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elexiconenergy.sharepoint.com/sites/EarlyRebasingApplication-ExhibitsWorkingDrafts/Shared Documents/06_Settlement Conference/Settlement Proposal/Linked Excel Files/HC Sept 17/"/>
    </mc:Choice>
  </mc:AlternateContent>
  <xr:revisionPtr revIDLastSave="8" documentId="8_{3175B87E-9C0C-4C98-89F9-AF3489C0517C}" xr6:coauthVersionLast="47" xr6:coauthVersionMax="47" xr10:uidLastSave="{125829CC-6B6B-4CA3-9586-31DD05A21EF5}"/>
  <bookViews>
    <workbookView xWindow="-28920" yWindow="-120" windowWidth="29040" windowHeight="15720" tabRatio="873" xr2:uid="{3A86C60A-47AE-4BC9-AA1A-B9F102355D7A}"/>
  </bookViews>
  <sheets>
    <sheet name="Summary" sheetId="11" r:id="rId1"/>
    <sheet name="WRZ BI (2027)" sheetId="1" r:id="rId2"/>
    <sheet name="VRZ BI (2027)" sheetId="2" r:id="rId3"/>
    <sheet name="WRZ BI (2028)" sheetId="3" r:id="rId4"/>
    <sheet name="VRZ BI (2028)" sheetId="4" r:id="rId5"/>
    <sheet name="WRZ BI (2029)" sheetId="5" r:id="rId6"/>
    <sheet name="VRZ BI (2029)" sheetId="6" r:id="rId7"/>
    <sheet name="WRZ BI (2030)" sheetId="7" r:id="rId8"/>
    <sheet name="VRZ BI (2030)" sheetId="8" r:id="rId9"/>
    <sheet name="WRZ BI (2031)" sheetId="9" r:id="rId10"/>
    <sheet name="VRZ BI (2031)" sheetId="10" r:id="rId11"/>
  </sheets>
  <definedNames>
    <definedName name="_Fill" hidden="1">#REF!</definedName>
    <definedName name="_Order1" hidden="1">255</definedName>
    <definedName name="_Order2" hidden="1">0</definedName>
    <definedName name="_Sort" hidden="1">#REF!</definedName>
    <definedName name="MidPeak">0.157</definedName>
    <definedName name="MidPeakPer">0.18</definedName>
    <definedName name="OER">0.235</definedName>
    <definedName name="OffPeak">0.098</definedName>
    <definedName name="OffPeakPer">0.64</definedName>
    <definedName name="OnPeak">0.203</definedName>
    <definedName name="OnPeakPer">0.18</definedName>
    <definedName name="SME">0.42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7" i="9" l="1"/>
  <c r="F468" i="9"/>
  <c r="F469" i="9"/>
  <c r="F243" i="1" l="1"/>
  <c r="F242" i="1"/>
  <c r="F474" i="5"/>
  <c r="F143" i="9"/>
  <c r="F535" i="10" l="1"/>
  <c r="F534" i="10"/>
  <c r="F532" i="10"/>
  <c r="F531" i="10"/>
  <c r="F530" i="10"/>
  <c r="F479" i="10"/>
  <c r="F478" i="10"/>
  <c r="F476" i="10"/>
  <c r="F475" i="10"/>
  <c r="F474" i="10"/>
  <c r="F423" i="10"/>
  <c r="F422" i="10"/>
  <c r="F420" i="10"/>
  <c r="F419" i="10"/>
  <c r="F418" i="10"/>
  <c r="F367" i="10"/>
  <c r="F366" i="10"/>
  <c r="F364" i="10"/>
  <c r="F363" i="10"/>
  <c r="F362" i="10"/>
  <c r="F311" i="10"/>
  <c r="F310" i="10"/>
  <c r="F308" i="10"/>
  <c r="F307" i="10"/>
  <c r="F306" i="10"/>
  <c r="F255" i="10"/>
  <c r="F254" i="10"/>
  <c r="F252" i="10"/>
  <c r="F251" i="10"/>
  <c r="F250" i="10"/>
  <c r="F199" i="10"/>
  <c r="F198" i="10"/>
  <c r="F196" i="10"/>
  <c r="F195" i="10"/>
  <c r="F194" i="10"/>
  <c r="F144" i="10"/>
  <c r="F142" i="10"/>
  <c r="F140" i="10"/>
  <c r="F139" i="10"/>
  <c r="F138" i="10"/>
  <c r="F88" i="10"/>
  <c r="F86" i="10"/>
  <c r="F84" i="10"/>
  <c r="F83" i="10"/>
  <c r="F82" i="10"/>
  <c r="F535" i="8"/>
  <c r="F534" i="8"/>
  <c r="F532" i="8"/>
  <c r="F531" i="8"/>
  <c r="F530" i="8"/>
  <c r="F526" i="8"/>
  <c r="F479" i="8"/>
  <c r="F478" i="8"/>
  <c r="F476" i="8"/>
  <c r="F475" i="8"/>
  <c r="F474" i="8"/>
  <c r="F470" i="8"/>
  <c r="F422" i="8"/>
  <c r="F420" i="8"/>
  <c r="F419" i="8"/>
  <c r="F418" i="8"/>
  <c r="F414" i="8"/>
  <c r="F364" i="8"/>
  <c r="F363" i="8"/>
  <c r="F362" i="8"/>
  <c r="F358" i="8"/>
  <c r="F308" i="8"/>
  <c r="F307" i="8"/>
  <c r="F306" i="8"/>
  <c r="F302" i="8"/>
  <c r="F252" i="8"/>
  <c r="F251" i="8"/>
  <c r="F250" i="8"/>
  <c r="F246" i="8"/>
  <c r="F196" i="8"/>
  <c r="F195" i="8"/>
  <c r="F194" i="8"/>
  <c r="F190" i="8"/>
  <c r="F140" i="8"/>
  <c r="F139" i="8"/>
  <c r="F138" i="8"/>
  <c r="F135" i="8"/>
  <c r="I590" i="6"/>
  <c r="F83" i="8"/>
  <c r="F587" i="8" s="1"/>
  <c r="F82" i="8"/>
  <c r="F586" i="8" s="1"/>
  <c r="F423" i="9"/>
  <c r="F422" i="9"/>
  <c r="F420" i="9"/>
  <c r="F419" i="9"/>
  <c r="F418" i="9"/>
  <c r="F367" i="9"/>
  <c r="F366" i="9"/>
  <c r="F364" i="9"/>
  <c r="F363" i="9"/>
  <c r="F362" i="9"/>
  <c r="F311" i="9"/>
  <c r="F310" i="9"/>
  <c r="F308" i="9"/>
  <c r="F307" i="9"/>
  <c r="F306" i="9"/>
  <c r="F255" i="9"/>
  <c r="F254" i="9"/>
  <c r="F252" i="9"/>
  <c r="F251" i="9"/>
  <c r="F250" i="9"/>
  <c r="F199" i="9"/>
  <c r="F198" i="9"/>
  <c r="F196" i="9"/>
  <c r="F195" i="9"/>
  <c r="F194" i="9"/>
  <c r="F140" i="9"/>
  <c r="F139" i="9"/>
  <c r="F138" i="9"/>
  <c r="F83" i="9"/>
  <c r="F84" i="9"/>
  <c r="F86" i="9"/>
  <c r="F88" i="9"/>
  <c r="F82" i="9"/>
  <c r="I471" i="5"/>
  <c r="I480" i="5"/>
  <c r="F420" i="7"/>
  <c r="F419" i="7"/>
  <c r="F418" i="7"/>
  <c r="F414" i="7"/>
  <c r="F414" i="9" s="1"/>
  <c r="F364" i="7"/>
  <c r="F363" i="7"/>
  <c r="F362" i="7"/>
  <c r="F358" i="7"/>
  <c r="F358" i="9" s="1"/>
  <c r="F308" i="7"/>
  <c r="F307" i="7"/>
  <c r="F302" i="7"/>
  <c r="F302" i="9" s="1"/>
  <c r="F252" i="7"/>
  <c r="F251" i="7"/>
  <c r="F250" i="7"/>
  <c r="F246" i="7"/>
  <c r="F246" i="9" s="1"/>
  <c r="F196" i="7"/>
  <c r="F195" i="7"/>
  <c r="F194" i="7"/>
  <c r="F190" i="7"/>
  <c r="F190" i="9" s="1"/>
  <c r="F140" i="7"/>
  <c r="F139" i="7"/>
  <c r="F138" i="7"/>
  <c r="F134" i="7"/>
  <c r="F134" i="9" s="1"/>
  <c r="F84" i="7"/>
  <c r="F476" i="7" s="1"/>
  <c r="I478" i="5"/>
  <c r="F83" i="7"/>
  <c r="F475" i="7" s="1"/>
  <c r="F82" i="7"/>
  <c r="F474" i="7" s="1"/>
  <c r="F79" i="7"/>
  <c r="F79" i="9" s="1"/>
  <c r="F471" i="9" s="1"/>
  <c r="I586" i="6"/>
  <c r="I587" i="6"/>
  <c r="I592" i="6"/>
  <c r="F82" i="6"/>
  <c r="I583" i="6" l="1"/>
  <c r="F79" i="8"/>
  <c r="I475" i="5"/>
  <c r="I588" i="6"/>
  <c r="F84" i="8"/>
  <c r="F588" i="8" s="1"/>
  <c r="I476" i="5"/>
  <c r="I474" i="5"/>
  <c r="I480" i="1"/>
  <c r="I478" i="1"/>
  <c r="I476" i="1"/>
  <c r="F535" i="6"/>
  <c r="F534" i="6"/>
  <c r="F532" i="6"/>
  <c r="F531" i="6"/>
  <c r="F530" i="6"/>
  <c r="F479" i="6"/>
  <c r="F478" i="6"/>
  <c r="F476" i="6"/>
  <c r="F475" i="6"/>
  <c r="F474" i="6"/>
  <c r="F423" i="6"/>
  <c r="F422" i="6"/>
  <c r="F420" i="6"/>
  <c r="F419" i="6"/>
  <c r="F418" i="6"/>
  <c r="F367" i="6"/>
  <c r="F366" i="6"/>
  <c r="F364" i="6"/>
  <c r="F363" i="6"/>
  <c r="F362" i="6"/>
  <c r="F308" i="6"/>
  <c r="F307" i="6"/>
  <c r="F306" i="6"/>
  <c r="F252" i="6"/>
  <c r="F251" i="6"/>
  <c r="F250" i="6"/>
  <c r="F196" i="6"/>
  <c r="F195" i="6"/>
  <c r="F194" i="6"/>
  <c r="F140" i="6"/>
  <c r="F139" i="6"/>
  <c r="F138" i="6"/>
  <c r="F84" i="6"/>
  <c r="F83" i="6"/>
  <c r="F420" i="5"/>
  <c r="F419" i="5"/>
  <c r="F418" i="5"/>
  <c r="F364" i="5"/>
  <c r="F363" i="5"/>
  <c r="F362" i="5"/>
  <c r="F308" i="5"/>
  <c r="F307" i="5"/>
  <c r="F306" i="5"/>
  <c r="F252" i="5"/>
  <c r="F251" i="5"/>
  <c r="F250" i="5"/>
  <c r="F196" i="5"/>
  <c r="F195" i="5"/>
  <c r="F194" i="5"/>
  <c r="F140" i="5"/>
  <c r="F139" i="5"/>
  <c r="F138" i="5"/>
  <c r="F470" i="10" l="1"/>
  <c r="F190" i="10"/>
  <c r="F526" i="10"/>
  <c r="F414" i="10"/>
  <c r="F358" i="10"/>
  <c r="F302" i="10"/>
  <c r="F246" i="10"/>
  <c r="F135" i="10"/>
  <c r="F79" i="10"/>
  <c r="H186" i="1" l="1"/>
  <c r="I542" i="10"/>
  <c r="I541" i="10"/>
  <c r="I486" i="10"/>
  <c r="I485" i="10"/>
  <c r="I430" i="10"/>
  <c r="I429" i="10"/>
  <c r="I374" i="10"/>
  <c r="I373" i="10"/>
  <c r="I318" i="10"/>
  <c r="I317" i="10"/>
  <c r="I262" i="10"/>
  <c r="I261" i="10"/>
  <c r="I206" i="10"/>
  <c r="I205" i="10"/>
  <c r="I781" i="10" s="1"/>
  <c r="I150" i="10"/>
  <c r="I690" i="10" s="1"/>
  <c r="I149" i="10"/>
  <c r="I94" i="10"/>
  <c r="I644" i="10" s="1"/>
  <c r="I93" i="10"/>
  <c r="I430" i="9"/>
  <c r="I429" i="9"/>
  <c r="I374" i="9"/>
  <c r="I373" i="9"/>
  <c r="I318" i="9"/>
  <c r="I317" i="9"/>
  <c r="I262" i="9"/>
  <c r="I261" i="9"/>
  <c r="I206" i="9"/>
  <c r="I205" i="9"/>
  <c r="I150" i="9"/>
  <c r="I149" i="9"/>
  <c r="I94" i="9"/>
  <c r="I93" i="9"/>
  <c r="I485" i="9" s="1"/>
  <c r="I94" i="8"/>
  <c r="I93" i="8"/>
  <c r="I643" i="8" s="1"/>
  <c r="I542" i="8"/>
  <c r="I541" i="8"/>
  <c r="I486" i="8"/>
  <c r="I485" i="8"/>
  <c r="I430" i="8"/>
  <c r="I429" i="8"/>
  <c r="I374" i="8"/>
  <c r="I373" i="8"/>
  <c r="I318" i="8"/>
  <c r="I317" i="8"/>
  <c r="I262" i="8"/>
  <c r="I261" i="8"/>
  <c r="I206" i="8"/>
  <c r="I205" i="8"/>
  <c r="I150" i="8"/>
  <c r="I149" i="8"/>
  <c r="I735" i="8" s="1"/>
  <c r="F485" i="7"/>
  <c r="I485" i="7"/>
  <c r="F486" i="7"/>
  <c r="I486" i="7"/>
  <c r="I430" i="7"/>
  <c r="I429" i="7"/>
  <c r="I374" i="7"/>
  <c r="I373" i="7"/>
  <c r="I318" i="7"/>
  <c r="I317" i="7"/>
  <c r="I262" i="7"/>
  <c r="I261" i="7"/>
  <c r="I206" i="7"/>
  <c r="I205" i="7"/>
  <c r="I150" i="7"/>
  <c r="I149" i="7"/>
  <c r="I577" i="7" s="1"/>
  <c r="I94" i="7"/>
  <c r="I93" i="7"/>
  <c r="F485" i="5"/>
  <c r="I485" i="5"/>
  <c r="F486" i="5"/>
  <c r="I486" i="5"/>
  <c r="F531" i="5"/>
  <c r="I531" i="5"/>
  <c r="F532" i="5"/>
  <c r="I532" i="5"/>
  <c r="I430" i="5"/>
  <c r="I429" i="5"/>
  <c r="I374" i="5"/>
  <c r="I373" i="5"/>
  <c r="I318" i="5"/>
  <c r="I317" i="5"/>
  <c r="I262" i="5"/>
  <c r="I261" i="5"/>
  <c r="I206" i="5"/>
  <c r="I205" i="5"/>
  <c r="I150" i="5"/>
  <c r="I149" i="5"/>
  <c r="I94" i="5"/>
  <c r="I93" i="5"/>
  <c r="I765" i="4"/>
  <c r="I764" i="4"/>
  <c r="I684" i="4"/>
  <c r="I682" i="4"/>
  <c r="K682" i="4" s="1"/>
  <c r="I679" i="4"/>
  <c r="I718" i="4"/>
  <c r="H190" i="4"/>
  <c r="F782" i="4"/>
  <c r="F827" i="4"/>
  <c r="F820" i="4"/>
  <c r="H820" i="4" s="1"/>
  <c r="F765" i="4"/>
  <c r="F764" i="4"/>
  <c r="F673" i="4"/>
  <c r="F672" i="4"/>
  <c r="F588" i="4"/>
  <c r="F592" i="4"/>
  <c r="I607" i="3"/>
  <c r="I560" i="3"/>
  <c r="I514" i="3"/>
  <c r="H302" i="3"/>
  <c r="F560" i="3"/>
  <c r="F478" i="3"/>
  <c r="H478" i="3" s="1"/>
  <c r="I579" i="2"/>
  <c r="I580" i="2"/>
  <c r="I581" i="2"/>
  <c r="I583" i="2"/>
  <c r="I588" i="2"/>
  <c r="I590" i="2"/>
  <c r="I592" i="2"/>
  <c r="I597" i="2"/>
  <c r="I598" i="2"/>
  <c r="I810" i="2"/>
  <c r="F822" i="2"/>
  <c r="F816" i="2"/>
  <c r="F718" i="2"/>
  <c r="F579" i="2"/>
  <c r="F581" i="2"/>
  <c r="K198" i="1"/>
  <c r="I515" i="1"/>
  <c r="F474" i="1"/>
  <c r="F475" i="1"/>
  <c r="F476" i="1"/>
  <c r="F477" i="1"/>
  <c r="F478" i="1"/>
  <c r="H478" i="1" s="1"/>
  <c r="F480" i="1"/>
  <c r="F486" i="1"/>
  <c r="F487" i="1"/>
  <c r="F488" i="1"/>
  <c r="F489" i="1"/>
  <c r="F490" i="1"/>
  <c r="F491" i="1"/>
  <c r="H410" i="1"/>
  <c r="H354" i="1"/>
  <c r="H298" i="1"/>
  <c r="F483" i="1"/>
  <c r="F482" i="1"/>
  <c r="F621" i="1"/>
  <c r="F620" i="1"/>
  <c r="F571" i="1"/>
  <c r="H571" i="1" s="1"/>
  <c r="F572" i="1"/>
  <c r="F566" i="1"/>
  <c r="F485" i="1"/>
  <c r="F479" i="1"/>
  <c r="H479" i="1" s="1"/>
  <c r="F471" i="1"/>
  <c r="F466" i="1"/>
  <c r="H466" i="1" s="1"/>
  <c r="F467" i="1"/>
  <c r="F468" i="1"/>
  <c r="F515" i="1"/>
  <c r="F470" i="1"/>
  <c r="H470" i="1" s="1"/>
  <c r="B51" i="7"/>
  <c r="B50" i="7"/>
  <c r="B51" i="5"/>
  <c r="B50" i="5"/>
  <c r="B51" i="3"/>
  <c r="B50" i="3"/>
  <c r="G50" i="3"/>
  <c r="G51" i="3"/>
  <c r="D50" i="3"/>
  <c r="D51" i="3"/>
  <c r="D44" i="11"/>
  <c r="D45" i="11"/>
  <c r="D46" i="11"/>
  <c r="D47" i="11"/>
  <c r="D48" i="11"/>
  <c r="D49" i="11"/>
  <c r="D50" i="11"/>
  <c r="D51" i="11"/>
  <c r="D52" i="11"/>
  <c r="D53" i="11"/>
  <c r="D54" i="11"/>
  <c r="D55" i="11"/>
  <c r="D56" i="11"/>
  <c r="D57" i="11"/>
  <c r="D58" i="11"/>
  <c r="D62" i="11"/>
  <c r="D63" i="11"/>
  <c r="D64" i="11"/>
  <c r="D65" i="11"/>
  <c r="D66" i="11"/>
  <c r="D67" i="11"/>
  <c r="D68" i="11"/>
  <c r="D69" i="11"/>
  <c r="D70" i="11"/>
  <c r="D71" i="11"/>
  <c r="D72" i="11"/>
  <c r="D26" i="11"/>
  <c r="D27" i="11"/>
  <c r="D28" i="11"/>
  <c r="D29" i="11"/>
  <c r="D30" i="11"/>
  <c r="D31" i="11"/>
  <c r="D32" i="11"/>
  <c r="D33" i="11"/>
  <c r="D34" i="11"/>
  <c r="D35" i="11"/>
  <c r="D25" i="11"/>
  <c r="D21" i="11"/>
  <c r="D8" i="11"/>
  <c r="D9" i="11"/>
  <c r="D10" i="11"/>
  <c r="D11" i="11"/>
  <c r="D12" i="11"/>
  <c r="D13" i="11"/>
  <c r="D14" i="11"/>
  <c r="D15" i="11"/>
  <c r="D16" i="11"/>
  <c r="D17" i="11"/>
  <c r="D18" i="11"/>
  <c r="D19" i="11"/>
  <c r="D20" i="11"/>
  <c r="D7" i="11"/>
  <c r="C840" i="10"/>
  <c r="I839" i="10"/>
  <c r="F839" i="10"/>
  <c r="F835" i="10"/>
  <c r="F834" i="10"/>
  <c r="F833" i="10"/>
  <c r="F832" i="10"/>
  <c r="F831" i="10"/>
  <c r="I830" i="10"/>
  <c r="F830" i="10"/>
  <c r="I829" i="10"/>
  <c r="K829" i="10" s="1"/>
  <c r="L829" i="10" s="1"/>
  <c r="M829" i="10" s="1"/>
  <c r="F829" i="10"/>
  <c r="H829" i="10" s="1"/>
  <c r="I828" i="10"/>
  <c r="F828" i="10"/>
  <c r="I827" i="10"/>
  <c r="F827" i="10"/>
  <c r="C826" i="10"/>
  <c r="C823" i="10"/>
  <c r="I821" i="10"/>
  <c r="K821" i="10" s="1"/>
  <c r="F821" i="10"/>
  <c r="H821" i="10" s="1"/>
  <c r="I820" i="10"/>
  <c r="K820" i="10" s="1"/>
  <c r="F820" i="10"/>
  <c r="H820" i="10" s="1"/>
  <c r="I818" i="10"/>
  <c r="F818" i="10"/>
  <c r="I817" i="10"/>
  <c r="F817" i="10"/>
  <c r="I816" i="10"/>
  <c r="F816" i="10"/>
  <c r="C814" i="10"/>
  <c r="J812" i="10"/>
  <c r="L811" i="10"/>
  <c r="M811" i="10" s="1"/>
  <c r="I811" i="10"/>
  <c r="F811" i="10"/>
  <c r="I810" i="10"/>
  <c r="F810" i="10"/>
  <c r="J808" i="10"/>
  <c r="E801" i="10"/>
  <c r="G813" i="10" s="1"/>
  <c r="E800" i="10"/>
  <c r="J834" i="10" s="1"/>
  <c r="E799" i="10"/>
  <c r="K798" i="10"/>
  <c r="E798" i="10"/>
  <c r="C794" i="10"/>
  <c r="I793" i="10"/>
  <c r="F793" i="10"/>
  <c r="F789" i="10"/>
  <c r="F788" i="10"/>
  <c r="F787" i="10"/>
  <c r="F786" i="10"/>
  <c r="F785" i="10"/>
  <c r="I784" i="10"/>
  <c r="F784" i="10"/>
  <c r="I783" i="10"/>
  <c r="K783" i="10" s="1"/>
  <c r="F783" i="10"/>
  <c r="H783" i="10" s="1"/>
  <c r="I782" i="10"/>
  <c r="F782" i="10"/>
  <c r="F781" i="10"/>
  <c r="C780" i="10"/>
  <c r="C777" i="10"/>
  <c r="I775" i="10"/>
  <c r="K775" i="10" s="1"/>
  <c r="F775" i="10"/>
  <c r="H775" i="10" s="1"/>
  <c r="I774" i="10"/>
  <c r="K774" i="10" s="1"/>
  <c r="F774" i="10"/>
  <c r="H774" i="10" s="1"/>
  <c r="I772" i="10"/>
  <c r="F772" i="10"/>
  <c r="I771" i="10"/>
  <c r="G771" i="10"/>
  <c r="F771" i="10"/>
  <c r="I770" i="10"/>
  <c r="F770" i="10"/>
  <c r="C768" i="10"/>
  <c r="J766" i="10"/>
  <c r="L765" i="10"/>
  <c r="M765" i="10" s="1"/>
  <c r="I765" i="10"/>
  <c r="F765" i="10"/>
  <c r="I764" i="10"/>
  <c r="G764" i="10"/>
  <c r="F764" i="10"/>
  <c r="G763" i="10"/>
  <c r="J762" i="10"/>
  <c r="E755" i="10"/>
  <c r="J767" i="10" s="1"/>
  <c r="E754" i="10"/>
  <c r="J786" i="10" s="1"/>
  <c r="E753" i="10"/>
  <c r="K752" i="10"/>
  <c r="E752" i="10"/>
  <c r="C748" i="10"/>
  <c r="I747" i="10"/>
  <c r="F747" i="10"/>
  <c r="F743" i="10"/>
  <c r="F742" i="10"/>
  <c r="F741" i="10"/>
  <c r="F740" i="10"/>
  <c r="F739" i="10"/>
  <c r="I738" i="10"/>
  <c r="F738" i="10"/>
  <c r="K737" i="10"/>
  <c r="I737" i="10"/>
  <c r="F737" i="10"/>
  <c r="H737" i="10" s="1"/>
  <c r="F736" i="10"/>
  <c r="I735" i="10"/>
  <c r="F735" i="10"/>
  <c r="C734" i="10"/>
  <c r="C731" i="10"/>
  <c r="I730" i="10"/>
  <c r="F730" i="10"/>
  <c r="I728" i="10"/>
  <c r="K728" i="10" s="1"/>
  <c r="F728" i="10"/>
  <c r="H728" i="10" s="1"/>
  <c r="I726" i="10"/>
  <c r="F726" i="10"/>
  <c r="I725" i="10"/>
  <c r="F725" i="10"/>
  <c r="I724" i="10"/>
  <c r="F724" i="10"/>
  <c r="C722" i="10"/>
  <c r="J720" i="10"/>
  <c r="L719" i="10"/>
  <c r="M719" i="10" s="1"/>
  <c r="I719" i="10"/>
  <c r="F719" i="10"/>
  <c r="I718" i="10"/>
  <c r="I717" i="10"/>
  <c r="F717" i="10"/>
  <c r="J716" i="10"/>
  <c r="E709" i="10"/>
  <c r="G718" i="10" s="1"/>
  <c r="E708" i="10"/>
  <c r="J740" i="10" s="1"/>
  <c r="E707" i="10"/>
  <c r="K706" i="10"/>
  <c r="E706" i="10"/>
  <c r="C702" i="10"/>
  <c r="I701" i="10"/>
  <c r="F701" i="10"/>
  <c r="F697" i="10"/>
  <c r="F696" i="10"/>
  <c r="F695" i="10"/>
  <c r="F694" i="10"/>
  <c r="F693" i="10"/>
  <c r="I692" i="10"/>
  <c r="F692" i="10"/>
  <c r="K691" i="10"/>
  <c r="L691" i="10" s="1"/>
  <c r="M691" i="10" s="1"/>
  <c r="I691" i="10"/>
  <c r="F691" i="10"/>
  <c r="H691" i="10" s="1"/>
  <c r="F690" i="10"/>
  <c r="I689" i="10"/>
  <c r="F689" i="10"/>
  <c r="C688" i="10"/>
  <c r="C685" i="10"/>
  <c r="I684" i="10"/>
  <c r="F684" i="10"/>
  <c r="I682" i="10"/>
  <c r="K682" i="10" s="1"/>
  <c r="F682" i="10"/>
  <c r="H682" i="10" s="1"/>
  <c r="I680" i="10"/>
  <c r="F680" i="10"/>
  <c r="I679" i="10"/>
  <c r="F679" i="10"/>
  <c r="I678" i="10"/>
  <c r="F678" i="10"/>
  <c r="C676" i="10"/>
  <c r="J674" i="10"/>
  <c r="L673" i="10"/>
  <c r="M673" i="10" s="1"/>
  <c r="I673" i="10"/>
  <c r="F673" i="10"/>
  <c r="I672" i="10"/>
  <c r="I671" i="10"/>
  <c r="F671" i="10"/>
  <c r="J670" i="10"/>
  <c r="E663" i="10"/>
  <c r="E662" i="10"/>
  <c r="J694" i="10" s="1"/>
  <c r="E661" i="10"/>
  <c r="K660" i="10"/>
  <c r="E660" i="10"/>
  <c r="C656" i="10"/>
  <c r="I655" i="10"/>
  <c r="F655" i="10"/>
  <c r="F651" i="10"/>
  <c r="F650" i="10"/>
  <c r="F649" i="10"/>
  <c r="F648" i="10"/>
  <c r="F647" i="10"/>
  <c r="I646" i="10"/>
  <c r="F646" i="10"/>
  <c r="K645" i="10"/>
  <c r="L645" i="10" s="1"/>
  <c r="M645" i="10" s="1"/>
  <c r="I645" i="10"/>
  <c r="F645" i="10"/>
  <c r="H645" i="10" s="1"/>
  <c r="F644" i="10"/>
  <c r="I643" i="10"/>
  <c r="F643" i="10"/>
  <c r="C642" i="10"/>
  <c r="C639" i="10"/>
  <c r="I638" i="10"/>
  <c r="F638" i="10"/>
  <c r="I636" i="10"/>
  <c r="K636" i="10" s="1"/>
  <c r="F636" i="10"/>
  <c r="H636" i="10" s="1"/>
  <c r="I634" i="10"/>
  <c r="F634" i="10"/>
  <c r="I633" i="10"/>
  <c r="F633" i="10"/>
  <c r="I632" i="10"/>
  <c r="F632" i="10"/>
  <c r="C630" i="10"/>
  <c r="J628" i="10"/>
  <c r="L627" i="10"/>
  <c r="M627" i="10" s="1"/>
  <c r="I627" i="10"/>
  <c r="F627" i="10"/>
  <c r="I626" i="10"/>
  <c r="I625" i="10"/>
  <c r="F625" i="10"/>
  <c r="J624" i="10"/>
  <c r="E617" i="10"/>
  <c r="G629" i="10" s="1"/>
  <c r="E616" i="10"/>
  <c r="J648" i="10" s="1"/>
  <c r="E615" i="10"/>
  <c r="K614" i="10"/>
  <c r="E614" i="10"/>
  <c r="C610" i="10"/>
  <c r="I609" i="10"/>
  <c r="F609" i="10"/>
  <c r="F605" i="10"/>
  <c r="I605" i="10" s="1"/>
  <c r="F604" i="10"/>
  <c r="I604" i="10" s="1"/>
  <c r="F603" i="10"/>
  <c r="F602" i="10"/>
  <c r="F601" i="10"/>
  <c r="I600" i="10"/>
  <c r="F600" i="10"/>
  <c r="I599" i="10"/>
  <c r="K599" i="10" s="1"/>
  <c r="F599" i="10"/>
  <c r="H599" i="10" s="1"/>
  <c r="I598" i="10"/>
  <c r="F598" i="10"/>
  <c r="I597" i="10"/>
  <c r="F597" i="10"/>
  <c r="C596" i="10"/>
  <c r="C593" i="10"/>
  <c r="I592" i="10"/>
  <c r="F592" i="10"/>
  <c r="I590" i="10"/>
  <c r="K590" i="10" s="1"/>
  <c r="F590" i="10"/>
  <c r="H590" i="10" s="1"/>
  <c r="I588" i="10"/>
  <c r="F588" i="10"/>
  <c r="I587" i="10"/>
  <c r="F587" i="10"/>
  <c r="I586" i="10"/>
  <c r="F586" i="10"/>
  <c r="C584" i="10"/>
  <c r="J582" i="10"/>
  <c r="L581" i="10"/>
  <c r="M581" i="10" s="1"/>
  <c r="I581" i="10"/>
  <c r="F581" i="10"/>
  <c r="I580" i="10"/>
  <c r="I579" i="10"/>
  <c r="F579" i="10"/>
  <c r="J578" i="10"/>
  <c r="E571" i="10"/>
  <c r="G581" i="10" s="1"/>
  <c r="E570" i="10"/>
  <c r="J602" i="10" s="1"/>
  <c r="E569" i="10"/>
  <c r="K568" i="10"/>
  <c r="E568" i="10"/>
  <c r="C840" i="8"/>
  <c r="I839" i="8"/>
  <c r="F839" i="8"/>
  <c r="F835" i="8"/>
  <c r="F834" i="8"/>
  <c r="F833" i="8"/>
  <c r="J832" i="8"/>
  <c r="F832" i="8"/>
  <c r="F831" i="8"/>
  <c r="I830" i="8"/>
  <c r="F830" i="8"/>
  <c r="I829" i="8"/>
  <c r="K829" i="8" s="1"/>
  <c r="F829" i="8"/>
  <c r="H829" i="8" s="1"/>
  <c r="I828" i="8"/>
  <c r="F828" i="8"/>
  <c r="I827" i="8"/>
  <c r="F827" i="8"/>
  <c r="C826" i="8"/>
  <c r="C823" i="8"/>
  <c r="G822" i="8"/>
  <c r="I821" i="8"/>
  <c r="K821" i="8" s="1"/>
  <c r="F821" i="8"/>
  <c r="H821" i="8" s="1"/>
  <c r="I820" i="8"/>
  <c r="K820" i="8" s="1"/>
  <c r="F820" i="8"/>
  <c r="H820" i="8" s="1"/>
  <c r="I818" i="8"/>
  <c r="F818" i="8"/>
  <c r="I817" i="8"/>
  <c r="F817" i="8"/>
  <c r="I816" i="8"/>
  <c r="F816" i="8"/>
  <c r="C814" i="8"/>
  <c r="J813" i="8"/>
  <c r="J812" i="8"/>
  <c r="L811" i="8"/>
  <c r="M811" i="8" s="1"/>
  <c r="I811" i="8"/>
  <c r="F811" i="8"/>
  <c r="I810" i="8"/>
  <c r="G810" i="8"/>
  <c r="F810" i="8"/>
  <c r="J808" i="8"/>
  <c r="E801" i="8"/>
  <c r="G817" i="8" s="1"/>
  <c r="E800" i="8"/>
  <c r="G833" i="8" s="1"/>
  <c r="E799" i="8"/>
  <c r="K798" i="8"/>
  <c r="E798" i="8"/>
  <c r="C794" i="8"/>
  <c r="I793" i="8"/>
  <c r="F793" i="8"/>
  <c r="F789" i="8"/>
  <c r="F788" i="8"/>
  <c r="F787" i="8"/>
  <c r="F786" i="8"/>
  <c r="F785" i="8"/>
  <c r="I784" i="8"/>
  <c r="F784" i="8"/>
  <c r="I783" i="8"/>
  <c r="K783" i="8" s="1"/>
  <c r="F783" i="8"/>
  <c r="H783" i="8" s="1"/>
  <c r="I782" i="8"/>
  <c r="F782" i="8"/>
  <c r="I781" i="8"/>
  <c r="F781" i="8"/>
  <c r="C780" i="8"/>
  <c r="C777" i="8"/>
  <c r="I775" i="8"/>
  <c r="K775" i="8" s="1"/>
  <c r="F775" i="8"/>
  <c r="H775" i="8" s="1"/>
  <c r="I774" i="8"/>
  <c r="K774" i="8" s="1"/>
  <c r="F774" i="8"/>
  <c r="H774" i="8" s="1"/>
  <c r="I772" i="8"/>
  <c r="F772" i="8"/>
  <c r="I771" i="8"/>
  <c r="F771" i="8"/>
  <c r="I770" i="8"/>
  <c r="F770" i="8"/>
  <c r="C768" i="8"/>
  <c r="J766" i="8"/>
  <c r="L765" i="8"/>
  <c r="M765" i="8" s="1"/>
  <c r="I765" i="8"/>
  <c r="F765" i="8"/>
  <c r="I764" i="8"/>
  <c r="F764" i="8"/>
  <c r="J762" i="8"/>
  <c r="E755" i="8"/>
  <c r="J770" i="8" s="1"/>
  <c r="E754" i="8"/>
  <c r="G787" i="8" s="1"/>
  <c r="E753" i="8"/>
  <c r="K752" i="8"/>
  <c r="E752" i="8"/>
  <c r="C748" i="8"/>
  <c r="I747" i="8"/>
  <c r="F747" i="8"/>
  <c r="F743" i="8"/>
  <c r="F742" i="8"/>
  <c r="F741" i="8"/>
  <c r="F740" i="8"/>
  <c r="F739" i="8"/>
  <c r="I738" i="8"/>
  <c r="F738" i="8"/>
  <c r="I737" i="8"/>
  <c r="K737" i="8" s="1"/>
  <c r="F737" i="8"/>
  <c r="H737" i="8" s="1"/>
  <c r="I736" i="8"/>
  <c r="F736" i="8"/>
  <c r="F735" i="8"/>
  <c r="C734" i="8"/>
  <c r="C731" i="8"/>
  <c r="I730" i="8"/>
  <c r="F730" i="8"/>
  <c r="I728" i="8"/>
  <c r="K728" i="8" s="1"/>
  <c r="L728" i="8" s="1"/>
  <c r="M728" i="8" s="1"/>
  <c r="F728" i="8"/>
  <c r="H728" i="8" s="1"/>
  <c r="I726" i="8"/>
  <c r="F726" i="8"/>
  <c r="I725" i="8"/>
  <c r="F725" i="8"/>
  <c r="I724" i="8"/>
  <c r="F724" i="8"/>
  <c r="C722" i="8"/>
  <c r="J720" i="8"/>
  <c r="L719" i="8"/>
  <c r="M719" i="8" s="1"/>
  <c r="I719" i="8"/>
  <c r="F719" i="8"/>
  <c r="I718" i="8"/>
  <c r="F718" i="8"/>
  <c r="I717" i="8"/>
  <c r="F717" i="8"/>
  <c r="J716" i="8"/>
  <c r="E709" i="8"/>
  <c r="G730" i="8" s="1"/>
  <c r="H730" i="8" s="1"/>
  <c r="E708" i="8"/>
  <c r="G741" i="8" s="1"/>
  <c r="E707" i="8"/>
  <c r="K706" i="8"/>
  <c r="E706" i="8"/>
  <c r="C702" i="8"/>
  <c r="I701" i="8"/>
  <c r="F701" i="8"/>
  <c r="F697" i="8"/>
  <c r="F696" i="8"/>
  <c r="F695" i="8"/>
  <c r="F694" i="8"/>
  <c r="F693" i="8"/>
  <c r="I692" i="8"/>
  <c r="F692" i="8"/>
  <c r="K691" i="8"/>
  <c r="I691" i="8"/>
  <c r="F691" i="8"/>
  <c r="H691" i="8" s="1"/>
  <c r="I690" i="8"/>
  <c r="F690" i="8"/>
  <c r="F689" i="8"/>
  <c r="C688" i="8"/>
  <c r="C685" i="8"/>
  <c r="I684" i="8"/>
  <c r="F684" i="8"/>
  <c r="I682" i="8"/>
  <c r="K682" i="8" s="1"/>
  <c r="F682" i="8"/>
  <c r="H682" i="8" s="1"/>
  <c r="I680" i="8"/>
  <c r="F680" i="8"/>
  <c r="I679" i="8"/>
  <c r="F679" i="8"/>
  <c r="J678" i="8"/>
  <c r="I678" i="8"/>
  <c r="F678" i="8"/>
  <c r="C676" i="8"/>
  <c r="J674" i="8"/>
  <c r="L673" i="8"/>
  <c r="M673" i="8" s="1"/>
  <c r="I673" i="8"/>
  <c r="F673" i="8"/>
  <c r="I672" i="8"/>
  <c r="F672" i="8"/>
  <c r="I671" i="8"/>
  <c r="F671" i="8"/>
  <c r="J670" i="8"/>
  <c r="E663" i="8"/>
  <c r="G684" i="8" s="1"/>
  <c r="H684" i="8" s="1"/>
  <c r="E662" i="8"/>
  <c r="G695" i="8" s="1"/>
  <c r="E661" i="8"/>
  <c r="K660" i="8"/>
  <c r="E660" i="8"/>
  <c r="C656" i="8"/>
  <c r="I655" i="8"/>
  <c r="F655" i="8"/>
  <c r="F651" i="8"/>
  <c r="F650" i="8"/>
  <c r="F649" i="8"/>
  <c r="F648" i="8"/>
  <c r="F647" i="8"/>
  <c r="I646" i="8"/>
  <c r="F646" i="8"/>
  <c r="I645" i="8"/>
  <c r="K645" i="8" s="1"/>
  <c r="F645" i="8"/>
  <c r="H645" i="8" s="1"/>
  <c r="I644" i="8"/>
  <c r="F644" i="8"/>
  <c r="F643" i="8"/>
  <c r="C642" i="8"/>
  <c r="C639" i="8"/>
  <c r="I638" i="8"/>
  <c r="F638" i="8"/>
  <c r="I636" i="8"/>
  <c r="K636" i="8" s="1"/>
  <c r="F636" i="8"/>
  <c r="H636" i="8" s="1"/>
  <c r="I634" i="8"/>
  <c r="F634" i="8"/>
  <c r="I633" i="8"/>
  <c r="F633" i="8"/>
  <c r="I632" i="8"/>
  <c r="F632" i="8"/>
  <c r="C630" i="8"/>
  <c r="J628" i="8"/>
  <c r="L627" i="8"/>
  <c r="M627" i="8" s="1"/>
  <c r="I627" i="8"/>
  <c r="F627" i="8"/>
  <c r="I626" i="8"/>
  <c r="I625" i="8"/>
  <c r="F625" i="8"/>
  <c r="J624" i="8"/>
  <c r="E617" i="8"/>
  <c r="J632" i="8" s="1"/>
  <c r="E616" i="8"/>
  <c r="G649" i="8" s="1"/>
  <c r="H649" i="8" s="1"/>
  <c r="E615" i="8"/>
  <c r="K614" i="8"/>
  <c r="E614" i="8"/>
  <c r="C610" i="8"/>
  <c r="I609" i="8"/>
  <c r="F609" i="8"/>
  <c r="F605" i="8"/>
  <c r="I605" i="8" s="1"/>
  <c r="F604" i="8"/>
  <c r="I604" i="8" s="1"/>
  <c r="F603" i="8"/>
  <c r="F602" i="8"/>
  <c r="F601" i="8"/>
  <c r="I600" i="8"/>
  <c r="F600" i="8"/>
  <c r="K599" i="8"/>
  <c r="I599" i="8"/>
  <c r="F599" i="8"/>
  <c r="H599" i="8" s="1"/>
  <c r="L599" i="8" s="1"/>
  <c r="M599" i="8" s="1"/>
  <c r="I598" i="8"/>
  <c r="F598" i="8"/>
  <c r="F597" i="8"/>
  <c r="C596" i="8"/>
  <c r="C593" i="8"/>
  <c r="I592" i="8"/>
  <c r="F592" i="8"/>
  <c r="I590" i="8"/>
  <c r="K590" i="8" s="1"/>
  <c r="F590" i="8"/>
  <c r="H590" i="8" s="1"/>
  <c r="I588" i="8"/>
  <c r="G588" i="8"/>
  <c r="H588" i="8" s="1"/>
  <c r="I587" i="8"/>
  <c r="I586" i="8"/>
  <c r="C584" i="8"/>
  <c r="J582" i="8"/>
  <c r="L581" i="8"/>
  <c r="M581" i="8" s="1"/>
  <c r="I581" i="8"/>
  <c r="F581" i="8"/>
  <c r="I580" i="8"/>
  <c r="I579" i="8"/>
  <c r="F579" i="8"/>
  <c r="J578" i="8"/>
  <c r="E571" i="8"/>
  <c r="E570" i="8"/>
  <c r="G603" i="8" s="1"/>
  <c r="E569" i="8"/>
  <c r="K568" i="8"/>
  <c r="E568" i="8"/>
  <c r="C840" i="6"/>
  <c r="I839" i="6"/>
  <c r="F839" i="6"/>
  <c r="F835" i="6"/>
  <c r="F834" i="6"/>
  <c r="F833" i="6"/>
  <c r="F832" i="6"/>
  <c r="F831" i="6"/>
  <c r="I830" i="6"/>
  <c r="F830" i="6"/>
  <c r="K829" i="6"/>
  <c r="L829" i="6" s="1"/>
  <c r="M829" i="6" s="1"/>
  <c r="I829" i="6"/>
  <c r="F829" i="6"/>
  <c r="H829" i="6" s="1"/>
  <c r="I828" i="6"/>
  <c r="F828" i="6"/>
  <c r="I827" i="6"/>
  <c r="F827" i="6"/>
  <c r="C826" i="6"/>
  <c r="C823" i="6"/>
  <c r="I821" i="6"/>
  <c r="K821" i="6" s="1"/>
  <c r="F821" i="6"/>
  <c r="H821" i="6" s="1"/>
  <c r="I820" i="6"/>
  <c r="K820" i="6" s="1"/>
  <c r="F820" i="6"/>
  <c r="H820" i="6" s="1"/>
  <c r="I818" i="6"/>
  <c r="F818" i="6"/>
  <c r="I817" i="6"/>
  <c r="F817" i="6"/>
  <c r="I816" i="6"/>
  <c r="F816" i="6"/>
  <c r="C814" i="6"/>
  <c r="J812" i="6"/>
  <c r="L811" i="6"/>
  <c r="M811" i="6" s="1"/>
  <c r="I811" i="6"/>
  <c r="F811" i="6"/>
  <c r="I810" i="6"/>
  <c r="F810" i="6"/>
  <c r="J808" i="6"/>
  <c r="E801" i="6"/>
  <c r="E800" i="6"/>
  <c r="J831" i="6" s="1"/>
  <c r="E799" i="6"/>
  <c r="K798" i="6"/>
  <c r="E798" i="6"/>
  <c r="C794" i="6"/>
  <c r="I793" i="6"/>
  <c r="F793" i="6"/>
  <c r="F789" i="6"/>
  <c r="F788" i="6"/>
  <c r="F787" i="6"/>
  <c r="F786" i="6"/>
  <c r="F785" i="6"/>
  <c r="I784" i="6"/>
  <c r="F784" i="6"/>
  <c r="K783" i="6"/>
  <c r="L783" i="6" s="1"/>
  <c r="M783" i="6" s="1"/>
  <c r="I783" i="6"/>
  <c r="F783" i="6"/>
  <c r="H783" i="6" s="1"/>
  <c r="I782" i="6"/>
  <c r="F782" i="6"/>
  <c r="I781" i="6"/>
  <c r="F781" i="6"/>
  <c r="C780" i="6"/>
  <c r="C777" i="6"/>
  <c r="I775" i="6"/>
  <c r="K775" i="6" s="1"/>
  <c r="F775" i="6"/>
  <c r="H775" i="6" s="1"/>
  <c r="I774" i="6"/>
  <c r="K774" i="6" s="1"/>
  <c r="F774" i="6"/>
  <c r="H774" i="6" s="1"/>
  <c r="I772" i="6"/>
  <c r="F772" i="6"/>
  <c r="I771" i="6"/>
  <c r="F771" i="6"/>
  <c r="I770" i="6"/>
  <c r="F770" i="6"/>
  <c r="C768" i="6"/>
  <c r="J766" i="6"/>
  <c r="L765" i="6"/>
  <c r="M765" i="6" s="1"/>
  <c r="I765" i="6"/>
  <c r="F765" i="6"/>
  <c r="I764" i="6"/>
  <c r="F764" i="6"/>
  <c r="J762" i="6"/>
  <c r="E755" i="6"/>
  <c r="E754" i="6"/>
  <c r="J785" i="6" s="1"/>
  <c r="E753" i="6"/>
  <c r="K752" i="6"/>
  <c r="E752" i="6"/>
  <c r="C748" i="6"/>
  <c r="I747" i="6"/>
  <c r="F747" i="6"/>
  <c r="F743" i="6"/>
  <c r="F742" i="6"/>
  <c r="F741" i="6"/>
  <c r="F740" i="6"/>
  <c r="F739" i="6"/>
  <c r="I738" i="6"/>
  <c r="F738" i="6"/>
  <c r="K737" i="6"/>
  <c r="L737" i="6" s="1"/>
  <c r="M737" i="6" s="1"/>
  <c r="I737" i="6"/>
  <c r="F737" i="6"/>
  <c r="H737" i="6" s="1"/>
  <c r="I736" i="6"/>
  <c r="F736" i="6"/>
  <c r="I735" i="6"/>
  <c r="F735" i="6"/>
  <c r="C734" i="6"/>
  <c r="C731" i="6"/>
  <c r="I730" i="6"/>
  <c r="F730" i="6"/>
  <c r="I728" i="6"/>
  <c r="K728" i="6" s="1"/>
  <c r="F728" i="6"/>
  <c r="H728" i="6" s="1"/>
  <c r="I726" i="6"/>
  <c r="F726" i="6"/>
  <c r="I725" i="6"/>
  <c r="F725" i="6"/>
  <c r="I724" i="6"/>
  <c r="F724" i="6"/>
  <c r="C722" i="6"/>
  <c r="J720" i="6"/>
  <c r="L719" i="6"/>
  <c r="M719" i="6" s="1"/>
  <c r="I719" i="6"/>
  <c r="F719" i="6"/>
  <c r="I718" i="6"/>
  <c r="F718" i="6"/>
  <c r="I717" i="6"/>
  <c r="F717" i="6"/>
  <c r="J716" i="6"/>
  <c r="E709" i="6"/>
  <c r="G719" i="6" s="1"/>
  <c r="E708" i="6"/>
  <c r="G741" i="6" s="1"/>
  <c r="H741" i="6" s="1"/>
  <c r="E707" i="6"/>
  <c r="K706" i="6"/>
  <c r="E706" i="6"/>
  <c r="C702" i="6"/>
  <c r="I701" i="6"/>
  <c r="F701" i="6"/>
  <c r="F697" i="6"/>
  <c r="F696" i="6"/>
  <c r="F695" i="6"/>
  <c r="F694" i="6"/>
  <c r="F693" i="6"/>
  <c r="I692" i="6"/>
  <c r="F692" i="6"/>
  <c r="I691" i="6"/>
  <c r="K691" i="6" s="1"/>
  <c r="F691" i="6"/>
  <c r="H691" i="6" s="1"/>
  <c r="I690" i="6"/>
  <c r="F690" i="6"/>
  <c r="I689" i="6"/>
  <c r="F689" i="6"/>
  <c r="C688" i="6"/>
  <c r="C685" i="6"/>
  <c r="I684" i="6"/>
  <c r="F684" i="6"/>
  <c r="I682" i="6"/>
  <c r="K682" i="6" s="1"/>
  <c r="F682" i="6"/>
  <c r="H682" i="6" s="1"/>
  <c r="I680" i="6"/>
  <c r="F680" i="6"/>
  <c r="I679" i="6"/>
  <c r="F679" i="6"/>
  <c r="I678" i="6"/>
  <c r="F678" i="6"/>
  <c r="C676" i="6"/>
  <c r="J674" i="6"/>
  <c r="L673" i="6"/>
  <c r="M673" i="6" s="1"/>
  <c r="I673" i="6"/>
  <c r="F673" i="6"/>
  <c r="I672" i="6"/>
  <c r="F672" i="6"/>
  <c r="I671" i="6"/>
  <c r="F671" i="6"/>
  <c r="J670" i="6"/>
  <c r="E663" i="6"/>
  <c r="J684" i="6" s="1"/>
  <c r="E662" i="6"/>
  <c r="G695" i="6" s="1"/>
  <c r="H695" i="6" s="1"/>
  <c r="E661" i="6"/>
  <c r="K660" i="6"/>
  <c r="E660" i="6"/>
  <c r="C656" i="6"/>
  <c r="I655" i="6"/>
  <c r="F655" i="6"/>
  <c r="F651" i="6"/>
  <c r="F650" i="6"/>
  <c r="F649" i="6"/>
  <c r="F648" i="6"/>
  <c r="F647" i="6"/>
  <c r="I646" i="6"/>
  <c r="F646" i="6"/>
  <c r="I645" i="6"/>
  <c r="K645" i="6" s="1"/>
  <c r="F645" i="6"/>
  <c r="H645" i="6" s="1"/>
  <c r="I644" i="6"/>
  <c r="F644" i="6"/>
  <c r="I643" i="6"/>
  <c r="F643" i="6"/>
  <c r="C642" i="6"/>
  <c r="C639" i="6"/>
  <c r="I638" i="6"/>
  <c r="I636" i="6"/>
  <c r="K636" i="6" s="1"/>
  <c r="F636" i="6"/>
  <c r="H636" i="6" s="1"/>
  <c r="I634" i="6"/>
  <c r="F634" i="6"/>
  <c r="I633" i="6"/>
  <c r="F633" i="6"/>
  <c r="I632" i="6"/>
  <c r="F632" i="6"/>
  <c r="C630" i="6"/>
  <c r="J628" i="6"/>
  <c r="L627" i="6"/>
  <c r="M627" i="6" s="1"/>
  <c r="I627" i="6"/>
  <c r="F627" i="6"/>
  <c r="J626" i="6"/>
  <c r="I626" i="6"/>
  <c r="F626" i="6"/>
  <c r="I625" i="6"/>
  <c r="F625" i="6"/>
  <c r="J624" i="6"/>
  <c r="E617" i="6"/>
  <c r="E616" i="6"/>
  <c r="G627" i="6" s="1"/>
  <c r="E615" i="6"/>
  <c r="K614" i="6"/>
  <c r="E614" i="6"/>
  <c r="C610" i="6"/>
  <c r="I609" i="6"/>
  <c r="F609" i="6"/>
  <c r="F605" i="6"/>
  <c r="I605" i="6" s="1"/>
  <c r="F604" i="6"/>
  <c r="I604" i="6" s="1"/>
  <c r="G603" i="6"/>
  <c r="H603" i="6" s="1"/>
  <c r="F603" i="6"/>
  <c r="F602" i="6"/>
  <c r="F601" i="6"/>
  <c r="I600" i="6"/>
  <c r="F600" i="6"/>
  <c r="I599" i="6"/>
  <c r="K599" i="6" s="1"/>
  <c r="F599" i="6"/>
  <c r="H599" i="6" s="1"/>
  <c r="I598" i="6"/>
  <c r="F598" i="6"/>
  <c r="I597" i="6"/>
  <c r="F597" i="6"/>
  <c r="C596" i="6"/>
  <c r="C593" i="6"/>
  <c r="K590" i="6"/>
  <c r="F590" i="6"/>
  <c r="H590" i="6" s="1"/>
  <c r="F588" i="6"/>
  <c r="F587" i="6"/>
  <c r="F586" i="6"/>
  <c r="C584" i="6"/>
  <c r="J582" i="6"/>
  <c r="L581" i="6"/>
  <c r="M581" i="6" s="1"/>
  <c r="I581" i="6"/>
  <c r="F581" i="6"/>
  <c r="I580" i="6"/>
  <c r="F580" i="6"/>
  <c r="I579" i="6"/>
  <c r="F579" i="6"/>
  <c r="J578" i="6"/>
  <c r="E571" i="6"/>
  <c r="G581" i="6" s="1"/>
  <c r="E570" i="6"/>
  <c r="J605" i="6" s="1"/>
  <c r="E569" i="6"/>
  <c r="K568" i="6"/>
  <c r="E568" i="6"/>
  <c r="C840" i="4"/>
  <c r="I839" i="4"/>
  <c r="F839" i="4"/>
  <c r="F835" i="4"/>
  <c r="F834" i="4"/>
  <c r="F833" i="4"/>
  <c r="F832" i="4"/>
  <c r="F831" i="4"/>
  <c r="I830" i="4"/>
  <c r="F830" i="4"/>
  <c r="I829" i="4"/>
  <c r="K829" i="4" s="1"/>
  <c r="F829" i="4"/>
  <c r="H829" i="4" s="1"/>
  <c r="I828" i="4"/>
  <c r="I827" i="4"/>
  <c r="C826" i="4"/>
  <c r="C823" i="4"/>
  <c r="I821" i="4"/>
  <c r="K821" i="4" s="1"/>
  <c r="I820" i="4"/>
  <c r="K820" i="4" s="1"/>
  <c r="I818" i="4"/>
  <c r="F818" i="4"/>
  <c r="I817" i="4"/>
  <c r="I816" i="4"/>
  <c r="C814" i="4"/>
  <c r="J812" i="4"/>
  <c r="I812" i="4"/>
  <c r="L811" i="4"/>
  <c r="M811" i="4" s="1"/>
  <c r="J808" i="4"/>
  <c r="E801" i="4"/>
  <c r="E800" i="4"/>
  <c r="J832" i="4" s="1"/>
  <c r="E799" i="4"/>
  <c r="K798" i="4"/>
  <c r="E798" i="4"/>
  <c r="C794" i="4"/>
  <c r="I793" i="4"/>
  <c r="F793" i="4"/>
  <c r="F789" i="4"/>
  <c r="F788" i="4"/>
  <c r="F787" i="4"/>
  <c r="F786" i="4"/>
  <c r="F785" i="4"/>
  <c r="I784" i="4"/>
  <c r="F784" i="4"/>
  <c r="I783" i="4"/>
  <c r="K783" i="4" s="1"/>
  <c r="F783" i="4"/>
  <c r="H783" i="4" s="1"/>
  <c r="I782" i="4"/>
  <c r="I781" i="4"/>
  <c r="C780" i="4"/>
  <c r="C777" i="4"/>
  <c r="I775" i="4"/>
  <c r="K775" i="4" s="1"/>
  <c r="I774" i="4"/>
  <c r="K774" i="4" s="1"/>
  <c r="F774" i="4"/>
  <c r="H774" i="4" s="1"/>
  <c r="I772" i="4"/>
  <c r="F772" i="4"/>
  <c r="I771" i="4"/>
  <c r="I770" i="4"/>
  <c r="C768" i="4"/>
  <c r="J766" i="4"/>
  <c r="I766" i="4"/>
  <c r="L765" i="4"/>
  <c r="M765" i="4" s="1"/>
  <c r="J762" i="4"/>
  <c r="E755" i="4"/>
  <c r="E754" i="4"/>
  <c r="J786" i="4" s="1"/>
  <c r="E753" i="4"/>
  <c r="K752" i="4"/>
  <c r="E752" i="4"/>
  <c r="C748" i="4"/>
  <c r="I747" i="4"/>
  <c r="F747" i="4"/>
  <c r="F743" i="4"/>
  <c r="F742" i="4"/>
  <c r="F741" i="4"/>
  <c r="F740" i="4"/>
  <c r="J739" i="4"/>
  <c r="F739" i="4"/>
  <c r="I738" i="4"/>
  <c r="F738" i="4"/>
  <c r="I737" i="4"/>
  <c r="K737" i="4" s="1"/>
  <c r="F737" i="4"/>
  <c r="H737" i="4" s="1"/>
  <c r="I736" i="4"/>
  <c r="F736" i="4"/>
  <c r="I735" i="4"/>
  <c r="F735" i="4"/>
  <c r="C734" i="4"/>
  <c r="C731" i="4"/>
  <c r="I730" i="4"/>
  <c r="F730" i="4"/>
  <c r="F728" i="4"/>
  <c r="H728" i="4" s="1"/>
  <c r="G727" i="4"/>
  <c r="I726" i="4"/>
  <c r="F726" i="4"/>
  <c r="I724" i="4"/>
  <c r="C722" i="4"/>
  <c r="I721" i="4"/>
  <c r="J720" i="4"/>
  <c r="L719" i="4"/>
  <c r="M719" i="4" s="1"/>
  <c r="I719" i="4"/>
  <c r="I717" i="4"/>
  <c r="F717" i="4"/>
  <c r="J716" i="4"/>
  <c r="E709" i="4"/>
  <c r="G730" i="4" s="1"/>
  <c r="E708" i="4"/>
  <c r="J740" i="4" s="1"/>
  <c r="E707" i="4"/>
  <c r="K706" i="4"/>
  <c r="E706" i="4"/>
  <c r="C702" i="4"/>
  <c r="I701" i="4"/>
  <c r="F701" i="4"/>
  <c r="F697" i="4"/>
  <c r="F696" i="4"/>
  <c r="F695" i="4"/>
  <c r="F694" i="4"/>
  <c r="F693" i="4"/>
  <c r="I692" i="4"/>
  <c r="F692" i="4"/>
  <c r="I691" i="4"/>
  <c r="K691" i="4" s="1"/>
  <c r="F691" i="4"/>
  <c r="H691" i="4" s="1"/>
  <c r="I690" i="4"/>
  <c r="F690" i="4"/>
  <c r="I689" i="4"/>
  <c r="F689" i="4"/>
  <c r="C688" i="4"/>
  <c r="C685" i="4"/>
  <c r="F684" i="4"/>
  <c r="F682" i="4"/>
  <c r="H682" i="4" s="1"/>
  <c r="I680" i="4"/>
  <c r="G680" i="4"/>
  <c r="F680" i="4"/>
  <c r="I678" i="4"/>
  <c r="C676" i="4"/>
  <c r="I675" i="4"/>
  <c r="J674" i="4"/>
  <c r="L673" i="4"/>
  <c r="M673" i="4" s="1"/>
  <c r="J673" i="4"/>
  <c r="I673" i="4"/>
  <c r="I672" i="4"/>
  <c r="I671" i="4"/>
  <c r="F671" i="4"/>
  <c r="J670" i="4"/>
  <c r="E663" i="4"/>
  <c r="J684" i="4" s="1"/>
  <c r="E662" i="4"/>
  <c r="J694" i="4" s="1"/>
  <c r="E661" i="4"/>
  <c r="K660" i="4"/>
  <c r="E660" i="4"/>
  <c r="C656" i="4"/>
  <c r="I655" i="4"/>
  <c r="F655" i="4"/>
  <c r="J651" i="4"/>
  <c r="F651" i="4"/>
  <c r="F650" i="4"/>
  <c r="G649" i="4"/>
  <c r="F649" i="4"/>
  <c r="F648" i="4"/>
  <c r="F647" i="4"/>
  <c r="I646" i="4"/>
  <c r="F646" i="4"/>
  <c r="I645" i="4"/>
  <c r="K645" i="4" s="1"/>
  <c r="F645" i="4"/>
  <c r="H645" i="4" s="1"/>
  <c r="I644" i="4"/>
  <c r="F644" i="4"/>
  <c r="I643" i="4"/>
  <c r="F643" i="4"/>
  <c r="C642" i="4"/>
  <c r="C639" i="4"/>
  <c r="I638" i="4"/>
  <c r="F638" i="4"/>
  <c r="I636" i="4"/>
  <c r="K636" i="4" s="1"/>
  <c r="F636" i="4"/>
  <c r="H636" i="4" s="1"/>
  <c r="I634" i="4"/>
  <c r="G634" i="4"/>
  <c r="I633" i="4"/>
  <c r="I632" i="4"/>
  <c r="C630" i="4"/>
  <c r="I629" i="4"/>
  <c r="J628" i="4"/>
  <c r="L627" i="4"/>
  <c r="M627" i="4" s="1"/>
  <c r="I627" i="4"/>
  <c r="F627" i="4"/>
  <c r="I626" i="4"/>
  <c r="F626" i="4"/>
  <c r="I625" i="4"/>
  <c r="F625" i="4"/>
  <c r="J624" i="4"/>
  <c r="E617" i="4"/>
  <c r="E616" i="4"/>
  <c r="J648" i="4" s="1"/>
  <c r="E615" i="4"/>
  <c r="K614" i="4"/>
  <c r="E614" i="4"/>
  <c r="C610" i="4"/>
  <c r="I609" i="4"/>
  <c r="F609" i="4"/>
  <c r="G605" i="4"/>
  <c r="H605" i="4" s="1"/>
  <c r="F605" i="4"/>
  <c r="I605" i="4" s="1"/>
  <c r="G604" i="4"/>
  <c r="F604" i="4"/>
  <c r="I604" i="4" s="1"/>
  <c r="G603" i="4"/>
  <c r="F603" i="4"/>
  <c r="F602" i="4"/>
  <c r="J601" i="4"/>
  <c r="G601" i="4"/>
  <c r="F601" i="4"/>
  <c r="I600" i="4"/>
  <c r="F600" i="4"/>
  <c r="I599" i="4"/>
  <c r="K599" i="4" s="1"/>
  <c r="H599" i="4"/>
  <c r="F599" i="4"/>
  <c r="I598" i="4"/>
  <c r="F598" i="4"/>
  <c r="I597" i="4"/>
  <c r="F597" i="4"/>
  <c r="C596" i="4"/>
  <c r="C593" i="4"/>
  <c r="J592" i="4"/>
  <c r="I592" i="4"/>
  <c r="I590" i="4"/>
  <c r="K590" i="4" s="1"/>
  <c r="F590" i="4"/>
  <c r="H590" i="4" s="1"/>
  <c r="G589" i="4"/>
  <c r="J588" i="4"/>
  <c r="I588" i="4"/>
  <c r="K588" i="4" s="1"/>
  <c r="I587" i="4"/>
  <c r="I586" i="4"/>
  <c r="C584" i="4"/>
  <c r="I583" i="4"/>
  <c r="J582" i="4"/>
  <c r="L581" i="4"/>
  <c r="M581" i="4" s="1"/>
  <c r="J581" i="4"/>
  <c r="I581" i="4"/>
  <c r="F581" i="4"/>
  <c r="I580" i="4"/>
  <c r="G580" i="4"/>
  <c r="F580" i="4"/>
  <c r="I579" i="4"/>
  <c r="F579" i="4"/>
  <c r="J578" i="4"/>
  <c r="E571" i="4"/>
  <c r="G587" i="4" s="1"/>
  <c r="E570" i="4"/>
  <c r="J602" i="4" s="1"/>
  <c r="E569" i="4"/>
  <c r="K568" i="4"/>
  <c r="E568" i="4"/>
  <c r="C636" i="9"/>
  <c r="F631" i="9"/>
  <c r="F630" i="9"/>
  <c r="F629" i="9"/>
  <c r="F628" i="9"/>
  <c r="F627" i="9"/>
  <c r="I626" i="9"/>
  <c r="F626" i="9"/>
  <c r="I625" i="9"/>
  <c r="K625" i="9" s="1"/>
  <c r="F625" i="9"/>
  <c r="H625" i="9" s="1"/>
  <c r="I624" i="9"/>
  <c r="F624" i="9"/>
  <c r="I623" i="9"/>
  <c r="F623" i="9"/>
  <c r="C622" i="9"/>
  <c r="C619" i="9"/>
  <c r="I617" i="9"/>
  <c r="K617" i="9" s="1"/>
  <c r="I616" i="9"/>
  <c r="K616" i="9" s="1"/>
  <c r="F616" i="9"/>
  <c r="H616" i="9" s="1"/>
  <c r="I614" i="9"/>
  <c r="F614" i="9"/>
  <c r="I613" i="9"/>
  <c r="F613" i="9"/>
  <c r="I612" i="9"/>
  <c r="F612" i="9"/>
  <c r="C610" i="9"/>
  <c r="J608" i="9"/>
  <c r="L607" i="9"/>
  <c r="M607" i="9" s="1"/>
  <c r="I607" i="9"/>
  <c r="F607" i="9"/>
  <c r="I606" i="9"/>
  <c r="F606" i="9"/>
  <c r="J604" i="9"/>
  <c r="E597" i="9"/>
  <c r="E596" i="9"/>
  <c r="G627" i="9" s="1"/>
  <c r="H627" i="9" s="1"/>
  <c r="E595" i="9"/>
  <c r="K594" i="9"/>
  <c r="E594" i="9"/>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C590" i="9"/>
  <c r="F585" i="9"/>
  <c r="F584" i="9"/>
  <c r="F583" i="9"/>
  <c r="F582" i="9"/>
  <c r="F581" i="9"/>
  <c r="I580" i="9"/>
  <c r="F580" i="9"/>
  <c r="I579" i="9"/>
  <c r="K579" i="9" s="1"/>
  <c r="F579" i="9"/>
  <c r="H579" i="9" s="1"/>
  <c r="I578" i="9"/>
  <c r="F578" i="9"/>
  <c r="I577" i="9"/>
  <c r="F577" i="9"/>
  <c r="C576" i="9"/>
  <c r="C573" i="9"/>
  <c r="I571" i="9"/>
  <c r="K571" i="9" s="1"/>
  <c r="I570" i="9"/>
  <c r="K570" i="9" s="1"/>
  <c r="F570" i="9"/>
  <c r="H570" i="9" s="1"/>
  <c r="I568" i="9"/>
  <c r="F568" i="9"/>
  <c r="I567" i="9"/>
  <c r="F567" i="9"/>
  <c r="I566" i="9"/>
  <c r="F566" i="9"/>
  <c r="C564" i="9"/>
  <c r="J562" i="9"/>
  <c r="L561" i="9"/>
  <c r="M561" i="9" s="1"/>
  <c r="I561" i="9"/>
  <c r="F561" i="9"/>
  <c r="I560" i="9"/>
  <c r="F560" i="9"/>
  <c r="J558" i="9"/>
  <c r="E551" i="9"/>
  <c r="G572" i="9" s="1"/>
  <c r="E550" i="9"/>
  <c r="J582" i="9" s="1"/>
  <c r="E549" i="9"/>
  <c r="K548" i="9"/>
  <c r="E548" i="9"/>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C544" i="9"/>
  <c r="F539" i="9"/>
  <c r="F538" i="9"/>
  <c r="F537" i="9"/>
  <c r="F536" i="9"/>
  <c r="F535" i="9"/>
  <c r="I534" i="9"/>
  <c r="F534" i="9"/>
  <c r="I533" i="9"/>
  <c r="K533" i="9" s="1"/>
  <c r="F533" i="9"/>
  <c r="H533" i="9" s="1"/>
  <c r="I532" i="9"/>
  <c r="F532" i="9"/>
  <c r="F531" i="9"/>
  <c r="C530" i="9"/>
  <c r="C527" i="9"/>
  <c r="I526" i="9"/>
  <c r="F526" i="9"/>
  <c r="I524" i="9"/>
  <c r="K524" i="9" s="1"/>
  <c r="F524" i="9"/>
  <c r="H524" i="9" s="1"/>
  <c r="I522" i="9"/>
  <c r="F522" i="9"/>
  <c r="I521" i="9"/>
  <c r="F521" i="9"/>
  <c r="I520" i="9"/>
  <c r="F520" i="9"/>
  <c r="C518" i="9"/>
  <c r="J516" i="9"/>
  <c r="L515" i="9"/>
  <c r="M515" i="9" s="1"/>
  <c r="I515" i="9"/>
  <c r="F515" i="9"/>
  <c r="I514" i="9"/>
  <c r="F514" i="9"/>
  <c r="I513" i="9"/>
  <c r="F513" i="9"/>
  <c r="J512" i="9"/>
  <c r="E505" i="9"/>
  <c r="E504" i="9"/>
  <c r="G535" i="9" s="1"/>
  <c r="H535" i="9" s="1"/>
  <c r="E503" i="9"/>
  <c r="K502" i="9"/>
  <c r="E502" i="9"/>
  <c r="C498" i="9"/>
  <c r="F493" i="9"/>
  <c r="F492" i="9"/>
  <c r="F491" i="9"/>
  <c r="F490" i="9"/>
  <c r="F489" i="9"/>
  <c r="I488" i="9"/>
  <c r="F488" i="9"/>
  <c r="I487" i="9"/>
  <c r="K487" i="9" s="1"/>
  <c r="F487" i="9"/>
  <c r="H487" i="9" s="1"/>
  <c r="I486" i="9"/>
  <c r="F486" i="9"/>
  <c r="F485" i="9"/>
  <c r="C484" i="9"/>
  <c r="C481" i="9"/>
  <c r="I480" i="9"/>
  <c r="F480" i="9"/>
  <c r="I478" i="9"/>
  <c r="K478" i="9" s="1"/>
  <c r="F478" i="9"/>
  <c r="H478" i="9" s="1"/>
  <c r="I476" i="9"/>
  <c r="F476" i="9"/>
  <c r="I475" i="9"/>
  <c r="F475" i="9"/>
  <c r="I474" i="9"/>
  <c r="F474" i="9"/>
  <c r="C472" i="9"/>
  <c r="J470" i="9"/>
  <c r="M469" i="9"/>
  <c r="L469" i="9"/>
  <c r="I469" i="9"/>
  <c r="I468" i="9"/>
  <c r="I467" i="9"/>
  <c r="J466" i="9"/>
  <c r="E459" i="9"/>
  <c r="E458" i="9"/>
  <c r="G493" i="9" s="1"/>
  <c r="H493" i="9" s="1"/>
  <c r="E457" i="9"/>
  <c r="K456" i="9"/>
  <c r="E456" i="9"/>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C636" i="7"/>
  <c r="F631" i="7"/>
  <c r="F630" i="7"/>
  <c r="F629" i="7"/>
  <c r="F628" i="7"/>
  <c r="F627" i="7"/>
  <c r="I626" i="7"/>
  <c r="F626" i="7"/>
  <c r="I625" i="7"/>
  <c r="K625" i="7" s="1"/>
  <c r="L625" i="7" s="1"/>
  <c r="M625" i="7" s="1"/>
  <c r="F625" i="7"/>
  <c r="H625" i="7" s="1"/>
  <c r="I624" i="7"/>
  <c r="F624" i="7"/>
  <c r="F623" i="7"/>
  <c r="C622" i="7"/>
  <c r="C619" i="7"/>
  <c r="I617" i="7"/>
  <c r="K617" i="7" s="1"/>
  <c r="F617" i="7"/>
  <c r="H617" i="7" s="1"/>
  <c r="I616" i="7"/>
  <c r="K616" i="7" s="1"/>
  <c r="F616" i="7"/>
  <c r="H616" i="7" s="1"/>
  <c r="I614" i="7"/>
  <c r="F614" i="7"/>
  <c r="I613" i="7"/>
  <c r="F613" i="7"/>
  <c r="I612" i="7"/>
  <c r="F612" i="7"/>
  <c r="C610" i="7"/>
  <c r="J608" i="7"/>
  <c r="L607" i="7"/>
  <c r="M607" i="7" s="1"/>
  <c r="I607" i="7"/>
  <c r="F607" i="7"/>
  <c r="I606" i="7"/>
  <c r="F606" i="7"/>
  <c r="J604" i="7"/>
  <c r="A604" i="7"/>
  <c r="A605" i="7" s="1"/>
  <c r="A606" i="7" s="1"/>
  <c r="A607" i="7" s="1"/>
  <c r="A608" i="7" s="1"/>
  <c r="A609" i="7" s="1"/>
  <c r="A610" i="7" s="1"/>
  <c r="A611" i="7" s="1"/>
  <c r="A612" i="7" s="1"/>
  <c r="A613" i="7" s="1"/>
  <c r="A614" i="7" s="1"/>
  <c r="A615" i="7" s="1"/>
  <c r="A616" i="7" s="1"/>
  <c r="A617" i="7" s="1"/>
  <c r="A618" i="7" s="1"/>
  <c r="A619" i="7" s="1"/>
  <c r="A620" i="7" s="1"/>
  <c r="A621" i="7" s="1"/>
  <c r="A622" i="7" s="1"/>
  <c r="A623" i="7" s="1"/>
  <c r="A624" i="7" s="1"/>
  <c r="A625" i="7" s="1"/>
  <c r="A626" i="7" s="1"/>
  <c r="A627" i="7" s="1"/>
  <c r="A628" i="7" s="1"/>
  <c r="A629" i="7" s="1"/>
  <c r="A630" i="7" s="1"/>
  <c r="A631" i="7" s="1"/>
  <c r="A632" i="7" s="1"/>
  <c r="A633" i="7" s="1"/>
  <c r="A634" i="7" s="1"/>
  <c r="A635" i="7" s="1"/>
  <c r="A636" i="7" s="1"/>
  <c r="A637" i="7" s="1"/>
  <c r="E597" i="7"/>
  <c r="G609" i="7" s="1"/>
  <c r="E596" i="7"/>
  <c r="G627" i="7" s="1"/>
  <c r="H627" i="7" s="1"/>
  <c r="E595" i="7"/>
  <c r="K594" i="7"/>
  <c r="E594" i="7"/>
  <c r="C590" i="7"/>
  <c r="F585" i="7"/>
  <c r="F584" i="7"/>
  <c r="F583" i="7"/>
  <c r="F582" i="7"/>
  <c r="F581" i="7"/>
  <c r="I580" i="7"/>
  <c r="F580" i="7"/>
  <c r="K579" i="7"/>
  <c r="I579" i="7"/>
  <c r="H579" i="7"/>
  <c r="F579" i="7"/>
  <c r="I578" i="7"/>
  <c r="F578" i="7"/>
  <c r="F577" i="7"/>
  <c r="C576" i="7"/>
  <c r="C573" i="7"/>
  <c r="I571" i="7"/>
  <c r="K571" i="7" s="1"/>
  <c r="L571" i="7" s="1"/>
  <c r="M571" i="7" s="1"/>
  <c r="H571" i="7"/>
  <c r="F571" i="7"/>
  <c r="I570" i="7"/>
  <c r="K570" i="7" s="1"/>
  <c r="F570" i="7"/>
  <c r="H570" i="7" s="1"/>
  <c r="I568" i="7"/>
  <c r="F568" i="7"/>
  <c r="I567" i="7"/>
  <c r="F567" i="7"/>
  <c r="I566" i="7"/>
  <c r="F566" i="7"/>
  <c r="C564" i="7"/>
  <c r="J562" i="7"/>
  <c r="M561" i="7"/>
  <c r="L561" i="7"/>
  <c r="I561" i="7"/>
  <c r="F561" i="7"/>
  <c r="I560" i="7"/>
  <c r="F560" i="7"/>
  <c r="J558" i="7"/>
  <c r="E551" i="7"/>
  <c r="G572" i="7" s="1"/>
  <c r="E550" i="7"/>
  <c r="J582" i="7" s="1"/>
  <c r="E549" i="7"/>
  <c r="K548" i="7"/>
  <c r="E548" i="7"/>
  <c r="A558" i="7" s="1"/>
  <c r="A559" i="7" s="1"/>
  <c r="A560" i="7" s="1"/>
  <c r="A561" i="7" s="1"/>
  <c r="A562" i="7" s="1"/>
  <c r="A563" i="7" s="1"/>
  <c r="A564" i="7" s="1"/>
  <c r="A565" i="7" s="1"/>
  <c r="A566" i="7" s="1"/>
  <c r="A567" i="7" s="1"/>
  <c r="A568" i="7" s="1"/>
  <c r="A569" i="7" s="1"/>
  <c r="A570" i="7" s="1"/>
  <c r="A571" i="7" s="1"/>
  <c r="A572" i="7" s="1"/>
  <c r="A573" i="7" s="1"/>
  <c r="A574" i="7" s="1"/>
  <c r="A575" i="7" s="1"/>
  <c r="A576" i="7" s="1"/>
  <c r="A577" i="7" s="1"/>
  <c r="A578" i="7" s="1"/>
  <c r="A579" i="7" s="1"/>
  <c r="A580" i="7" s="1"/>
  <c r="A581" i="7" s="1"/>
  <c r="A582" i="7" s="1"/>
  <c r="A583" i="7" s="1"/>
  <c r="A584" i="7" s="1"/>
  <c r="A585" i="7" s="1"/>
  <c r="A586" i="7" s="1"/>
  <c r="A587" i="7" s="1"/>
  <c r="A588" i="7" s="1"/>
  <c r="A589" i="7" s="1"/>
  <c r="A590" i="7" s="1"/>
  <c r="A591" i="7" s="1"/>
  <c r="C544" i="7"/>
  <c r="F539" i="7"/>
  <c r="F538" i="7"/>
  <c r="F537" i="7"/>
  <c r="F536" i="7"/>
  <c r="F535" i="7"/>
  <c r="I534" i="7"/>
  <c r="F534" i="7"/>
  <c r="I533" i="7"/>
  <c r="K533" i="7" s="1"/>
  <c r="L533" i="7" s="1"/>
  <c r="M533" i="7" s="1"/>
  <c r="F533" i="7"/>
  <c r="H533" i="7" s="1"/>
  <c r="I532" i="7"/>
  <c r="F532" i="7"/>
  <c r="I531" i="7"/>
  <c r="F531" i="7"/>
  <c r="C530" i="7"/>
  <c r="C527" i="7"/>
  <c r="I526" i="7"/>
  <c r="F526" i="7"/>
  <c r="I524" i="7"/>
  <c r="K524" i="7" s="1"/>
  <c r="F524" i="7"/>
  <c r="H524" i="7" s="1"/>
  <c r="I522" i="7"/>
  <c r="F522" i="7"/>
  <c r="I521" i="7"/>
  <c r="F521" i="7"/>
  <c r="I520" i="7"/>
  <c r="F520" i="7"/>
  <c r="C518" i="7"/>
  <c r="J516" i="7"/>
  <c r="L515" i="7"/>
  <c r="M515" i="7" s="1"/>
  <c r="I515" i="7"/>
  <c r="F515" i="7"/>
  <c r="I514" i="7"/>
  <c r="F514" i="7"/>
  <c r="I513" i="7"/>
  <c r="F513" i="7"/>
  <c r="J512" i="7"/>
  <c r="E505" i="7"/>
  <c r="E504" i="7"/>
  <c r="J537" i="7" s="1"/>
  <c r="E503" i="7"/>
  <c r="K502" i="7"/>
  <c r="E502" i="7"/>
  <c r="C498" i="7"/>
  <c r="F493" i="7"/>
  <c r="F492" i="7"/>
  <c r="F491" i="7"/>
  <c r="F490" i="7"/>
  <c r="F489" i="7"/>
  <c r="I488" i="7"/>
  <c r="F488" i="7"/>
  <c r="I487" i="7"/>
  <c r="K487" i="7" s="1"/>
  <c r="F487" i="7"/>
  <c r="H487" i="7" s="1"/>
  <c r="C484" i="7"/>
  <c r="C481" i="7"/>
  <c r="I480" i="7"/>
  <c r="F480" i="7"/>
  <c r="I478" i="7"/>
  <c r="K478" i="7" s="1"/>
  <c r="F478" i="7"/>
  <c r="H478" i="7" s="1"/>
  <c r="J476" i="7"/>
  <c r="I476" i="7"/>
  <c r="I475" i="7"/>
  <c r="I474" i="7"/>
  <c r="C472" i="7"/>
  <c r="J470" i="7"/>
  <c r="L469" i="7"/>
  <c r="M469" i="7" s="1"/>
  <c r="I469" i="7"/>
  <c r="F469" i="7"/>
  <c r="I468" i="7"/>
  <c r="G468" i="7"/>
  <c r="F468" i="7"/>
  <c r="I467" i="7"/>
  <c r="F467" i="7"/>
  <c r="J466" i="7"/>
  <c r="E459" i="7"/>
  <c r="G475" i="7" s="1"/>
  <c r="E458" i="7"/>
  <c r="G493" i="7" s="1"/>
  <c r="E457" i="7"/>
  <c r="K456" i="7"/>
  <c r="E456" i="7"/>
  <c r="A466" i="7" s="1"/>
  <c r="A467" i="7" s="1"/>
  <c r="A468" i="7" s="1"/>
  <c r="A469" i="7" s="1"/>
  <c r="A470" i="7" s="1"/>
  <c r="A471" i="7" s="1"/>
  <c r="A472" i="7" s="1"/>
  <c r="A473" i="7" s="1"/>
  <c r="A474" i="7" s="1"/>
  <c r="A475" i="7" s="1"/>
  <c r="A476" i="7" s="1"/>
  <c r="A477" i="7" s="1"/>
  <c r="A478" i="7" s="1"/>
  <c r="A479" i="7" s="1"/>
  <c r="A480" i="7" s="1"/>
  <c r="A481" i="7" s="1"/>
  <c r="A482" i="7" s="1"/>
  <c r="A483" i="7" s="1"/>
  <c r="A484" i="7" s="1"/>
  <c r="A485" i="7" s="1"/>
  <c r="A486" i="7" s="1"/>
  <c r="A487" i="7" s="1"/>
  <c r="A488" i="7" s="1"/>
  <c r="A489" i="7" s="1"/>
  <c r="A490" i="7" s="1"/>
  <c r="A491" i="7" s="1"/>
  <c r="A492" i="7" s="1"/>
  <c r="A493" i="7" s="1"/>
  <c r="A494" i="7" s="1"/>
  <c r="A495" i="7" s="1"/>
  <c r="A496" i="7" s="1"/>
  <c r="A497" i="7" s="1"/>
  <c r="A498" i="7" s="1"/>
  <c r="A499" i="7" s="1"/>
  <c r="C636" i="5"/>
  <c r="F631" i="5"/>
  <c r="F630" i="5"/>
  <c r="F629" i="5"/>
  <c r="F628" i="5"/>
  <c r="J627" i="5"/>
  <c r="F627" i="5"/>
  <c r="I626" i="5"/>
  <c r="F626" i="5"/>
  <c r="I625" i="5"/>
  <c r="K625" i="5" s="1"/>
  <c r="F625" i="5"/>
  <c r="H625" i="5" s="1"/>
  <c r="I624" i="5"/>
  <c r="F624" i="5"/>
  <c r="I623" i="5"/>
  <c r="F623" i="5"/>
  <c r="C622" i="5"/>
  <c r="C619" i="5"/>
  <c r="I617" i="5"/>
  <c r="K617" i="5" s="1"/>
  <c r="L617" i="5" s="1"/>
  <c r="M617" i="5" s="1"/>
  <c r="F617" i="5"/>
  <c r="H617" i="5" s="1"/>
  <c r="I616" i="5"/>
  <c r="K616" i="5" s="1"/>
  <c r="L616" i="5" s="1"/>
  <c r="M616" i="5" s="1"/>
  <c r="F616" i="5"/>
  <c r="H616" i="5" s="1"/>
  <c r="I614" i="5"/>
  <c r="F614" i="5"/>
  <c r="I613" i="5"/>
  <c r="F613" i="5"/>
  <c r="I612" i="5"/>
  <c r="F612" i="5"/>
  <c r="C610" i="5"/>
  <c r="J608" i="5"/>
  <c r="L607" i="5"/>
  <c r="M607" i="5" s="1"/>
  <c r="J607" i="5"/>
  <c r="I607" i="5"/>
  <c r="F607" i="5"/>
  <c r="I606" i="5"/>
  <c r="G606" i="5"/>
  <c r="F606" i="5"/>
  <c r="J604" i="5"/>
  <c r="E597" i="5"/>
  <c r="J606" i="5" s="1"/>
  <c r="E596" i="5"/>
  <c r="G627" i="5" s="1"/>
  <c r="H627" i="5" s="1"/>
  <c r="E595" i="5"/>
  <c r="K594" i="5"/>
  <c r="E594" i="5"/>
  <c r="A604" i="5" s="1"/>
  <c r="A605" i="5" s="1"/>
  <c r="A606" i="5" s="1"/>
  <c r="A607" i="5" s="1"/>
  <c r="A608" i="5" s="1"/>
  <c r="A609" i="5" s="1"/>
  <c r="A610" i="5" s="1"/>
  <c r="A611" i="5" s="1"/>
  <c r="A612" i="5" s="1"/>
  <c r="A613" i="5" s="1"/>
  <c r="A614" i="5" s="1"/>
  <c r="A615" i="5" s="1"/>
  <c r="A616" i="5" s="1"/>
  <c r="A617" i="5" s="1"/>
  <c r="A618" i="5" s="1"/>
  <c r="A619" i="5" s="1"/>
  <c r="A620" i="5" s="1"/>
  <c r="A621" i="5" s="1"/>
  <c r="A622" i="5" s="1"/>
  <c r="A623" i="5" s="1"/>
  <c r="A624" i="5" s="1"/>
  <c r="A625" i="5" s="1"/>
  <c r="A626" i="5" s="1"/>
  <c r="A627" i="5" s="1"/>
  <c r="A628" i="5" s="1"/>
  <c r="A629" i="5" s="1"/>
  <c r="A630" i="5" s="1"/>
  <c r="A631" i="5" s="1"/>
  <c r="A632" i="5" s="1"/>
  <c r="A633" i="5" s="1"/>
  <c r="A634" i="5" s="1"/>
  <c r="A635" i="5" s="1"/>
  <c r="A636" i="5" s="1"/>
  <c r="A637" i="5" s="1"/>
  <c r="C590" i="5"/>
  <c r="F585" i="5"/>
  <c r="F584" i="5"/>
  <c r="F583" i="5"/>
  <c r="F582" i="5"/>
  <c r="F581" i="5"/>
  <c r="I580" i="5"/>
  <c r="F580" i="5"/>
  <c r="I579" i="5"/>
  <c r="K579" i="5" s="1"/>
  <c r="L579" i="5" s="1"/>
  <c r="M579" i="5" s="1"/>
  <c r="F579" i="5"/>
  <c r="H579" i="5" s="1"/>
  <c r="I578" i="5"/>
  <c r="F578" i="5"/>
  <c r="I577" i="5"/>
  <c r="F577" i="5"/>
  <c r="C576" i="5"/>
  <c r="C573" i="5"/>
  <c r="I571" i="5"/>
  <c r="K571" i="5" s="1"/>
  <c r="F571" i="5"/>
  <c r="H571" i="5" s="1"/>
  <c r="I570" i="5"/>
  <c r="K570" i="5" s="1"/>
  <c r="L570" i="5" s="1"/>
  <c r="M570" i="5" s="1"/>
  <c r="F570" i="5"/>
  <c r="H570" i="5" s="1"/>
  <c r="I568" i="5"/>
  <c r="F568" i="5"/>
  <c r="I567" i="5"/>
  <c r="F567" i="5"/>
  <c r="I566" i="5"/>
  <c r="F566" i="5"/>
  <c r="C564" i="5"/>
  <c r="J562" i="5"/>
  <c r="L561" i="5"/>
  <c r="M561" i="5" s="1"/>
  <c r="I561" i="5"/>
  <c r="F561" i="5"/>
  <c r="I560" i="5"/>
  <c r="F560" i="5"/>
  <c r="J558" i="5"/>
  <c r="E551" i="5"/>
  <c r="E550" i="5"/>
  <c r="J582" i="5" s="1"/>
  <c r="E549" i="5"/>
  <c r="K548" i="5"/>
  <c r="E548" i="5"/>
  <c r="A558" i="5" s="1"/>
  <c r="A559" i="5" s="1"/>
  <c r="A560" i="5" s="1"/>
  <c r="A561" i="5" s="1"/>
  <c r="A562" i="5" s="1"/>
  <c r="A563" i="5" s="1"/>
  <c r="A564" i="5" s="1"/>
  <c r="A565" i="5" s="1"/>
  <c r="A566" i="5" s="1"/>
  <c r="A567" i="5" s="1"/>
  <c r="A568" i="5" s="1"/>
  <c r="A569" i="5" s="1"/>
  <c r="A570" i="5" s="1"/>
  <c r="A571" i="5" s="1"/>
  <c r="A572" i="5" s="1"/>
  <c r="A573" i="5" s="1"/>
  <c r="A574" i="5" s="1"/>
  <c r="A575" i="5" s="1"/>
  <c r="A576" i="5" s="1"/>
  <c r="A577" i="5" s="1"/>
  <c r="A578" i="5" s="1"/>
  <c r="A579" i="5" s="1"/>
  <c r="A580" i="5" s="1"/>
  <c r="A581" i="5" s="1"/>
  <c r="A582" i="5" s="1"/>
  <c r="A583" i="5" s="1"/>
  <c r="A584" i="5" s="1"/>
  <c r="A585" i="5" s="1"/>
  <c r="A586" i="5" s="1"/>
  <c r="A587" i="5" s="1"/>
  <c r="A588" i="5" s="1"/>
  <c r="A589" i="5" s="1"/>
  <c r="A590" i="5" s="1"/>
  <c r="A591" i="5" s="1"/>
  <c r="C544" i="5"/>
  <c r="F539" i="5"/>
  <c r="F538" i="5"/>
  <c r="F537" i="5"/>
  <c r="F536" i="5"/>
  <c r="F535" i="5"/>
  <c r="I534" i="5"/>
  <c r="F534" i="5"/>
  <c r="I533" i="5"/>
  <c r="K533" i="5" s="1"/>
  <c r="F533" i="5"/>
  <c r="H533" i="5" s="1"/>
  <c r="C530" i="5"/>
  <c r="C527" i="5"/>
  <c r="I526" i="5"/>
  <c r="F526" i="5"/>
  <c r="I524" i="5"/>
  <c r="K524" i="5" s="1"/>
  <c r="F524" i="5"/>
  <c r="H524" i="5" s="1"/>
  <c r="I522" i="5"/>
  <c r="F522" i="5"/>
  <c r="I521" i="5"/>
  <c r="F521" i="5"/>
  <c r="I520" i="5"/>
  <c r="F520" i="5"/>
  <c r="C518" i="5"/>
  <c r="J516" i="5"/>
  <c r="L515" i="5"/>
  <c r="M515" i="5" s="1"/>
  <c r="I515" i="5"/>
  <c r="F515" i="5"/>
  <c r="I514" i="5"/>
  <c r="F514" i="5"/>
  <c r="I513" i="5"/>
  <c r="F513" i="5"/>
  <c r="J512" i="5"/>
  <c r="E505" i="5"/>
  <c r="E504" i="5"/>
  <c r="G535" i="5" s="1"/>
  <c r="E503" i="5"/>
  <c r="K502" i="5"/>
  <c r="E502" i="5"/>
  <c r="C498" i="5"/>
  <c r="F493" i="5"/>
  <c r="F492" i="5"/>
  <c r="F491" i="5"/>
  <c r="F490" i="5"/>
  <c r="F489" i="5"/>
  <c r="I488" i="5"/>
  <c r="F488" i="5"/>
  <c r="I487" i="5"/>
  <c r="K487" i="5" s="1"/>
  <c r="F487" i="5"/>
  <c r="H487" i="5" s="1"/>
  <c r="C484" i="5"/>
  <c r="C481" i="5"/>
  <c r="F480" i="5"/>
  <c r="K478" i="5"/>
  <c r="F478" i="5"/>
  <c r="H478" i="5" s="1"/>
  <c r="F476" i="5"/>
  <c r="F475" i="5"/>
  <c r="C472" i="5"/>
  <c r="J470" i="5"/>
  <c r="L469" i="5"/>
  <c r="M469" i="5" s="1"/>
  <c r="I469" i="5"/>
  <c r="F469" i="5"/>
  <c r="I468" i="5"/>
  <c r="F468" i="5"/>
  <c r="I467" i="5"/>
  <c r="F467" i="5"/>
  <c r="J466" i="5"/>
  <c r="E459" i="5"/>
  <c r="E458" i="5"/>
  <c r="G493" i="5" s="1"/>
  <c r="H493" i="5" s="1"/>
  <c r="E457" i="5"/>
  <c r="K456" i="5"/>
  <c r="E456" i="5"/>
  <c r="C636" i="3"/>
  <c r="F631" i="3"/>
  <c r="F630" i="3"/>
  <c r="F629" i="3"/>
  <c r="F628" i="3"/>
  <c r="F627" i="3"/>
  <c r="I626" i="3"/>
  <c r="F626" i="3"/>
  <c r="I625" i="3"/>
  <c r="K625" i="3" s="1"/>
  <c r="F625" i="3"/>
  <c r="H625" i="3" s="1"/>
  <c r="I624" i="3"/>
  <c r="F624" i="3"/>
  <c r="I623" i="3"/>
  <c r="F623" i="3"/>
  <c r="C622" i="3"/>
  <c r="C619" i="3"/>
  <c r="I617" i="3"/>
  <c r="K617" i="3" s="1"/>
  <c r="F617" i="3"/>
  <c r="H617" i="3" s="1"/>
  <c r="I616" i="3"/>
  <c r="K616" i="3" s="1"/>
  <c r="F616" i="3"/>
  <c r="H616" i="3" s="1"/>
  <c r="I614" i="3"/>
  <c r="G614" i="3"/>
  <c r="F614" i="3"/>
  <c r="I613" i="3"/>
  <c r="I612" i="3"/>
  <c r="C610" i="3"/>
  <c r="J608" i="3"/>
  <c r="I608" i="3"/>
  <c r="L607" i="3"/>
  <c r="M607" i="3" s="1"/>
  <c r="F607" i="3"/>
  <c r="J604" i="3"/>
  <c r="E597" i="3"/>
  <c r="J606" i="3" s="1"/>
  <c r="E596" i="3"/>
  <c r="G628" i="3" s="1"/>
  <c r="H628" i="3" s="1"/>
  <c r="E595" i="3"/>
  <c r="K594" i="3"/>
  <c r="E594" i="3"/>
  <c r="A604" i="3" s="1"/>
  <c r="A605" i="3" s="1"/>
  <c r="A606" i="3" s="1"/>
  <c r="A607" i="3" s="1"/>
  <c r="A608" i="3" s="1"/>
  <c r="A609" i="3" s="1"/>
  <c r="A610" i="3" s="1"/>
  <c r="A611" i="3" s="1"/>
  <c r="A612" i="3" s="1"/>
  <c r="A613" i="3" s="1"/>
  <c r="A614" i="3" s="1"/>
  <c r="A615" i="3" s="1"/>
  <c r="A616" i="3" s="1"/>
  <c r="A617" i="3" s="1"/>
  <c r="A618" i="3" s="1"/>
  <c r="A619" i="3" s="1"/>
  <c r="A620" i="3" s="1"/>
  <c r="A621" i="3" s="1"/>
  <c r="A622" i="3" s="1"/>
  <c r="A623" i="3" s="1"/>
  <c r="A624" i="3" s="1"/>
  <c r="A625" i="3" s="1"/>
  <c r="A626" i="3" s="1"/>
  <c r="A627" i="3" s="1"/>
  <c r="A628" i="3" s="1"/>
  <c r="A629" i="3" s="1"/>
  <c r="A630" i="3" s="1"/>
  <c r="A631" i="3" s="1"/>
  <c r="A632" i="3" s="1"/>
  <c r="A633" i="3" s="1"/>
  <c r="A634" i="3" s="1"/>
  <c r="A635" i="3" s="1"/>
  <c r="A636" i="3" s="1"/>
  <c r="A637" i="3" s="1"/>
  <c r="C590" i="3"/>
  <c r="F585" i="3"/>
  <c r="F584" i="3"/>
  <c r="F583" i="3"/>
  <c r="F582" i="3"/>
  <c r="F581" i="3"/>
  <c r="I580" i="3"/>
  <c r="F580" i="3"/>
  <c r="I579" i="3"/>
  <c r="K579" i="3" s="1"/>
  <c r="F579" i="3"/>
  <c r="H579" i="3" s="1"/>
  <c r="I578" i="3"/>
  <c r="F578" i="3"/>
  <c r="I577" i="3"/>
  <c r="F577" i="3"/>
  <c r="C576" i="3"/>
  <c r="C573" i="3"/>
  <c r="I571" i="3"/>
  <c r="K571" i="3" s="1"/>
  <c r="F571" i="3"/>
  <c r="H571" i="3" s="1"/>
  <c r="I570" i="3"/>
  <c r="K570" i="3" s="1"/>
  <c r="F570" i="3"/>
  <c r="H570" i="3" s="1"/>
  <c r="I568" i="3"/>
  <c r="F568" i="3"/>
  <c r="I567" i="3"/>
  <c r="I566" i="3"/>
  <c r="C564" i="3"/>
  <c r="J562" i="3"/>
  <c r="I562" i="3"/>
  <c r="L561" i="3"/>
  <c r="M561" i="3" s="1"/>
  <c r="I561" i="3"/>
  <c r="F561" i="3"/>
  <c r="J558" i="3"/>
  <c r="E551" i="3"/>
  <c r="E550" i="3"/>
  <c r="J582" i="3" s="1"/>
  <c r="E549" i="3"/>
  <c r="K548" i="3"/>
  <c r="E548" i="3"/>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78" i="3" s="1"/>
  <c r="A579" i="3" s="1"/>
  <c r="A580" i="3" s="1"/>
  <c r="A581" i="3" s="1"/>
  <c r="A582" i="3" s="1"/>
  <c r="A583" i="3" s="1"/>
  <c r="A584" i="3" s="1"/>
  <c r="A585" i="3" s="1"/>
  <c r="A586" i="3" s="1"/>
  <c r="A587" i="3" s="1"/>
  <c r="A588" i="3" s="1"/>
  <c r="A589" i="3" s="1"/>
  <c r="A590" i="3" s="1"/>
  <c r="A591" i="3" s="1"/>
  <c r="C544" i="3"/>
  <c r="F539" i="3"/>
  <c r="F538" i="3"/>
  <c r="F537" i="3"/>
  <c r="F536" i="3"/>
  <c r="F535" i="3"/>
  <c r="I534" i="3"/>
  <c r="F534" i="3"/>
  <c r="I533" i="3"/>
  <c r="K533" i="3" s="1"/>
  <c r="L533" i="3" s="1"/>
  <c r="M533" i="3" s="1"/>
  <c r="F533" i="3"/>
  <c r="H533" i="3" s="1"/>
  <c r="I532" i="3"/>
  <c r="F532" i="3"/>
  <c r="I531" i="3"/>
  <c r="F531" i="3"/>
  <c r="C530" i="3"/>
  <c r="C527" i="3"/>
  <c r="I526" i="3"/>
  <c r="F526" i="3"/>
  <c r="I524" i="3"/>
  <c r="K524" i="3" s="1"/>
  <c r="F524" i="3"/>
  <c r="H524" i="3" s="1"/>
  <c r="I522" i="3"/>
  <c r="F522" i="3"/>
  <c r="I521" i="3"/>
  <c r="I520" i="3"/>
  <c r="C518" i="3"/>
  <c r="I517" i="3"/>
  <c r="J516" i="3"/>
  <c r="M515" i="3"/>
  <c r="L515" i="3"/>
  <c r="I515" i="3"/>
  <c r="F515" i="3"/>
  <c r="F514" i="3"/>
  <c r="I513" i="3"/>
  <c r="F513" i="3"/>
  <c r="J512" i="3"/>
  <c r="E505" i="3"/>
  <c r="G521" i="3" s="1"/>
  <c r="E504" i="3"/>
  <c r="G539" i="3" s="1"/>
  <c r="H539" i="3" s="1"/>
  <c r="E503" i="3"/>
  <c r="K502" i="3"/>
  <c r="E502" i="3"/>
  <c r="C498" i="3"/>
  <c r="F493" i="3"/>
  <c r="F492" i="3"/>
  <c r="F491" i="3"/>
  <c r="F490" i="3"/>
  <c r="F489" i="3"/>
  <c r="I488" i="3"/>
  <c r="F488" i="3"/>
  <c r="I487" i="3"/>
  <c r="K487" i="3" s="1"/>
  <c r="F487" i="3"/>
  <c r="H487" i="3" s="1"/>
  <c r="I486" i="3"/>
  <c r="F486" i="3"/>
  <c r="I485" i="3"/>
  <c r="F485" i="3"/>
  <c r="C484" i="3"/>
  <c r="C481" i="3"/>
  <c r="I480" i="3"/>
  <c r="F480" i="3"/>
  <c r="I478" i="3"/>
  <c r="K478" i="3" s="1"/>
  <c r="I476" i="3"/>
  <c r="F476" i="3"/>
  <c r="I475" i="3"/>
  <c r="G475" i="3"/>
  <c r="I474" i="3"/>
  <c r="C472" i="3"/>
  <c r="I471" i="3"/>
  <c r="J470" i="3"/>
  <c r="L469" i="3"/>
  <c r="M469" i="3" s="1"/>
  <c r="I469" i="3"/>
  <c r="F469" i="3"/>
  <c r="F468" i="3"/>
  <c r="I467" i="3"/>
  <c r="F467" i="3"/>
  <c r="J466" i="3"/>
  <c r="E459" i="3"/>
  <c r="E458" i="3"/>
  <c r="J489" i="3" s="1"/>
  <c r="E457" i="3"/>
  <c r="K456" i="3"/>
  <c r="E456" i="3"/>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s="1"/>
  <c r="A491" i="3" s="1"/>
  <c r="A492" i="3" s="1"/>
  <c r="A493" i="3" s="1"/>
  <c r="A494" i="3" s="1"/>
  <c r="A495" i="3" s="1"/>
  <c r="A496" i="3" s="1"/>
  <c r="A497" i="3" s="1"/>
  <c r="A498" i="3" s="1"/>
  <c r="A499" i="3" s="1"/>
  <c r="G49" i="9"/>
  <c r="G50" i="9"/>
  <c r="G51" i="9"/>
  <c r="G52" i="9"/>
  <c r="L52" i="9" s="1"/>
  <c r="G53" i="9"/>
  <c r="I53" i="9" s="1"/>
  <c r="D49" i="9"/>
  <c r="D50" i="9"/>
  <c r="D51" i="9"/>
  <c r="D52" i="9"/>
  <c r="D53" i="9"/>
  <c r="G50" i="7"/>
  <c r="G51" i="7"/>
  <c r="D50" i="7"/>
  <c r="D51" i="7"/>
  <c r="G50" i="5"/>
  <c r="G51" i="5"/>
  <c r="D50" i="5"/>
  <c r="D51" i="5"/>
  <c r="D48" i="6"/>
  <c r="D49" i="6"/>
  <c r="D50" i="6"/>
  <c r="D51" i="6"/>
  <c r="D52" i="6"/>
  <c r="D48" i="8"/>
  <c r="D49" i="8"/>
  <c r="D50" i="8"/>
  <c r="D51" i="8"/>
  <c r="D52" i="8"/>
  <c r="D53" i="8"/>
  <c r="D49" i="10"/>
  <c r="D50" i="10"/>
  <c r="D51" i="10"/>
  <c r="D50" i="4"/>
  <c r="C840" i="2"/>
  <c r="C826" i="2"/>
  <c r="C823" i="2"/>
  <c r="C814" i="2"/>
  <c r="C794" i="2"/>
  <c r="C780" i="2"/>
  <c r="C777" i="2"/>
  <c r="C768" i="2"/>
  <c r="C748" i="2"/>
  <c r="C734" i="2"/>
  <c r="C731" i="2"/>
  <c r="C722" i="2"/>
  <c r="C702" i="2"/>
  <c r="C688" i="2"/>
  <c r="C685" i="2"/>
  <c r="C676" i="2"/>
  <c r="C656" i="2"/>
  <c r="C642" i="2"/>
  <c r="C639" i="2"/>
  <c r="C630" i="2"/>
  <c r="C610" i="2"/>
  <c r="C596" i="2"/>
  <c r="C593" i="2"/>
  <c r="C584" i="2"/>
  <c r="I830" i="2"/>
  <c r="I829" i="2"/>
  <c r="I828" i="2"/>
  <c r="I827" i="2"/>
  <c r="I821" i="2"/>
  <c r="K821" i="2" s="1"/>
  <c r="I820" i="2"/>
  <c r="K820" i="2" s="1"/>
  <c r="I818" i="2"/>
  <c r="I812" i="2"/>
  <c r="I811" i="2"/>
  <c r="F835" i="2"/>
  <c r="F834" i="2"/>
  <c r="F833" i="2"/>
  <c r="F832" i="2"/>
  <c r="F831" i="2"/>
  <c r="F830" i="2"/>
  <c r="F829" i="2"/>
  <c r="H829" i="2" s="1"/>
  <c r="F828" i="2"/>
  <c r="F827" i="2"/>
  <c r="F825" i="2"/>
  <c r="F824" i="2"/>
  <c r="F821" i="2"/>
  <c r="H821" i="2" s="1"/>
  <c r="F820" i="2"/>
  <c r="H820" i="2" s="1"/>
  <c r="F819" i="2"/>
  <c r="F818" i="2"/>
  <c r="F817" i="2"/>
  <c r="F813" i="2"/>
  <c r="F812" i="2"/>
  <c r="H812" i="2" s="1"/>
  <c r="F811" i="2"/>
  <c r="F810" i="2"/>
  <c r="I784" i="2"/>
  <c r="I783" i="2"/>
  <c r="I782" i="2"/>
  <c r="I781" i="2"/>
  <c r="I775" i="2"/>
  <c r="K775" i="2" s="1"/>
  <c r="I774" i="2"/>
  <c r="K774" i="2" s="1"/>
  <c r="I772" i="2"/>
  <c r="I766" i="2"/>
  <c r="K766" i="2" s="1"/>
  <c r="I765" i="2"/>
  <c r="F789" i="2"/>
  <c r="F788" i="2"/>
  <c r="F787" i="2"/>
  <c r="F786" i="2"/>
  <c r="F785" i="2"/>
  <c r="F784" i="2"/>
  <c r="F783" i="2"/>
  <c r="H783" i="2" s="1"/>
  <c r="F782" i="2"/>
  <c r="F781" i="2"/>
  <c r="F779" i="2"/>
  <c r="F778" i="2"/>
  <c r="F775" i="2"/>
  <c r="H775" i="2" s="1"/>
  <c r="F774" i="2"/>
  <c r="H774" i="2" s="1"/>
  <c r="F773" i="2"/>
  <c r="F772" i="2"/>
  <c r="F771" i="2"/>
  <c r="F767" i="2"/>
  <c r="F766" i="2"/>
  <c r="H766" i="2" s="1"/>
  <c r="F765" i="2"/>
  <c r="F764" i="2"/>
  <c r="E802" i="2"/>
  <c r="E801" i="2"/>
  <c r="E800" i="2"/>
  <c r="G832" i="2" s="1"/>
  <c r="E799" i="2"/>
  <c r="E798" i="2"/>
  <c r="E756" i="2"/>
  <c r="E755" i="2"/>
  <c r="E754" i="2"/>
  <c r="J785" i="2" s="1"/>
  <c r="E753" i="2"/>
  <c r="E752" i="2"/>
  <c r="I839" i="2"/>
  <c r="F839" i="2"/>
  <c r="J812" i="2"/>
  <c r="L811" i="2"/>
  <c r="M811" i="2" s="1"/>
  <c r="J808" i="2"/>
  <c r="K798" i="2"/>
  <c r="I793" i="2"/>
  <c r="F793" i="2"/>
  <c r="J788" i="2"/>
  <c r="J766" i="2"/>
  <c r="L765" i="2"/>
  <c r="M765" i="2" s="1"/>
  <c r="J764" i="2"/>
  <c r="J762" i="2"/>
  <c r="G786" i="2"/>
  <c r="K752" i="2"/>
  <c r="I738" i="2"/>
  <c r="I737" i="2"/>
  <c r="K737" i="2" s="1"/>
  <c r="I736" i="2"/>
  <c r="I735" i="2"/>
  <c r="I730" i="2"/>
  <c r="I728" i="2"/>
  <c r="K728" i="2" s="1"/>
  <c r="I726" i="2"/>
  <c r="I721" i="2"/>
  <c r="I719" i="2"/>
  <c r="I718" i="2"/>
  <c r="I717" i="2"/>
  <c r="F743" i="2"/>
  <c r="F742" i="2"/>
  <c r="F741" i="2"/>
  <c r="F740" i="2"/>
  <c r="F739" i="2"/>
  <c r="F738" i="2"/>
  <c r="F737" i="2"/>
  <c r="H737" i="2" s="1"/>
  <c r="F736" i="2"/>
  <c r="F735" i="2"/>
  <c r="F733" i="2"/>
  <c r="F732" i="2"/>
  <c r="F730" i="2"/>
  <c r="F729" i="2"/>
  <c r="H729" i="2" s="1"/>
  <c r="F728" i="2"/>
  <c r="H728" i="2" s="1"/>
  <c r="F727" i="2"/>
  <c r="F726" i="2"/>
  <c r="F725" i="2"/>
  <c r="F724" i="2"/>
  <c r="F721" i="2"/>
  <c r="F720" i="2"/>
  <c r="H720" i="2" s="1"/>
  <c r="F719" i="2"/>
  <c r="F717" i="2"/>
  <c r="I692" i="2"/>
  <c r="I691" i="2"/>
  <c r="I690" i="2"/>
  <c r="I689" i="2"/>
  <c r="I684" i="2"/>
  <c r="I682" i="2"/>
  <c r="K682" i="2" s="1"/>
  <c r="I680" i="2"/>
  <c r="I675" i="2"/>
  <c r="I673" i="2"/>
  <c r="I672" i="2"/>
  <c r="I671" i="2"/>
  <c r="F697" i="2"/>
  <c r="F696" i="2"/>
  <c r="F695" i="2"/>
  <c r="F694" i="2"/>
  <c r="F693" i="2"/>
  <c r="F692" i="2"/>
  <c r="F691" i="2"/>
  <c r="H691" i="2" s="1"/>
  <c r="F690" i="2"/>
  <c r="F689" i="2"/>
  <c r="F687" i="2"/>
  <c r="F686" i="2"/>
  <c r="F684" i="2"/>
  <c r="F683" i="2"/>
  <c r="H683" i="2" s="1"/>
  <c r="F682" i="2"/>
  <c r="H682" i="2" s="1"/>
  <c r="F681" i="2"/>
  <c r="F680" i="2"/>
  <c r="F679" i="2"/>
  <c r="F678" i="2"/>
  <c r="F675" i="2"/>
  <c r="F674" i="2"/>
  <c r="H674" i="2" s="1"/>
  <c r="F673" i="2"/>
  <c r="F671" i="2"/>
  <c r="I646" i="2"/>
  <c r="I645" i="2"/>
  <c r="K645" i="2" s="1"/>
  <c r="I644" i="2"/>
  <c r="I643" i="2"/>
  <c r="I638" i="2"/>
  <c r="I636" i="2"/>
  <c r="K636" i="2" s="1"/>
  <c r="I634" i="2"/>
  <c r="I629" i="2"/>
  <c r="I627" i="2"/>
  <c r="I626" i="2"/>
  <c r="I625" i="2"/>
  <c r="J624" i="2"/>
  <c r="F651" i="2"/>
  <c r="F650" i="2"/>
  <c r="F649" i="2"/>
  <c r="F648" i="2"/>
  <c r="F647" i="2"/>
  <c r="F646" i="2"/>
  <c r="F645" i="2"/>
  <c r="H645" i="2" s="1"/>
  <c r="F644" i="2"/>
  <c r="F643" i="2"/>
  <c r="F641" i="2"/>
  <c r="F640" i="2"/>
  <c r="F638" i="2"/>
  <c r="F637" i="2"/>
  <c r="H637" i="2" s="1"/>
  <c r="F636" i="2"/>
  <c r="H636" i="2" s="1"/>
  <c r="F635" i="2"/>
  <c r="F634" i="2"/>
  <c r="F633" i="2"/>
  <c r="F632" i="2"/>
  <c r="F629" i="2"/>
  <c r="F628" i="2"/>
  <c r="H628" i="2" s="1"/>
  <c r="F626" i="2"/>
  <c r="I600" i="2"/>
  <c r="I599" i="2"/>
  <c r="K599" i="2" s="1"/>
  <c r="F605" i="2"/>
  <c r="I605" i="2" s="1"/>
  <c r="F604" i="2"/>
  <c r="I604" i="2" s="1"/>
  <c r="F603" i="2"/>
  <c r="F602" i="2"/>
  <c r="F601" i="2"/>
  <c r="F600" i="2"/>
  <c r="F599" i="2"/>
  <c r="H599" i="2" s="1"/>
  <c r="F598" i="2"/>
  <c r="F597" i="2"/>
  <c r="F595" i="2"/>
  <c r="F594" i="2"/>
  <c r="F592" i="2"/>
  <c r="F591" i="2"/>
  <c r="H591" i="2" s="1"/>
  <c r="F590" i="2"/>
  <c r="H590" i="2" s="1"/>
  <c r="F589" i="2"/>
  <c r="F588" i="2"/>
  <c r="F587" i="2"/>
  <c r="F586" i="2"/>
  <c r="F583" i="2"/>
  <c r="F582" i="2"/>
  <c r="H582" i="2" s="1"/>
  <c r="F580" i="2"/>
  <c r="E710" i="2"/>
  <c r="E709" i="2"/>
  <c r="E708" i="2"/>
  <c r="J740" i="2" s="1"/>
  <c r="E707" i="2"/>
  <c r="E706" i="2"/>
  <c r="A716" i="2" s="1"/>
  <c r="A717" i="2" s="1"/>
  <c r="A718" i="2" s="1"/>
  <c r="A719" i="2" s="1"/>
  <c r="A720" i="2" s="1"/>
  <c r="A721" i="2" s="1"/>
  <c r="A722" i="2" s="1"/>
  <c r="A723" i="2" s="1"/>
  <c r="A724" i="2" s="1"/>
  <c r="A725" i="2" s="1"/>
  <c r="A726" i="2" s="1"/>
  <c r="A727" i="2" s="1"/>
  <c r="A728" i="2" s="1"/>
  <c r="A729" i="2" s="1"/>
  <c r="A730" i="2" s="1"/>
  <c r="A731" i="2" s="1"/>
  <c r="A732" i="2" s="1"/>
  <c r="A733" i="2" s="1"/>
  <c r="A734" i="2" s="1"/>
  <c r="A735" i="2" s="1"/>
  <c r="A736" i="2" s="1"/>
  <c r="A737" i="2" s="1"/>
  <c r="A738" i="2" s="1"/>
  <c r="A739" i="2" s="1"/>
  <c r="A740" i="2" s="1"/>
  <c r="A741" i="2" s="1"/>
  <c r="A742" i="2" s="1"/>
  <c r="A743" i="2" s="1"/>
  <c r="A744" i="2" s="1"/>
  <c r="A745" i="2" s="1"/>
  <c r="A746" i="2" s="1"/>
  <c r="A747" i="2" s="1"/>
  <c r="A748" i="2" s="1"/>
  <c r="A749" i="2" s="1"/>
  <c r="E664" i="2"/>
  <c r="E663" i="2"/>
  <c r="E662" i="2"/>
  <c r="E661" i="2"/>
  <c r="E660" i="2"/>
  <c r="A670" i="2" s="1"/>
  <c r="A671" i="2" s="1"/>
  <c r="A672" i="2" s="1"/>
  <c r="A673" i="2" s="1"/>
  <c r="A674" i="2" s="1"/>
  <c r="A675" i="2" s="1"/>
  <c r="A676" i="2" s="1"/>
  <c r="A677" i="2" s="1"/>
  <c r="A678" i="2" s="1"/>
  <c r="A679" i="2" s="1"/>
  <c r="A680" i="2" s="1"/>
  <c r="A681" i="2" s="1"/>
  <c r="A682" i="2" s="1"/>
  <c r="A683" i="2" s="1"/>
  <c r="A684" i="2" s="1"/>
  <c r="A685" i="2" s="1"/>
  <c r="A686" i="2" s="1"/>
  <c r="A687" i="2" s="1"/>
  <c r="A688" i="2" s="1"/>
  <c r="A689" i="2" s="1"/>
  <c r="A690" i="2" s="1"/>
  <c r="A691" i="2" s="1"/>
  <c r="A692" i="2" s="1"/>
  <c r="A693" i="2" s="1"/>
  <c r="A694" i="2" s="1"/>
  <c r="A695" i="2" s="1"/>
  <c r="A696" i="2" s="1"/>
  <c r="A697" i="2" s="1"/>
  <c r="A698" i="2" s="1"/>
  <c r="A699" i="2" s="1"/>
  <c r="A700" i="2" s="1"/>
  <c r="A701" i="2" s="1"/>
  <c r="A702" i="2" s="1"/>
  <c r="A703" i="2" s="1"/>
  <c r="E618" i="2"/>
  <c r="E617" i="2"/>
  <c r="J626" i="2" s="1"/>
  <c r="E616" i="2"/>
  <c r="G647" i="2" s="1"/>
  <c r="E615" i="2"/>
  <c r="E614" i="2"/>
  <c r="E572" i="2"/>
  <c r="E571" i="2"/>
  <c r="E570" i="2"/>
  <c r="J588" i="2" s="1"/>
  <c r="E569" i="2"/>
  <c r="E568" i="2"/>
  <c r="A578" i="2" s="1"/>
  <c r="A579" i="2" s="1"/>
  <c r="A580" i="2" s="1"/>
  <c r="A581" i="2" s="1"/>
  <c r="A582" i="2" s="1"/>
  <c r="A583" i="2" s="1"/>
  <c r="A584" i="2" s="1"/>
  <c r="A585" i="2" s="1"/>
  <c r="A586" i="2" s="1"/>
  <c r="A587" i="2" s="1"/>
  <c r="A588" i="2" s="1"/>
  <c r="A589" i="2" s="1"/>
  <c r="A590" i="2" s="1"/>
  <c r="A591" i="2" s="1"/>
  <c r="A592" i="2" s="1"/>
  <c r="A593" i="2" s="1"/>
  <c r="A594" i="2" s="1"/>
  <c r="A595" i="2" s="1"/>
  <c r="A596" i="2" s="1"/>
  <c r="A597" i="2" s="1"/>
  <c r="A598" i="2" s="1"/>
  <c r="A599" i="2" s="1"/>
  <c r="A600" i="2" s="1"/>
  <c r="A601" i="2" s="1"/>
  <c r="A602" i="2" s="1"/>
  <c r="A603" i="2" s="1"/>
  <c r="A604" i="2" s="1"/>
  <c r="A605" i="2" s="1"/>
  <c r="A606" i="2" s="1"/>
  <c r="A607" i="2" s="1"/>
  <c r="A608" i="2" s="1"/>
  <c r="A609" i="2" s="1"/>
  <c r="A610" i="2" s="1"/>
  <c r="A611" i="2" s="1"/>
  <c r="I747" i="2"/>
  <c r="F747" i="2"/>
  <c r="J720" i="2"/>
  <c r="L719" i="2"/>
  <c r="M719" i="2" s="1"/>
  <c r="J716" i="2"/>
  <c r="K706" i="2"/>
  <c r="I701" i="2"/>
  <c r="F701" i="2"/>
  <c r="K691" i="2"/>
  <c r="G680" i="2"/>
  <c r="J679" i="2"/>
  <c r="J674" i="2"/>
  <c r="L673" i="2"/>
  <c r="M673" i="2" s="1"/>
  <c r="J670" i="2"/>
  <c r="K660" i="2"/>
  <c r="I655" i="2"/>
  <c r="F655" i="2"/>
  <c r="J628" i="2"/>
  <c r="L627" i="2"/>
  <c r="M627" i="2" s="1"/>
  <c r="A624" i="2"/>
  <c r="A625" i="2" s="1"/>
  <c r="A626" i="2" s="1"/>
  <c r="A627" i="2" s="1"/>
  <c r="A628" i="2" s="1"/>
  <c r="A629" i="2" s="1"/>
  <c r="A630" i="2" s="1"/>
  <c r="A631" i="2" s="1"/>
  <c r="A632" i="2" s="1"/>
  <c r="A633" i="2" s="1"/>
  <c r="A634" i="2" s="1"/>
  <c r="A635" i="2" s="1"/>
  <c r="A636" i="2" s="1"/>
  <c r="A637" i="2" s="1"/>
  <c r="A638" i="2" s="1"/>
  <c r="A639" i="2" s="1"/>
  <c r="A640" i="2" s="1"/>
  <c r="A641" i="2" s="1"/>
  <c r="A642" i="2" s="1"/>
  <c r="A643" i="2" s="1"/>
  <c r="A644" i="2" s="1"/>
  <c r="A645" i="2" s="1"/>
  <c r="A646" i="2" s="1"/>
  <c r="A647" i="2" s="1"/>
  <c r="A648" i="2" s="1"/>
  <c r="A649" i="2" s="1"/>
  <c r="A650" i="2" s="1"/>
  <c r="A651" i="2" s="1"/>
  <c r="A652" i="2" s="1"/>
  <c r="A653" i="2" s="1"/>
  <c r="A654" i="2" s="1"/>
  <c r="A655" i="2" s="1"/>
  <c r="A656" i="2" s="1"/>
  <c r="A657" i="2" s="1"/>
  <c r="K614" i="2"/>
  <c r="I609" i="2"/>
  <c r="F609" i="2"/>
  <c r="K590" i="2"/>
  <c r="J582" i="2"/>
  <c r="L581" i="2"/>
  <c r="M581" i="2" s="1"/>
  <c r="J578" i="2"/>
  <c r="K568" i="2"/>
  <c r="J25" i="2"/>
  <c r="J26" i="2" s="1"/>
  <c r="J27" i="2" s="1"/>
  <c r="J28" i="2" s="1"/>
  <c r="I28" i="10" s="1"/>
  <c r="E710" i="10" s="1"/>
  <c r="O61" i="1"/>
  <c r="O58" i="1"/>
  <c r="O57" i="1"/>
  <c r="C636" i="1"/>
  <c r="C622" i="1"/>
  <c r="C619" i="1"/>
  <c r="C610" i="1"/>
  <c r="C590" i="1"/>
  <c r="C576" i="1"/>
  <c r="C573" i="1"/>
  <c r="C564" i="1"/>
  <c r="C544" i="1"/>
  <c r="C530" i="1"/>
  <c r="C527" i="1"/>
  <c r="C518" i="1"/>
  <c r="C284" i="1"/>
  <c r="C498" i="1"/>
  <c r="C484" i="1"/>
  <c r="C481" i="1"/>
  <c r="C472" i="1"/>
  <c r="C260" i="1"/>
  <c r="C257" i="1"/>
  <c r="C248" i="1"/>
  <c r="B51" i="1"/>
  <c r="B50" i="1"/>
  <c r="A558" i="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G50" i="1"/>
  <c r="G51" i="1"/>
  <c r="D50" i="1"/>
  <c r="D51" i="1"/>
  <c r="I583" i="1"/>
  <c r="I582" i="1"/>
  <c r="I581" i="1"/>
  <c r="I580" i="1"/>
  <c r="I579" i="1"/>
  <c r="I578" i="1"/>
  <c r="I577" i="1"/>
  <c r="I571" i="1"/>
  <c r="K571" i="1" s="1"/>
  <c r="I570" i="1"/>
  <c r="K570" i="1" s="1"/>
  <c r="I568" i="1"/>
  <c r="I562" i="1"/>
  <c r="I561" i="1"/>
  <c r="I560" i="1"/>
  <c r="F585" i="1"/>
  <c r="F584" i="1"/>
  <c r="F583" i="1"/>
  <c r="F582" i="1"/>
  <c r="F581" i="1"/>
  <c r="F580" i="1"/>
  <c r="F579" i="1"/>
  <c r="H579" i="1" s="1"/>
  <c r="F578" i="1"/>
  <c r="F577" i="1"/>
  <c r="F574" i="1"/>
  <c r="F570" i="1"/>
  <c r="H570" i="1" s="1"/>
  <c r="F569" i="1"/>
  <c r="F568" i="1"/>
  <c r="F567" i="1"/>
  <c r="F563" i="1"/>
  <c r="F562" i="1"/>
  <c r="H562" i="1" s="1"/>
  <c r="F561" i="1"/>
  <c r="F560" i="1"/>
  <c r="I629" i="1"/>
  <c r="I628" i="1"/>
  <c r="I627" i="1"/>
  <c r="I626" i="1"/>
  <c r="I625" i="1"/>
  <c r="I624" i="1"/>
  <c r="I623" i="1"/>
  <c r="I617" i="1"/>
  <c r="K617" i="1" s="1"/>
  <c r="I616" i="1"/>
  <c r="K616" i="1" s="1"/>
  <c r="I614" i="1"/>
  <c r="I608" i="1"/>
  <c r="I607" i="1"/>
  <c r="I606" i="1"/>
  <c r="F631" i="1"/>
  <c r="F630" i="1"/>
  <c r="F629" i="1"/>
  <c r="F628" i="1"/>
  <c r="F627" i="1"/>
  <c r="F626" i="1"/>
  <c r="F625" i="1"/>
  <c r="H625" i="1" s="1"/>
  <c r="F624" i="1"/>
  <c r="F623" i="1"/>
  <c r="F616" i="1"/>
  <c r="H616" i="1" s="1"/>
  <c r="F615" i="1"/>
  <c r="F614" i="1"/>
  <c r="F613" i="1"/>
  <c r="F609" i="1"/>
  <c r="F608" i="1"/>
  <c r="H608" i="1" s="1"/>
  <c r="F607" i="1"/>
  <c r="F606" i="1"/>
  <c r="E598" i="1"/>
  <c r="E597" i="1"/>
  <c r="E596" i="1"/>
  <c r="E595" i="1"/>
  <c r="E594" i="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E552" i="1"/>
  <c r="E551" i="1"/>
  <c r="E550" i="1"/>
  <c r="E549" i="1"/>
  <c r="E548" i="1"/>
  <c r="J608" i="1"/>
  <c r="L607" i="1"/>
  <c r="M607" i="1" s="1"/>
  <c r="J604" i="1"/>
  <c r="K594" i="1"/>
  <c r="J562" i="1"/>
  <c r="L561" i="1"/>
  <c r="M561" i="1" s="1"/>
  <c r="J558" i="1"/>
  <c r="K548" i="1"/>
  <c r="I537" i="1"/>
  <c r="I536" i="1"/>
  <c r="I535" i="1"/>
  <c r="I534" i="1"/>
  <c r="I533" i="1"/>
  <c r="K533" i="1" s="1"/>
  <c r="I532" i="1"/>
  <c r="I531" i="1"/>
  <c r="I526" i="1"/>
  <c r="I524" i="1"/>
  <c r="K524" i="1" s="1"/>
  <c r="I522" i="1"/>
  <c r="I517" i="1"/>
  <c r="I514" i="1"/>
  <c r="I513" i="1"/>
  <c r="F539" i="1"/>
  <c r="F538" i="1"/>
  <c r="F537" i="1"/>
  <c r="F536" i="1"/>
  <c r="F535" i="1"/>
  <c r="F534" i="1"/>
  <c r="F533" i="1"/>
  <c r="H533" i="1" s="1"/>
  <c r="F532" i="1"/>
  <c r="F531" i="1"/>
  <c r="F529" i="1"/>
  <c r="F526" i="1"/>
  <c r="F525" i="1"/>
  <c r="H525" i="1" s="1"/>
  <c r="F524" i="1"/>
  <c r="H524" i="1" s="1"/>
  <c r="F523" i="1"/>
  <c r="F522" i="1"/>
  <c r="F521" i="1"/>
  <c r="F520" i="1"/>
  <c r="F517" i="1"/>
  <c r="F516" i="1"/>
  <c r="H516" i="1" s="1"/>
  <c r="E506" i="1"/>
  <c r="E505" i="1"/>
  <c r="J517" i="1" s="1"/>
  <c r="E504" i="1"/>
  <c r="E503" i="1"/>
  <c r="E502" i="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J526" i="1"/>
  <c r="J516" i="1"/>
  <c r="L515" i="1"/>
  <c r="M515" i="1" s="1"/>
  <c r="J512" i="1"/>
  <c r="K502" i="1"/>
  <c r="I491" i="1"/>
  <c r="I490" i="1"/>
  <c r="I489" i="1"/>
  <c r="I488" i="1"/>
  <c r="I487" i="1"/>
  <c r="K487" i="1" s="1"/>
  <c r="I486" i="1"/>
  <c r="I485" i="1"/>
  <c r="K478" i="1"/>
  <c r="I471" i="1"/>
  <c r="I468" i="1"/>
  <c r="I467" i="1"/>
  <c r="E457" i="1"/>
  <c r="E456" i="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E460" i="1"/>
  <c r="E459" i="1"/>
  <c r="E458" i="1"/>
  <c r="G490" i="1" s="1"/>
  <c r="F493" i="1"/>
  <c r="F492" i="1"/>
  <c r="H487" i="1"/>
  <c r="J470" i="1"/>
  <c r="L469" i="1"/>
  <c r="M469" i="1" s="1"/>
  <c r="J466" i="1"/>
  <c r="K456" i="1"/>
  <c r="C564" i="10"/>
  <c r="I563" i="10"/>
  <c r="F563" i="10"/>
  <c r="I558" i="10"/>
  <c r="F558" i="10"/>
  <c r="I553" i="10"/>
  <c r="F553" i="10"/>
  <c r="I549" i="10"/>
  <c r="I548" i="10"/>
  <c r="I547" i="10"/>
  <c r="I546" i="10"/>
  <c r="I545" i="10"/>
  <c r="K543" i="10"/>
  <c r="H543" i="10"/>
  <c r="C540" i="10"/>
  <c r="C537" i="10"/>
  <c r="K535" i="10"/>
  <c r="H535" i="10"/>
  <c r="K534" i="10"/>
  <c r="H534" i="10"/>
  <c r="C528" i="10"/>
  <c r="L525" i="10"/>
  <c r="M525" i="10" s="1"/>
  <c r="E513" i="10"/>
  <c r="E512" i="10"/>
  <c r="K558" i="10" s="1"/>
  <c r="I507" i="10"/>
  <c r="F507" i="10"/>
  <c r="I502" i="10"/>
  <c r="F502" i="10"/>
  <c r="C498" i="10"/>
  <c r="I497" i="10"/>
  <c r="F497" i="10"/>
  <c r="I493" i="10"/>
  <c r="I492" i="10"/>
  <c r="I491" i="10"/>
  <c r="I490" i="10"/>
  <c r="I489" i="10"/>
  <c r="K487" i="10"/>
  <c r="L487" i="10" s="1"/>
  <c r="M487" i="10" s="1"/>
  <c r="H487" i="10"/>
  <c r="C484" i="10"/>
  <c r="C481" i="10"/>
  <c r="K479" i="10"/>
  <c r="H479" i="10"/>
  <c r="K478" i="10"/>
  <c r="H478" i="10"/>
  <c r="C472" i="10"/>
  <c r="L469" i="10"/>
  <c r="M469" i="10" s="1"/>
  <c r="E457" i="10"/>
  <c r="K456" i="10"/>
  <c r="E456" i="10"/>
  <c r="I451" i="10"/>
  <c r="F451" i="10"/>
  <c r="I446" i="10"/>
  <c r="F446" i="10"/>
  <c r="C442" i="10"/>
  <c r="I441" i="10"/>
  <c r="F441" i="10"/>
  <c r="I437" i="10"/>
  <c r="I436" i="10"/>
  <c r="I435" i="10"/>
  <c r="I434" i="10"/>
  <c r="I433" i="10"/>
  <c r="K431" i="10"/>
  <c r="H431" i="10"/>
  <c r="C428" i="10"/>
  <c r="C425" i="10"/>
  <c r="K423" i="10"/>
  <c r="H423" i="10"/>
  <c r="K422" i="10"/>
  <c r="H422" i="10"/>
  <c r="C416" i="10"/>
  <c r="L413" i="10"/>
  <c r="M413" i="10" s="1"/>
  <c r="E403" i="10"/>
  <c r="E401" i="10"/>
  <c r="K400" i="10"/>
  <c r="E400" i="10"/>
  <c r="C396" i="10"/>
  <c r="I395" i="10"/>
  <c r="F395" i="10"/>
  <c r="I390" i="10"/>
  <c r="F390" i="10"/>
  <c r="I385" i="10"/>
  <c r="F385" i="10"/>
  <c r="I381" i="10"/>
  <c r="I380" i="10"/>
  <c r="I379" i="10"/>
  <c r="I378" i="10"/>
  <c r="I377" i="10"/>
  <c r="K375" i="10"/>
  <c r="L375" i="10" s="1"/>
  <c r="M375" i="10" s="1"/>
  <c r="H375" i="10"/>
  <c r="C372" i="10"/>
  <c r="C369" i="10"/>
  <c r="K367" i="10"/>
  <c r="H367" i="10"/>
  <c r="K366" i="10"/>
  <c r="H366" i="10"/>
  <c r="C360" i="10"/>
  <c r="J358" i="10"/>
  <c r="L357" i="10"/>
  <c r="M357" i="10" s="1"/>
  <c r="J354" i="10"/>
  <c r="E345" i="10"/>
  <c r="K344" i="10"/>
  <c r="E344" i="10"/>
  <c r="C340" i="10"/>
  <c r="I339" i="10"/>
  <c r="F339" i="10"/>
  <c r="I334" i="10"/>
  <c r="F334" i="10"/>
  <c r="I329" i="10"/>
  <c r="F329" i="10"/>
  <c r="I325" i="10"/>
  <c r="I324" i="10"/>
  <c r="I323" i="10"/>
  <c r="I322" i="10"/>
  <c r="I321" i="10"/>
  <c r="K319" i="10"/>
  <c r="H319" i="10"/>
  <c r="C316" i="10"/>
  <c r="C313" i="10"/>
  <c r="K311" i="10"/>
  <c r="H311" i="10"/>
  <c r="K310" i="10"/>
  <c r="H310" i="10"/>
  <c r="C304" i="10"/>
  <c r="J302" i="10"/>
  <c r="L301" i="10"/>
  <c r="M301" i="10" s="1"/>
  <c r="J298" i="10"/>
  <c r="E289" i="10"/>
  <c r="K288" i="10"/>
  <c r="E288" i="10"/>
  <c r="C284" i="10"/>
  <c r="I283" i="10"/>
  <c r="F283" i="10"/>
  <c r="I278" i="10"/>
  <c r="F278" i="10"/>
  <c r="I273" i="10"/>
  <c r="F273" i="10"/>
  <c r="I269" i="10"/>
  <c r="I268" i="10"/>
  <c r="I267" i="10"/>
  <c r="I266" i="10"/>
  <c r="I265" i="10"/>
  <c r="K263" i="10"/>
  <c r="H263" i="10"/>
  <c r="C260" i="10"/>
  <c r="C257" i="10"/>
  <c r="K255" i="10"/>
  <c r="H255" i="10"/>
  <c r="K254" i="10"/>
  <c r="H254" i="10"/>
  <c r="C248" i="10"/>
  <c r="J246" i="10"/>
  <c r="L245" i="10"/>
  <c r="M245" i="10" s="1"/>
  <c r="J242" i="10"/>
  <c r="E233" i="10"/>
  <c r="K232" i="10"/>
  <c r="E232" i="10"/>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I227" i="10"/>
  <c r="F227" i="10"/>
  <c r="I222" i="10"/>
  <c r="F222" i="10"/>
  <c r="C218" i="10"/>
  <c r="I217" i="10"/>
  <c r="F217" i="10"/>
  <c r="I213" i="10"/>
  <c r="I835" i="10" s="1"/>
  <c r="I212" i="10"/>
  <c r="I834" i="10" s="1"/>
  <c r="I211" i="10"/>
  <c r="I787" i="10" s="1"/>
  <c r="I210" i="10"/>
  <c r="I786" i="10" s="1"/>
  <c r="I209" i="10"/>
  <c r="K207" i="10"/>
  <c r="H207" i="10"/>
  <c r="C204" i="10"/>
  <c r="C201" i="10"/>
  <c r="K199" i="10"/>
  <c r="H199" i="10"/>
  <c r="K198" i="10"/>
  <c r="H198" i="10"/>
  <c r="C192" i="10"/>
  <c r="J190" i="10"/>
  <c r="L189" i="10"/>
  <c r="M189" i="10" s="1"/>
  <c r="J186" i="10"/>
  <c r="E179" i="10"/>
  <c r="E177" i="10"/>
  <c r="K176" i="10"/>
  <c r="E176" i="10"/>
  <c r="I171" i="10"/>
  <c r="F171" i="10"/>
  <c r="I166" i="10"/>
  <c r="F166" i="10"/>
  <c r="C162" i="10"/>
  <c r="I161" i="10"/>
  <c r="F161" i="10"/>
  <c r="I157" i="10"/>
  <c r="I743" i="10" s="1"/>
  <c r="I156" i="10"/>
  <c r="I696" i="10" s="1"/>
  <c r="I155" i="10"/>
  <c r="I695" i="10" s="1"/>
  <c r="I154" i="10"/>
  <c r="I694" i="10" s="1"/>
  <c r="I153" i="10"/>
  <c r="K151" i="10"/>
  <c r="L151" i="10" s="1"/>
  <c r="M151" i="10" s="1"/>
  <c r="H151" i="10"/>
  <c r="C148" i="10"/>
  <c r="C145" i="10"/>
  <c r="K142" i="10"/>
  <c r="H142" i="10"/>
  <c r="C136" i="10"/>
  <c r="J134" i="10"/>
  <c r="L133" i="10"/>
  <c r="M133" i="10" s="1"/>
  <c r="J130" i="10"/>
  <c r="E123" i="10"/>
  <c r="E121" i="10"/>
  <c r="K120" i="10"/>
  <c r="E120" i="10"/>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I115" i="10"/>
  <c r="F115" i="10"/>
  <c r="I110" i="10"/>
  <c r="F110" i="10"/>
  <c r="C106" i="10"/>
  <c r="I105" i="10"/>
  <c r="F105" i="10"/>
  <c r="I101" i="10"/>
  <c r="I651" i="10" s="1"/>
  <c r="I100" i="10"/>
  <c r="I650" i="10" s="1"/>
  <c r="I99" i="10"/>
  <c r="I603" i="10" s="1"/>
  <c r="I98" i="10"/>
  <c r="I648" i="10" s="1"/>
  <c r="I97" i="10"/>
  <c r="K95" i="10"/>
  <c r="H95" i="10"/>
  <c r="C92" i="10"/>
  <c r="C89" i="10"/>
  <c r="K86" i="10"/>
  <c r="H86" i="10"/>
  <c r="C80" i="10"/>
  <c r="J78" i="10"/>
  <c r="L77" i="10"/>
  <c r="M77" i="10" s="1"/>
  <c r="J74" i="10"/>
  <c r="E67" i="10"/>
  <c r="E65" i="10"/>
  <c r="K64" i="10"/>
  <c r="E64" i="10"/>
  <c r="G60" i="10"/>
  <c r="O60" i="10" s="1"/>
  <c r="D60" i="10"/>
  <c r="B60" i="10"/>
  <c r="G59" i="10"/>
  <c r="L59" i="10" s="1"/>
  <c r="D59" i="10"/>
  <c r="B59" i="10"/>
  <c r="G58" i="10"/>
  <c r="K58" i="10" s="1"/>
  <c r="D58" i="10"/>
  <c r="B58" i="10"/>
  <c r="G57" i="10"/>
  <c r="D57" i="10"/>
  <c r="B57" i="10"/>
  <c r="G56" i="10"/>
  <c r="L56" i="10" s="1"/>
  <c r="D56" i="10"/>
  <c r="B56" i="10"/>
  <c r="G55" i="10"/>
  <c r="D55" i="10"/>
  <c r="B55" i="10"/>
  <c r="G54" i="10"/>
  <c r="D54" i="10"/>
  <c r="B54" i="10"/>
  <c r="G53" i="10"/>
  <c r="D53" i="10"/>
  <c r="B53" i="10"/>
  <c r="G52" i="10"/>
  <c r="D52" i="10"/>
  <c r="B52" i="10"/>
  <c r="G51" i="10"/>
  <c r="B51" i="10"/>
  <c r="G50" i="10"/>
  <c r="B50" i="10"/>
  <c r="G49" i="10"/>
  <c r="B49" i="10"/>
  <c r="G48" i="10"/>
  <c r="D48" i="10"/>
  <c r="B48" i="10"/>
  <c r="G47" i="10"/>
  <c r="D47" i="10"/>
  <c r="B47" i="10"/>
  <c r="G46" i="10"/>
  <c r="D46" i="10"/>
  <c r="B46" i="10"/>
  <c r="G45" i="10"/>
  <c r="D45" i="10"/>
  <c r="B45" i="10"/>
  <c r="G44" i="10"/>
  <c r="D44" i="10"/>
  <c r="B44" i="10"/>
  <c r="G43" i="10"/>
  <c r="D43" i="10"/>
  <c r="B43" i="10"/>
  <c r="G42" i="10"/>
  <c r="D42" i="10"/>
  <c r="B42" i="10"/>
  <c r="G41" i="10"/>
  <c r="D41" i="10"/>
  <c r="B41" i="10"/>
  <c r="C35" i="10"/>
  <c r="C34" i="10"/>
  <c r="C33" i="10"/>
  <c r="C32" i="10"/>
  <c r="C31" i="10"/>
  <c r="C30" i="10"/>
  <c r="C29" i="10"/>
  <c r="C28" i="10"/>
  <c r="C27" i="10"/>
  <c r="C26" i="10"/>
  <c r="C25" i="10"/>
  <c r="K512" i="10"/>
  <c r="E515" i="10"/>
  <c r="E514" i="10"/>
  <c r="I24" i="10"/>
  <c r="E516" i="10" s="1"/>
  <c r="E459" i="10"/>
  <c r="E458" i="10"/>
  <c r="I23" i="10"/>
  <c r="J23" i="10" s="1"/>
  <c r="E461" i="10" s="1"/>
  <c r="E402" i="10"/>
  <c r="I22" i="10"/>
  <c r="E347" i="10"/>
  <c r="E346" i="10"/>
  <c r="I21" i="10"/>
  <c r="E291" i="10"/>
  <c r="E290" i="10"/>
  <c r="I20" i="10"/>
  <c r="J20" i="10" s="1"/>
  <c r="E293" i="10" s="1"/>
  <c r="E235" i="10"/>
  <c r="E234" i="10"/>
  <c r="I19" i="10"/>
  <c r="E178" i="10"/>
  <c r="I18" i="10"/>
  <c r="E180" i="10" s="1"/>
  <c r="E122" i="10"/>
  <c r="G150" i="10" s="1"/>
  <c r="H150" i="10" s="1"/>
  <c r="I17" i="10"/>
  <c r="E66" i="10"/>
  <c r="G93" i="10" s="1"/>
  <c r="H93" i="10" s="1"/>
  <c r="I16" i="10"/>
  <c r="C452" i="9"/>
  <c r="I437" i="9"/>
  <c r="I436" i="9"/>
  <c r="I435" i="9"/>
  <c r="I434" i="9"/>
  <c r="I433" i="9"/>
  <c r="K431" i="9"/>
  <c r="H431" i="9"/>
  <c r="C428" i="9"/>
  <c r="C425" i="9"/>
  <c r="K423" i="9"/>
  <c r="H423" i="9"/>
  <c r="K422" i="9"/>
  <c r="H422" i="9"/>
  <c r="C416" i="9"/>
  <c r="L413" i="9"/>
  <c r="M413" i="9" s="1"/>
  <c r="E401" i="9"/>
  <c r="E400" i="9"/>
  <c r="H451" i="9" s="1"/>
  <c r="C386" i="9"/>
  <c r="I381" i="9"/>
  <c r="I380" i="9"/>
  <c r="I379" i="9"/>
  <c r="I378" i="9"/>
  <c r="I377" i="9"/>
  <c r="K375" i="9"/>
  <c r="L375" i="9" s="1"/>
  <c r="M375" i="9" s="1"/>
  <c r="H375" i="9"/>
  <c r="C372" i="9"/>
  <c r="C369" i="9"/>
  <c r="K367" i="9"/>
  <c r="H367" i="9"/>
  <c r="K366" i="9"/>
  <c r="H366" i="9"/>
  <c r="C360" i="9"/>
  <c r="L357" i="9"/>
  <c r="M357" i="9" s="1"/>
  <c r="E345" i="9"/>
  <c r="K344" i="9"/>
  <c r="E344" i="9"/>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C330" i="9"/>
  <c r="I325" i="9"/>
  <c r="I324" i="9"/>
  <c r="I323" i="9"/>
  <c r="I322" i="9"/>
  <c r="I321" i="9"/>
  <c r="K319" i="9"/>
  <c r="H319" i="9"/>
  <c r="L319" i="9" s="1"/>
  <c r="M319" i="9" s="1"/>
  <c r="C316" i="9"/>
  <c r="C313" i="9"/>
  <c r="K311" i="9"/>
  <c r="H311" i="9"/>
  <c r="K310" i="9"/>
  <c r="H310" i="9"/>
  <c r="C304" i="9"/>
  <c r="L301" i="9"/>
  <c r="M301" i="9" s="1"/>
  <c r="E291" i="9"/>
  <c r="E289" i="9"/>
  <c r="K288" i="9"/>
  <c r="E288" i="9"/>
  <c r="I269" i="9"/>
  <c r="I268" i="9"/>
  <c r="I267" i="9"/>
  <c r="I266" i="9"/>
  <c r="I265" i="9"/>
  <c r="K263" i="9"/>
  <c r="H263" i="9"/>
  <c r="K255" i="9"/>
  <c r="H255" i="9"/>
  <c r="K254" i="9"/>
  <c r="H254" i="9"/>
  <c r="J246" i="9"/>
  <c r="L245" i="9"/>
  <c r="M245" i="9" s="1"/>
  <c r="J242" i="9"/>
  <c r="E233" i="9"/>
  <c r="K232" i="9"/>
  <c r="E232" i="9"/>
  <c r="C228" i="9"/>
  <c r="I213" i="9"/>
  <c r="I212" i="9"/>
  <c r="I211" i="9"/>
  <c r="I210" i="9"/>
  <c r="I209" i="9"/>
  <c r="K207" i="9"/>
  <c r="H207" i="9"/>
  <c r="C204" i="9"/>
  <c r="C201" i="9"/>
  <c r="K199" i="9"/>
  <c r="H199" i="9"/>
  <c r="K198" i="9"/>
  <c r="H198" i="9"/>
  <c r="C192" i="9"/>
  <c r="J190" i="9"/>
  <c r="L189" i="9"/>
  <c r="M189" i="9" s="1"/>
  <c r="J186" i="9"/>
  <c r="E177" i="9"/>
  <c r="K176" i="9"/>
  <c r="E176" i="9"/>
  <c r="C162" i="9"/>
  <c r="I157" i="9"/>
  <c r="I585" i="9" s="1"/>
  <c r="I156" i="9"/>
  <c r="I584" i="9" s="1"/>
  <c r="I155" i="9"/>
  <c r="I629" i="9" s="1"/>
  <c r="I154" i="9"/>
  <c r="I628" i="9" s="1"/>
  <c r="I153" i="9"/>
  <c r="K151" i="9"/>
  <c r="L151" i="9" s="1"/>
  <c r="M151" i="9" s="1"/>
  <c r="H151" i="9"/>
  <c r="C148" i="9"/>
  <c r="C145" i="9"/>
  <c r="K143" i="9"/>
  <c r="H143" i="9"/>
  <c r="K142" i="9"/>
  <c r="H142" i="9"/>
  <c r="C136" i="9"/>
  <c r="J134" i="9"/>
  <c r="L133" i="9"/>
  <c r="M133" i="9" s="1"/>
  <c r="J130" i="9"/>
  <c r="E123" i="9"/>
  <c r="E121" i="9"/>
  <c r="K120" i="9"/>
  <c r="E120" i="9"/>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C106" i="9"/>
  <c r="I101" i="9"/>
  <c r="I493" i="9" s="1"/>
  <c r="I100" i="9"/>
  <c r="I492" i="9" s="1"/>
  <c r="I99" i="9"/>
  <c r="I491" i="9" s="1"/>
  <c r="I98" i="9"/>
  <c r="I536" i="9" s="1"/>
  <c r="I97" i="9"/>
  <c r="K95" i="9"/>
  <c r="H95" i="9"/>
  <c r="C92" i="9"/>
  <c r="C89" i="9"/>
  <c r="K86" i="9"/>
  <c r="H86" i="9"/>
  <c r="C80" i="9"/>
  <c r="J78" i="9"/>
  <c r="L77" i="9"/>
  <c r="M77" i="9" s="1"/>
  <c r="J74" i="9"/>
  <c r="E67" i="9"/>
  <c r="E65" i="9"/>
  <c r="K64" i="9"/>
  <c r="E64" i="9"/>
  <c r="A74" i="9" s="1"/>
  <c r="G60" i="9"/>
  <c r="D60" i="9"/>
  <c r="B60" i="9"/>
  <c r="G59" i="9"/>
  <c r="I59" i="9" s="1"/>
  <c r="D59" i="9"/>
  <c r="B59" i="9"/>
  <c r="G58" i="9"/>
  <c r="H58" i="9" s="1"/>
  <c r="D58" i="9"/>
  <c r="B58" i="9"/>
  <c r="G57" i="9"/>
  <c r="O57" i="9" s="1"/>
  <c r="D57" i="9"/>
  <c r="B57" i="9"/>
  <c r="G56" i="9"/>
  <c r="J56" i="9" s="1"/>
  <c r="D56" i="9"/>
  <c r="B56" i="9"/>
  <c r="G55" i="9"/>
  <c r="O55" i="9" s="1"/>
  <c r="D55" i="9"/>
  <c r="B55" i="9"/>
  <c r="G54" i="9"/>
  <c r="N54" i="9" s="1"/>
  <c r="D54" i="9"/>
  <c r="B54" i="9"/>
  <c r="B53" i="9"/>
  <c r="B52" i="9"/>
  <c r="B51" i="9"/>
  <c r="B50" i="9"/>
  <c r="B49" i="9"/>
  <c r="G48" i="9"/>
  <c r="D48" i="9"/>
  <c r="B48" i="9"/>
  <c r="G47" i="9"/>
  <c r="D47" i="9"/>
  <c r="B47" i="9"/>
  <c r="G46" i="9"/>
  <c r="D46" i="9"/>
  <c r="B46" i="9"/>
  <c r="G45" i="9"/>
  <c r="D45" i="9"/>
  <c r="B45" i="9"/>
  <c r="G44" i="9"/>
  <c r="D44" i="9"/>
  <c r="B44" i="9"/>
  <c r="G43" i="9"/>
  <c r="D43" i="9"/>
  <c r="B43" i="9"/>
  <c r="G42" i="9"/>
  <c r="D42" i="9"/>
  <c r="B42" i="9"/>
  <c r="G41" i="9"/>
  <c r="D41" i="9"/>
  <c r="B41" i="9"/>
  <c r="C35" i="9"/>
  <c r="C34" i="9"/>
  <c r="C33" i="9"/>
  <c r="C32" i="9"/>
  <c r="C31" i="9"/>
  <c r="C30" i="9"/>
  <c r="C29" i="9"/>
  <c r="C28" i="9"/>
  <c r="C27" i="9"/>
  <c r="C26" i="9"/>
  <c r="C25" i="9"/>
  <c r="C24" i="9"/>
  <c r="C23" i="9"/>
  <c r="K400" i="9"/>
  <c r="E403" i="9"/>
  <c r="J415" i="9" s="1"/>
  <c r="E402" i="9"/>
  <c r="I417" i="9" s="1"/>
  <c r="J417" i="9" s="1"/>
  <c r="K417" i="9" s="1"/>
  <c r="I22" i="9"/>
  <c r="J22" i="9" s="1"/>
  <c r="E405" i="9" s="1"/>
  <c r="E347" i="9"/>
  <c r="E346" i="9"/>
  <c r="I21" i="9"/>
  <c r="E290" i="9"/>
  <c r="I20" i="9"/>
  <c r="E292" i="9" s="1"/>
  <c r="E235" i="9"/>
  <c r="E234" i="9"/>
  <c r="I19" i="9"/>
  <c r="E179" i="9"/>
  <c r="J200" i="9" s="1"/>
  <c r="E178" i="9"/>
  <c r="I193" i="9" s="1"/>
  <c r="J193" i="9" s="1"/>
  <c r="K193" i="9" s="1"/>
  <c r="I18" i="9"/>
  <c r="J18" i="9" s="1"/>
  <c r="E181" i="9" s="1"/>
  <c r="E122" i="9"/>
  <c r="G132" i="9" s="1"/>
  <c r="I17" i="9"/>
  <c r="E66" i="9"/>
  <c r="I16" i="9"/>
  <c r="J16" i="9" s="1"/>
  <c r="E69" i="9" s="1"/>
  <c r="C564" i="8"/>
  <c r="I563" i="8"/>
  <c r="F563" i="8"/>
  <c r="I558" i="8"/>
  <c r="F558" i="8"/>
  <c r="I553" i="8"/>
  <c r="F553" i="8"/>
  <c r="I549" i="8"/>
  <c r="I548" i="8"/>
  <c r="I547" i="8"/>
  <c r="I546" i="8"/>
  <c r="I545" i="8"/>
  <c r="K543" i="8"/>
  <c r="H543" i="8"/>
  <c r="C540" i="8"/>
  <c r="C537" i="8"/>
  <c r="K535" i="8"/>
  <c r="H535" i="8"/>
  <c r="K534" i="8"/>
  <c r="H534" i="8"/>
  <c r="C528" i="8"/>
  <c r="L525" i="8"/>
  <c r="M525" i="8" s="1"/>
  <c r="E513" i="8"/>
  <c r="E512" i="8"/>
  <c r="K558" i="8" s="1"/>
  <c r="I507" i="8"/>
  <c r="F507" i="8"/>
  <c r="I502" i="8"/>
  <c r="F502" i="8"/>
  <c r="C498" i="8"/>
  <c r="I497" i="8"/>
  <c r="F497" i="8"/>
  <c r="I493" i="8"/>
  <c r="I492" i="8"/>
  <c r="I491" i="8"/>
  <c r="I490" i="8"/>
  <c r="I489" i="8"/>
  <c r="K487" i="8"/>
  <c r="H487" i="8"/>
  <c r="C484" i="8"/>
  <c r="C481" i="8"/>
  <c r="K479" i="8"/>
  <c r="H479" i="8"/>
  <c r="K478" i="8"/>
  <c r="H478" i="8"/>
  <c r="C472" i="8"/>
  <c r="L469" i="8"/>
  <c r="M469" i="8" s="1"/>
  <c r="E457" i="8"/>
  <c r="K456" i="8"/>
  <c r="E456" i="8"/>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I451" i="8"/>
  <c r="F451" i="8"/>
  <c r="I446" i="8"/>
  <c r="F446" i="8"/>
  <c r="C442" i="8"/>
  <c r="I441" i="8"/>
  <c r="F441" i="8"/>
  <c r="I437" i="8"/>
  <c r="I436" i="8"/>
  <c r="I435" i="8"/>
  <c r="I434" i="8"/>
  <c r="I433" i="8"/>
  <c r="K431" i="8"/>
  <c r="L431" i="8" s="1"/>
  <c r="M431" i="8" s="1"/>
  <c r="H431" i="8"/>
  <c r="C428" i="8"/>
  <c r="C425" i="8"/>
  <c r="K423" i="8"/>
  <c r="H423" i="8"/>
  <c r="K422" i="8"/>
  <c r="H422" i="8"/>
  <c r="C416" i="8"/>
  <c r="L413" i="8"/>
  <c r="M413" i="8" s="1"/>
  <c r="E403" i="8"/>
  <c r="E401" i="8"/>
  <c r="K400" i="8"/>
  <c r="E400" i="8"/>
  <c r="C396" i="8"/>
  <c r="I395" i="8"/>
  <c r="F395" i="8"/>
  <c r="I390" i="8"/>
  <c r="F390" i="8"/>
  <c r="I385" i="8"/>
  <c r="F385" i="8"/>
  <c r="I381" i="8"/>
  <c r="I380" i="8"/>
  <c r="I379" i="8"/>
  <c r="I378" i="8"/>
  <c r="I377" i="8"/>
  <c r="L375" i="8"/>
  <c r="M375" i="8" s="1"/>
  <c r="K375" i="8"/>
  <c r="H375" i="8"/>
  <c r="C372" i="8"/>
  <c r="C369" i="8"/>
  <c r="K367" i="8"/>
  <c r="H367" i="8"/>
  <c r="K366" i="8"/>
  <c r="H366" i="8"/>
  <c r="C360" i="8"/>
  <c r="J358" i="8"/>
  <c r="L357" i="8"/>
  <c r="M357" i="8" s="1"/>
  <c r="J354" i="8"/>
  <c r="E345" i="8"/>
  <c r="K344" i="8"/>
  <c r="E344" i="8"/>
  <c r="C340" i="8"/>
  <c r="I339" i="8"/>
  <c r="F339" i="8"/>
  <c r="I334" i="8"/>
  <c r="F334" i="8"/>
  <c r="I329" i="8"/>
  <c r="F329" i="8"/>
  <c r="I325" i="8"/>
  <c r="I324" i="8"/>
  <c r="I323" i="8"/>
  <c r="I322" i="8"/>
  <c r="I321" i="8"/>
  <c r="K319" i="8"/>
  <c r="L319" i="8" s="1"/>
  <c r="M319" i="8" s="1"/>
  <c r="H319" i="8"/>
  <c r="C316" i="8"/>
  <c r="C313" i="8"/>
  <c r="K311" i="8"/>
  <c r="H311" i="8"/>
  <c r="K310" i="8"/>
  <c r="H310" i="8"/>
  <c r="C304" i="8"/>
  <c r="J302" i="8"/>
  <c r="L301" i="8"/>
  <c r="M301" i="8" s="1"/>
  <c r="J298" i="8"/>
  <c r="E289" i="8"/>
  <c r="K288" i="8"/>
  <c r="E288" i="8"/>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C284" i="8"/>
  <c r="I283" i="8"/>
  <c r="F283" i="8"/>
  <c r="I278" i="8"/>
  <c r="F278" i="8"/>
  <c r="I273" i="8"/>
  <c r="F273" i="8"/>
  <c r="I269" i="8"/>
  <c r="I268" i="8"/>
  <c r="I267" i="8"/>
  <c r="I266" i="8"/>
  <c r="I265" i="8"/>
  <c r="K263" i="8"/>
  <c r="H263" i="8"/>
  <c r="C260" i="8"/>
  <c r="C257" i="8"/>
  <c r="K255" i="8"/>
  <c r="H255" i="8"/>
  <c r="K254" i="8"/>
  <c r="L254" i="8" s="1"/>
  <c r="M254" i="8" s="1"/>
  <c r="H254" i="8"/>
  <c r="C248" i="8"/>
  <c r="J246" i="8"/>
  <c r="L245" i="8"/>
  <c r="M245" i="8" s="1"/>
  <c r="J242" i="8"/>
  <c r="E233" i="8"/>
  <c r="K232" i="8"/>
  <c r="E232" i="8"/>
  <c r="I227" i="8"/>
  <c r="F227" i="8"/>
  <c r="I222" i="8"/>
  <c r="F222" i="8"/>
  <c r="C218" i="8"/>
  <c r="I217" i="8"/>
  <c r="F217" i="8"/>
  <c r="I213" i="8"/>
  <c r="I789" i="8" s="1"/>
  <c r="I212" i="8"/>
  <c r="I788" i="8" s="1"/>
  <c r="I211" i="8"/>
  <c r="I833" i="8" s="1"/>
  <c r="I210" i="8"/>
  <c r="I832" i="8" s="1"/>
  <c r="I209" i="8"/>
  <c r="K207" i="8"/>
  <c r="H207" i="8"/>
  <c r="L207" i="8" s="1"/>
  <c r="M207" i="8" s="1"/>
  <c r="C204" i="8"/>
  <c r="C201" i="8"/>
  <c r="K199" i="8"/>
  <c r="H199" i="8"/>
  <c r="K198" i="8"/>
  <c r="H198" i="8"/>
  <c r="C192" i="8"/>
  <c r="J190" i="8"/>
  <c r="M189" i="8"/>
  <c r="L189" i="8"/>
  <c r="J186" i="8"/>
  <c r="E179" i="8"/>
  <c r="E177" i="8"/>
  <c r="K176" i="8"/>
  <c r="E176" i="8"/>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I171" i="8"/>
  <c r="F171" i="8"/>
  <c r="I166" i="8"/>
  <c r="F166" i="8"/>
  <c r="C162" i="8"/>
  <c r="I161" i="8"/>
  <c r="F161" i="8"/>
  <c r="I157" i="8"/>
  <c r="I697" i="8" s="1"/>
  <c r="I156" i="8"/>
  <c r="I696" i="8" s="1"/>
  <c r="I155" i="8"/>
  <c r="I695" i="8" s="1"/>
  <c r="I154" i="8"/>
  <c r="I694" i="8" s="1"/>
  <c r="I153" i="8"/>
  <c r="L151" i="8"/>
  <c r="M151" i="8" s="1"/>
  <c r="K151" i="8"/>
  <c r="H151" i="8"/>
  <c r="C148" i="8"/>
  <c r="C145" i="8"/>
  <c r="K142" i="8"/>
  <c r="H142" i="8"/>
  <c r="C136" i="8"/>
  <c r="J134" i="8"/>
  <c r="L133" i="8"/>
  <c r="M133" i="8" s="1"/>
  <c r="J130" i="8"/>
  <c r="E123" i="8"/>
  <c r="E121" i="8"/>
  <c r="K120" i="8"/>
  <c r="E120" i="8"/>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I115" i="8"/>
  <c r="F115" i="8"/>
  <c r="I110" i="8"/>
  <c r="F110" i="8"/>
  <c r="C106" i="8"/>
  <c r="I105" i="8"/>
  <c r="F105" i="8"/>
  <c r="I101" i="8"/>
  <c r="I651" i="8" s="1"/>
  <c r="I100" i="8"/>
  <c r="I650" i="8" s="1"/>
  <c r="I99" i="8"/>
  <c r="I603" i="8" s="1"/>
  <c r="I98" i="8"/>
  <c r="I602" i="8" s="1"/>
  <c r="I97" i="8"/>
  <c r="K95" i="8"/>
  <c r="H95" i="8"/>
  <c r="C92" i="8"/>
  <c r="C89" i="8"/>
  <c r="K86" i="8"/>
  <c r="H86" i="8"/>
  <c r="C80" i="8"/>
  <c r="J78" i="8"/>
  <c r="M77" i="8"/>
  <c r="L77" i="8"/>
  <c r="J74" i="8"/>
  <c r="E67" i="8"/>
  <c r="E65" i="8"/>
  <c r="K64" i="8"/>
  <c r="E64" i="8"/>
  <c r="A74" i="8" s="1"/>
  <c r="A75" i="8" s="1"/>
  <c r="A76" i="8" s="1"/>
  <c r="A77" i="8" s="1"/>
  <c r="A78" i="8" s="1"/>
  <c r="A79" i="8" s="1"/>
  <c r="A80" i="8" s="1"/>
  <c r="A81" i="8" s="1"/>
  <c r="A82" i="8" s="1"/>
  <c r="A83" i="8" s="1"/>
  <c r="A84" i="8" s="1"/>
  <c r="A85" i="8" s="1"/>
  <c r="G60" i="8"/>
  <c r="H60" i="8" s="1"/>
  <c r="D60" i="8"/>
  <c r="B60" i="8"/>
  <c r="J59" i="8"/>
  <c r="G59" i="8"/>
  <c r="L59" i="8" s="1"/>
  <c r="D59" i="8"/>
  <c r="B59" i="8"/>
  <c r="G58" i="8"/>
  <c r="L58" i="8" s="1"/>
  <c r="D58" i="8"/>
  <c r="B58" i="8"/>
  <c r="G57" i="8"/>
  <c r="N57" i="8" s="1"/>
  <c r="D57" i="8"/>
  <c r="B57" i="8"/>
  <c r="J56" i="8"/>
  <c r="G56" i="8"/>
  <c r="L56" i="8" s="1"/>
  <c r="D56" i="8"/>
  <c r="B56" i="8"/>
  <c r="G55" i="8"/>
  <c r="D55" i="8"/>
  <c r="B55" i="8"/>
  <c r="G54" i="8"/>
  <c r="D54" i="8"/>
  <c r="B54" i="8"/>
  <c r="G53" i="8"/>
  <c r="B53" i="8"/>
  <c r="G52" i="8"/>
  <c r="B52" i="8"/>
  <c r="G51" i="8"/>
  <c r="B51" i="8"/>
  <c r="G50" i="8"/>
  <c r="B50" i="8"/>
  <c r="G49" i="8"/>
  <c r="B49" i="8"/>
  <c r="G48" i="8"/>
  <c r="B48" i="8"/>
  <c r="G47" i="8"/>
  <c r="D47" i="8"/>
  <c r="B47" i="8"/>
  <c r="G46" i="8"/>
  <c r="D46" i="8"/>
  <c r="B46" i="8"/>
  <c r="G45" i="8"/>
  <c r="D45" i="8"/>
  <c r="B45" i="8"/>
  <c r="G44" i="8"/>
  <c r="D44" i="8"/>
  <c r="B44" i="8"/>
  <c r="G43" i="8"/>
  <c r="D43" i="8"/>
  <c r="B43" i="8"/>
  <c r="G42" i="8"/>
  <c r="D42" i="8"/>
  <c r="B42" i="8"/>
  <c r="G41" i="8"/>
  <c r="D41" i="8"/>
  <c r="B41" i="8"/>
  <c r="C35" i="8"/>
  <c r="C34" i="8"/>
  <c r="C33" i="8"/>
  <c r="C32" i="8"/>
  <c r="C31" i="8"/>
  <c r="C30" i="8"/>
  <c r="C29" i="8"/>
  <c r="C28" i="8"/>
  <c r="C27" i="8"/>
  <c r="C26" i="8"/>
  <c r="C25" i="8"/>
  <c r="K512" i="8"/>
  <c r="E515" i="8"/>
  <c r="E514" i="8"/>
  <c r="I24" i="8"/>
  <c r="E459" i="8"/>
  <c r="E458" i="8"/>
  <c r="G485" i="8" s="1"/>
  <c r="H485" i="8" s="1"/>
  <c r="I23" i="8"/>
  <c r="E460" i="8" s="1"/>
  <c r="E402" i="8"/>
  <c r="G430" i="8" s="1"/>
  <c r="H430" i="8" s="1"/>
  <c r="I22" i="8"/>
  <c r="J22" i="8" s="1"/>
  <c r="E405" i="8" s="1"/>
  <c r="E347" i="8"/>
  <c r="E346" i="8"/>
  <c r="I21" i="8"/>
  <c r="E348" i="8" s="1"/>
  <c r="E291" i="8"/>
  <c r="E290" i="8"/>
  <c r="I20" i="8"/>
  <c r="J20" i="8" s="1"/>
  <c r="E293" i="8" s="1"/>
  <c r="E235" i="8"/>
  <c r="E234" i="8"/>
  <c r="I19" i="8"/>
  <c r="E178" i="8"/>
  <c r="J213" i="8" s="1"/>
  <c r="K213" i="8" s="1"/>
  <c r="I18" i="8"/>
  <c r="E180" i="8" s="1"/>
  <c r="E122" i="8"/>
  <c r="J154" i="8" s="1"/>
  <c r="K154" i="8" s="1"/>
  <c r="I17" i="8"/>
  <c r="E66" i="8"/>
  <c r="G94" i="8" s="1"/>
  <c r="H94" i="8" s="1"/>
  <c r="I16" i="8"/>
  <c r="J16" i="8" s="1"/>
  <c r="C452" i="7"/>
  <c r="I437" i="7"/>
  <c r="I436" i="7"/>
  <c r="I435" i="7"/>
  <c r="I434" i="7"/>
  <c r="I433" i="7"/>
  <c r="K431" i="7"/>
  <c r="H431" i="7"/>
  <c r="C428" i="7"/>
  <c r="C425" i="7"/>
  <c r="K423" i="7"/>
  <c r="L423" i="7" s="1"/>
  <c r="M423" i="7" s="1"/>
  <c r="H423" i="7"/>
  <c r="K422" i="7"/>
  <c r="H422" i="7"/>
  <c r="C416" i="7"/>
  <c r="L413" i="7"/>
  <c r="M413" i="7" s="1"/>
  <c r="E401" i="7"/>
  <c r="E400" i="7"/>
  <c r="K451" i="7" s="1"/>
  <c r="C386" i="7"/>
  <c r="I381" i="7"/>
  <c r="I380" i="7"/>
  <c r="I379" i="7"/>
  <c r="I378" i="7"/>
  <c r="I377" i="7"/>
  <c r="K375" i="7"/>
  <c r="H375" i="7"/>
  <c r="C372" i="7"/>
  <c r="C369" i="7"/>
  <c r="K367" i="7"/>
  <c r="H367" i="7"/>
  <c r="K366" i="7"/>
  <c r="H366" i="7"/>
  <c r="C360" i="7"/>
  <c r="L357" i="7"/>
  <c r="M357" i="7" s="1"/>
  <c r="A354" i="7"/>
  <c r="A355" i="7" s="1"/>
  <c r="A356" i="7" s="1"/>
  <c r="A357" i="7" s="1"/>
  <c r="A358" i="7" s="1"/>
  <c r="A359" i="7" s="1"/>
  <c r="A360" i="7" s="1"/>
  <c r="A361" i="7" s="1"/>
  <c r="A362" i="7" s="1"/>
  <c r="A363" i="7" s="1"/>
  <c r="A364" i="7" s="1"/>
  <c r="A365" i="7" s="1"/>
  <c r="A366" i="7" s="1"/>
  <c r="A367" i="7" s="1"/>
  <c r="A368" i="7" s="1"/>
  <c r="A369" i="7" s="1"/>
  <c r="A370" i="7" s="1"/>
  <c r="A371" i="7" s="1"/>
  <c r="A372" i="7" s="1"/>
  <c r="A373" i="7" s="1"/>
  <c r="A374" i="7" s="1"/>
  <c r="A375" i="7" s="1"/>
  <c r="A376" i="7" s="1"/>
  <c r="A377" i="7" s="1"/>
  <c r="A378" i="7" s="1"/>
  <c r="A379" i="7" s="1"/>
  <c r="A380" i="7" s="1"/>
  <c r="A381" i="7" s="1"/>
  <c r="A382" i="7" s="1"/>
  <c r="A383" i="7" s="1"/>
  <c r="A384" i="7" s="1"/>
  <c r="A385" i="7" s="1"/>
  <c r="A386" i="7" s="1"/>
  <c r="A387" i="7" s="1"/>
  <c r="A388" i="7" s="1"/>
  <c r="A389" i="7" s="1"/>
  <c r="A390" i="7" s="1"/>
  <c r="A391" i="7" s="1"/>
  <c r="A392" i="7" s="1"/>
  <c r="A393" i="7" s="1"/>
  <c r="A394" i="7" s="1"/>
  <c r="A395" i="7" s="1"/>
  <c r="A396" i="7" s="1"/>
  <c r="A397" i="7" s="1"/>
  <c r="E345" i="7"/>
  <c r="K344" i="7"/>
  <c r="E344" i="7"/>
  <c r="C330" i="7"/>
  <c r="I325" i="7"/>
  <c r="I324" i="7"/>
  <c r="I323" i="7"/>
  <c r="I322" i="7"/>
  <c r="I321" i="7"/>
  <c r="K319" i="7"/>
  <c r="H319" i="7"/>
  <c r="C316" i="7"/>
  <c r="C313" i="7"/>
  <c r="K311" i="7"/>
  <c r="L311" i="7" s="1"/>
  <c r="M311" i="7" s="1"/>
  <c r="H311" i="7"/>
  <c r="K310" i="7"/>
  <c r="H310" i="7"/>
  <c r="C304" i="7"/>
  <c r="L301" i="7"/>
  <c r="M301" i="7" s="1"/>
  <c r="E291" i="7"/>
  <c r="E289" i="7"/>
  <c r="K288" i="7"/>
  <c r="E288" i="7"/>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I269" i="7"/>
  <c r="I268" i="7"/>
  <c r="I267" i="7"/>
  <c r="I266" i="7"/>
  <c r="I265" i="7"/>
  <c r="K263" i="7"/>
  <c r="H263" i="7"/>
  <c r="K255" i="7"/>
  <c r="H255" i="7"/>
  <c r="K254" i="7"/>
  <c r="L254" i="7" s="1"/>
  <c r="M254" i="7" s="1"/>
  <c r="H254" i="7"/>
  <c r="J246" i="7"/>
  <c r="L245" i="7"/>
  <c r="M245" i="7" s="1"/>
  <c r="J242" i="7"/>
  <c r="E233" i="7"/>
  <c r="K232" i="7"/>
  <c r="E232" i="7"/>
  <c r="C228" i="7"/>
  <c r="I213" i="7"/>
  <c r="I212" i="7"/>
  <c r="I211" i="7"/>
  <c r="I210" i="7"/>
  <c r="I209" i="7"/>
  <c r="K207" i="7"/>
  <c r="H207" i="7"/>
  <c r="C204" i="7"/>
  <c r="C201" i="7"/>
  <c r="K199" i="7"/>
  <c r="H199" i="7"/>
  <c r="K198" i="7"/>
  <c r="H198" i="7"/>
  <c r="C192" i="7"/>
  <c r="J190" i="7"/>
  <c r="L189" i="7"/>
  <c r="M189" i="7" s="1"/>
  <c r="J186" i="7"/>
  <c r="E177" i="7"/>
  <c r="K176" i="7"/>
  <c r="E176" i="7"/>
  <c r="C162" i="7"/>
  <c r="I157" i="7"/>
  <c r="I585" i="7" s="1"/>
  <c r="I156" i="7"/>
  <c r="I584" i="7" s="1"/>
  <c r="I155" i="7"/>
  <c r="I583" i="7" s="1"/>
  <c r="I154" i="7"/>
  <c r="I628" i="7" s="1"/>
  <c r="I153" i="7"/>
  <c r="K151" i="7"/>
  <c r="H151" i="7"/>
  <c r="C148" i="7"/>
  <c r="C145" i="7"/>
  <c r="K143" i="7"/>
  <c r="L143" i="7" s="1"/>
  <c r="M143" i="7" s="1"/>
  <c r="H143" i="7"/>
  <c r="K142" i="7"/>
  <c r="H142" i="7"/>
  <c r="C136" i="7"/>
  <c r="J134" i="7"/>
  <c r="L133" i="7"/>
  <c r="M133" i="7" s="1"/>
  <c r="J130" i="7"/>
  <c r="E123" i="7"/>
  <c r="E121" i="7"/>
  <c r="K120" i="7"/>
  <c r="E120" i="7"/>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C106" i="7"/>
  <c r="I101" i="7"/>
  <c r="I539" i="7" s="1"/>
  <c r="I100" i="7"/>
  <c r="I492" i="7" s="1"/>
  <c r="I99" i="7"/>
  <c r="I537" i="7" s="1"/>
  <c r="I98" i="7"/>
  <c r="I490" i="7" s="1"/>
  <c r="I97" i="7"/>
  <c r="K95" i="7"/>
  <c r="L95" i="7" s="1"/>
  <c r="M95" i="7" s="1"/>
  <c r="H95" i="7"/>
  <c r="C92" i="7"/>
  <c r="C89" i="7"/>
  <c r="K86" i="7"/>
  <c r="H86" i="7"/>
  <c r="C80" i="7"/>
  <c r="J78" i="7"/>
  <c r="L77" i="7"/>
  <c r="M77" i="7" s="1"/>
  <c r="J74" i="7"/>
  <c r="E67" i="7"/>
  <c r="E65" i="7"/>
  <c r="K64" i="7"/>
  <c r="E64" i="7"/>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G60" i="7"/>
  <c r="L60" i="7" s="1"/>
  <c r="D60" i="7"/>
  <c r="B60" i="7"/>
  <c r="I59" i="7"/>
  <c r="G59" i="7"/>
  <c r="N59" i="7" s="1"/>
  <c r="D59" i="7"/>
  <c r="B59" i="7"/>
  <c r="G58" i="7"/>
  <c r="K58" i="7" s="1"/>
  <c r="D58" i="7"/>
  <c r="B58" i="7"/>
  <c r="G57" i="7"/>
  <c r="H57" i="7" s="1"/>
  <c r="D57" i="7"/>
  <c r="B57" i="7"/>
  <c r="G56" i="7"/>
  <c r="H56" i="7" s="1"/>
  <c r="D56" i="7"/>
  <c r="B56" i="7"/>
  <c r="G55" i="7"/>
  <c r="O55" i="7" s="1"/>
  <c r="D55" i="7"/>
  <c r="B55" i="7"/>
  <c r="G54" i="7"/>
  <c r="O54" i="7" s="1"/>
  <c r="D54" i="7"/>
  <c r="B54" i="7"/>
  <c r="M53" i="7"/>
  <c r="L53" i="7"/>
  <c r="G53" i="7"/>
  <c r="I53" i="7" s="1"/>
  <c r="D53" i="7"/>
  <c r="B53" i="7"/>
  <c r="G49" i="7"/>
  <c r="D49" i="7"/>
  <c r="B49" i="7"/>
  <c r="G48" i="7"/>
  <c r="D48" i="7"/>
  <c r="B48" i="7"/>
  <c r="G47" i="7"/>
  <c r="D47" i="7"/>
  <c r="B47" i="7"/>
  <c r="G46" i="7"/>
  <c r="D46" i="7"/>
  <c r="B46" i="7"/>
  <c r="G45" i="7"/>
  <c r="D45" i="7"/>
  <c r="B45" i="7"/>
  <c r="G44" i="7"/>
  <c r="D44" i="7"/>
  <c r="B44" i="7"/>
  <c r="G43" i="7"/>
  <c r="D43" i="7"/>
  <c r="B43" i="7"/>
  <c r="G42" i="7"/>
  <c r="D42" i="7"/>
  <c r="B42" i="7"/>
  <c r="G41" i="7"/>
  <c r="D41" i="7"/>
  <c r="B41" i="7"/>
  <c r="C35" i="7"/>
  <c r="C34" i="7"/>
  <c r="C33" i="7"/>
  <c r="C32" i="7"/>
  <c r="C31" i="7"/>
  <c r="C30" i="7"/>
  <c r="C29" i="7"/>
  <c r="C28" i="7"/>
  <c r="C27" i="7"/>
  <c r="C26" i="7"/>
  <c r="C25" i="7"/>
  <c r="C24" i="7"/>
  <c r="C23" i="7"/>
  <c r="K400" i="7"/>
  <c r="E403" i="7"/>
  <c r="G412" i="7" s="1"/>
  <c r="E402" i="7"/>
  <c r="I22" i="7"/>
  <c r="E404" i="7" s="1"/>
  <c r="E347" i="7"/>
  <c r="E346" i="7"/>
  <c r="F361" i="7" s="1"/>
  <c r="I21" i="7"/>
  <c r="J21" i="7" s="1"/>
  <c r="E349" i="7" s="1"/>
  <c r="E290" i="7"/>
  <c r="I20" i="7"/>
  <c r="E235" i="7"/>
  <c r="E234" i="7"/>
  <c r="I249" i="7" s="1"/>
  <c r="J249" i="7" s="1"/>
  <c r="K249" i="7" s="1"/>
  <c r="I19" i="7"/>
  <c r="E179" i="7"/>
  <c r="J195" i="7" s="1"/>
  <c r="K195" i="7" s="1"/>
  <c r="E178" i="7"/>
  <c r="I18" i="7"/>
  <c r="E180" i="7" s="1"/>
  <c r="E122" i="7"/>
  <c r="I17" i="7"/>
  <c r="E66" i="7"/>
  <c r="I16" i="7"/>
  <c r="J16" i="7" s="1"/>
  <c r="E69" i="7" s="1"/>
  <c r="C564" i="6"/>
  <c r="I563" i="6"/>
  <c r="F563" i="6"/>
  <c r="I558" i="6"/>
  <c r="F558" i="6"/>
  <c r="I553" i="6"/>
  <c r="F553" i="6"/>
  <c r="I549" i="6"/>
  <c r="I548" i="6"/>
  <c r="I547" i="6"/>
  <c r="I546" i="6"/>
  <c r="I545" i="6"/>
  <c r="K543" i="6"/>
  <c r="H543" i="6"/>
  <c r="L543" i="6" s="1"/>
  <c r="M543" i="6" s="1"/>
  <c r="C540" i="6"/>
  <c r="C537" i="6"/>
  <c r="K535" i="6"/>
  <c r="H535" i="6"/>
  <c r="K534" i="6"/>
  <c r="H534" i="6"/>
  <c r="C528" i="6"/>
  <c r="F526" i="6"/>
  <c r="L525" i="6"/>
  <c r="M525" i="6" s="1"/>
  <c r="E513" i="6"/>
  <c r="E512" i="6"/>
  <c r="I507" i="6"/>
  <c r="F507" i="6"/>
  <c r="I502" i="6"/>
  <c r="F502" i="6"/>
  <c r="C498" i="6"/>
  <c r="I497" i="6"/>
  <c r="F497" i="6"/>
  <c r="I493" i="6"/>
  <c r="I492" i="6"/>
  <c r="I491" i="6"/>
  <c r="I490" i="6"/>
  <c r="I489" i="6"/>
  <c r="K487" i="6"/>
  <c r="H487" i="6"/>
  <c r="C484" i="6"/>
  <c r="C481" i="6"/>
  <c r="K479" i="6"/>
  <c r="H479" i="6"/>
  <c r="K478" i="6"/>
  <c r="H478" i="6"/>
  <c r="C472" i="6"/>
  <c r="F470" i="6"/>
  <c r="L469" i="6"/>
  <c r="M469" i="6" s="1"/>
  <c r="E457" i="6"/>
  <c r="K456" i="6"/>
  <c r="E456" i="6"/>
  <c r="I451" i="6"/>
  <c r="F451" i="6"/>
  <c r="I446" i="6"/>
  <c r="F446" i="6"/>
  <c r="C442" i="6"/>
  <c r="I441" i="6"/>
  <c r="F441" i="6"/>
  <c r="I437" i="6"/>
  <c r="I436" i="6"/>
  <c r="I435" i="6"/>
  <c r="I434" i="6"/>
  <c r="I433" i="6"/>
  <c r="K431" i="6"/>
  <c r="L431" i="6" s="1"/>
  <c r="M431" i="6" s="1"/>
  <c r="H431" i="6"/>
  <c r="C428" i="6"/>
  <c r="C425" i="6"/>
  <c r="K423" i="6"/>
  <c r="H423" i="6"/>
  <c r="K422" i="6"/>
  <c r="H422" i="6"/>
  <c r="C416" i="6"/>
  <c r="F414" i="6"/>
  <c r="H414" i="6" s="1"/>
  <c r="L413" i="6"/>
  <c r="M413" i="6" s="1"/>
  <c r="E403" i="6"/>
  <c r="E401" i="6"/>
  <c r="K400" i="6"/>
  <c r="E400" i="6"/>
  <c r="C396" i="6"/>
  <c r="I395" i="6"/>
  <c r="F395" i="6"/>
  <c r="I390" i="6"/>
  <c r="F390" i="6"/>
  <c r="I385" i="6"/>
  <c r="F385" i="6"/>
  <c r="I381" i="6"/>
  <c r="I380" i="6"/>
  <c r="I379" i="6"/>
  <c r="I378" i="6"/>
  <c r="I377" i="6"/>
  <c r="K375" i="6"/>
  <c r="H375" i="6"/>
  <c r="C372" i="6"/>
  <c r="C369" i="6"/>
  <c r="K367" i="6"/>
  <c r="H367" i="6"/>
  <c r="K366" i="6"/>
  <c r="H366" i="6"/>
  <c r="C360" i="6"/>
  <c r="J358" i="6"/>
  <c r="F358" i="6"/>
  <c r="L357" i="6"/>
  <c r="M357" i="6" s="1"/>
  <c r="J354" i="6"/>
  <c r="A354" i="6"/>
  <c r="A355" i="6" s="1"/>
  <c r="A356" i="6" s="1"/>
  <c r="A357" i="6" s="1"/>
  <c r="A358" i="6" s="1"/>
  <c r="A359" i="6" s="1"/>
  <c r="A360" i="6" s="1"/>
  <c r="A361" i="6" s="1"/>
  <c r="A362" i="6" s="1"/>
  <c r="A363" i="6" s="1"/>
  <c r="A364" i="6" s="1"/>
  <c r="A365" i="6" s="1"/>
  <c r="A366" i="6" s="1"/>
  <c r="A367" i="6" s="1"/>
  <c r="A368" i="6" s="1"/>
  <c r="A369" i="6" s="1"/>
  <c r="A370" i="6" s="1"/>
  <c r="A371" i="6" s="1"/>
  <c r="A372" i="6" s="1"/>
  <c r="A373" i="6" s="1"/>
  <c r="A374" i="6" s="1"/>
  <c r="A375" i="6" s="1"/>
  <c r="A376" i="6" s="1"/>
  <c r="A377" i="6" s="1"/>
  <c r="A378" i="6" s="1"/>
  <c r="A379" i="6" s="1"/>
  <c r="A380" i="6" s="1"/>
  <c r="A381" i="6" s="1"/>
  <c r="A382" i="6" s="1"/>
  <c r="A383" i="6" s="1"/>
  <c r="A384" i="6" s="1"/>
  <c r="A385" i="6" s="1"/>
  <c r="A386" i="6" s="1"/>
  <c r="A387" i="6" s="1"/>
  <c r="A388" i="6" s="1"/>
  <c r="A389" i="6" s="1"/>
  <c r="A390" i="6" s="1"/>
  <c r="A391" i="6" s="1"/>
  <c r="A392" i="6" s="1"/>
  <c r="A393" i="6" s="1"/>
  <c r="A394" i="6" s="1"/>
  <c r="A395" i="6" s="1"/>
  <c r="A396" i="6" s="1"/>
  <c r="A397" i="6" s="1"/>
  <c r="E345" i="6"/>
  <c r="K344" i="6"/>
  <c r="E344" i="6"/>
  <c r="C340" i="6"/>
  <c r="I339" i="6"/>
  <c r="F339" i="6"/>
  <c r="I334" i="6"/>
  <c r="F334" i="6"/>
  <c r="I329" i="6"/>
  <c r="F329" i="6"/>
  <c r="I325" i="6"/>
  <c r="I324" i="6"/>
  <c r="I323" i="6"/>
  <c r="I322" i="6"/>
  <c r="I321" i="6"/>
  <c r="K319" i="6"/>
  <c r="H319" i="6"/>
  <c r="C316" i="6"/>
  <c r="C313" i="6"/>
  <c r="K311" i="6"/>
  <c r="H311" i="6"/>
  <c r="K310" i="6"/>
  <c r="H310" i="6"/>
  <c r="C304" i="6"/>
  <c r="J302" i="6"/>
  <c r="F302" i="6"/>
  <c r="L301" i="6"/>
  <c r="M301" i="6" s="1"/>
  <c r="J298" i="6"/>
  <c r="E289" i="6"/>
  <c r="K288" i="6"/>
  <c r="E288" i="6"/>
  <c r="C284" i="6"/>
  <c r="I283" i="6"/>
  <c r="F283" i="6"/>
  <c r="I278" i="6"/>
  <c r="F278" i="6"/>
  <c r="I273" i="6"/>
  <c r="F273" i="6"/>
  <c r="I269" i="6"/>
  <c r="I268" i="6"/>
  <c r="I267" i="6"/>
  <c r="I266" i="6"/>
  <c r="I265" i="6"/>
  <c r="K263" i="6"/>
  <c r="H263" i="6"/>
  <c r="C260" i="6"/>
  <c r="C257" i="6"/>
  <c r="K255" i="6"/>
  <c r="H255" i="6"/>
  <c r="K254" i="6"/>
  <c r="H254" i="6"/>
  <c r="C248" i="6"/>
  <c r="J246" i="6"/>
  <c r="F246" i="6"/>
  <c r="L245" i="6"/>
  <c r="M245" i="6" s="1"/>
  <c r="J242" i="6"/>
  <c r="A242" i="6"/>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E233" i="6"/>
  <c r="K232" i="6"/>
  <c r="E232" i="6"/>
  <c r="I227" i="6"/>
  <c r="F227" i="6"/>
  <c r="I222" i="6"/>
  <c r="F222" i="6"/>
  <c r="C218" i="6"/>
  <c r="I217" i="6"/>
  <c r="F217" i="6"/>
  <c r="I213" i="6"/>
  <c r="I835" i="6" s="1"/>
  <c r="I212" i="6"/>
  <c r="I834" i="6" s="1"/>
  <c r="I211" i="6"/>
  <c r="I833" i="6" s="1"/>
  <c r="I210" i="6"/>
  <c r="I832" i="6" s="1"/>
  <c r="I209" i="6"/>
  <c r="K207" i="6"/>
  <c r="H207" i="6"/>
  <c r="C204" i="6"/>
  <c r="C201" i="6"/>
  <c r="K199" i="6"/>
  <c r="H199" i="6"/>
  <c r="K198" i="6"/>
  <c r="H198" i="6"/>
  <c r="C192" i="6"/>
  <c r="J190" i="6"/>
  <c r="F190" i="6"/>
  <c r="F766" i="6" s="1"/>
  <c r="H766" i="6" s="1"/>
  <c r="L189" i="6"/>
  <c r="M189" i="6" s="1"/>
  <c r="J186" i="6"/>
  <c r="E179" i="6"/>
  <c r="E177" i="6"/>
  <c r="K176" i="6"/>
  <c r="E176" i="6"/>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I171" i="6"/>
  <c r="F171" i="6"/>
  <c r="I166" i="6"/>
  <c r="F166" i="6"/>
  <c r="C162" i="6"/>
  <c r="I161" i="6"/>
  <c r="F161" i="6"/>
  <c r="I157" i="6"/>
  <c r="I743" i="6" s="1"/>
  <c r="I156" i="6"/>
  <c r="I696" i="6" s="1"/>
  <c r="I155" i="6"/>
  <c r="I741" i="6" s="1"/>
  <c r="I154" i="6"/>
  <c r="I740" i="6" s="1"/>
  <c r="I153" i="6"/>
  <c r="K151" i="6"/>
  <c r="H151" i="6"/>
  <c r="C148" i="6"/>
  <c r="C145" i="6"/>
  <c r="K142" i="6"/>
  <c r="L142" i="6" s="1"/>
  <c r="M142" i="6" s="1"/>
  <c r="H142" i="6"/>
  <c r="C136" i="6"/>
  <c r="F135" i="6"/>
  <c r="F675" i="8" s="1"/>
  <c r="J134" i="6"/>
  <c r="L133" i="6"/>
  <c r="M133" i="6" s="1"/>
  <c r="J130" i="6"/>
  <c r="E123" i="6"/>
  <c r="E121" i="6"/>
  <c r="K120" i="6"/>
  <c r="E120" i="6"/>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I115" i="6"/>
  <c r="F115" i="6"/>
  <c r="I110" i="6"/>
  <c r="F110" i="6"/>
  <c r="C106" i="6"/>
  <c r="I105" i="6"/>
  <c r="F105" i="6"/>
  <c r="I101" i="6"/>
  <c r="I651" i="6" s="1"/>
  <c r="I100" i="6"/>
  <c r="I650" i="6" s="1"/>
  <c r="I99" i="6"/>
  <c r="I649" i="6" s="1"/>
  <c r="I98" i="6"/>
  <c r="I648" i="6" s="1"/>
  <c r="I97" i="6"/>
  <c r="I647" i="6" s="1"/>
  <c r="K95" i="6"/>
  <c r="H95" i="6"/>
  <c r="L95" i="6" s="1"/>
  <c r="M95" i="6" s="1"/>
  <c r="C92" i="6"/>
  <c r="C89" i="6"/>
  <c r="F88" i="6"/>
  <c r="F592" i="6" s="1"/>
  <c r="K86" i="6"/>
  <c r="H86" i="6"/>
  <c r="C80" i="6"/>
  <c r="F79" i="6"/>
  <c r="F583" i="8" s="1"/>
  <c r="J78" i="6"/>
  <c r="L77" i="6"/>
  <c r="M77" i="6" s="1"/>
  <c r="J74" i="6"/>
  <c r="A74" i="6"/>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E67" i="6"/>
  <c r="E65" i="6"/>
  <c r="K64" i="6"/>
  <c r="E64" i="6"/>
  <c r="H60" i="6"/>
  <c r="G60" i="6"/>
  <c r="O60" i="6" s="1"/>
  <c r="D60" i="6"/>
  <c r="B60" i="6"/>
  <c r="G59" i="6"/>
  <c r="D59" i="6"/>
  <c r="B59" i="6"/>
  <c r="L58" i="6"/>
  <c r="J58" i="6"/>
  <c r="G58" i="6"/>
  <c r="H58" i="6" s="1"/>
  <c r="D58" i="6"/>
  <c r="B58" i="6"/>
  <c r="L57" i="6"/>
  <c r="K57" i="6"/>
  <c r="J57" i="6"/>
  <c r="I57" i="6"/>
  <c r="H57" i="6"/>
  <c r="G57" i="6"/>
  <c r="M57" i="6" s="1"/>
  <c r="D57" i="6"/>
  <c r="B57" i="6"/>
  <c r="G56" i="6"/>
  <c r="H56" i="6" s="1"/>
  <c r="D56" i="6"/>
  <c r="B56" i="6"/>
  <c r="G55" i="6"/>
  <c r="D55" i="6"/>
  <c r="B55" i="6"/>
  <c r="G54" i="6"/>
  <c r="D54" i="6"/>
  <c r="B54" i="6"/>
  <c r="G53" i="6"/>
  <c r="D53" i="6"/>
  <c r="B53" i="6"/>
  <c r="G52" i="6"/>
  <c r="B52" i="6"/>
  <c r="G51" i="6"/>
  <c r="B51" i="6"/>
  <c r="G50" i="6"/>
  <c r="B50" i="6"/>
  <c r="G49" i="6"/>
  <c r="B49" i="6"/>
  <c r="G48" i="6"/>
  <c r="B48" i="6"/>
  <c r="G47" i="6"/>
  <c r="D47" i="6"/>
  <c r="B47" i="6"/>
  <c r="G46" i="6"/>
  <c r="D46" i="6"/>
  <c r="B46" i="6"/>
  <c r="G45" i="6"/>
  <c r="D45" i="6"/>
  <c r="B45" i="6"/>
  <c r="G44" i="6"/>
  <c r="D44" i="6"/>
  <c r="B44" i="6"/>
  <c r="G43" i="6"/>
  <c r="D43" i="6"/>
  <c r="B43" i="6"/>
  <c r="G42" i="6"/>
  <c r="D42" i="6"/>
  <c r="B42" i="6"/>
  <c r="G41" i="6"/>
  <c r="D41" i="6"/>
  <c r="B41" i="6"/>
  <c r="C35" i="6"/>
  <c r="C34" i="6"/>
  <c r="C33" i="6"/>
  <c r="C32" i="6"/>
  <c r="C31" i="6"/>
  <c r="C30" i="6"/>
  <c r="C29" i="6"/>
  <c r="C28" i="6"/>
  <c r="C27" i="6"/>
  <c r="C26" i="6"/>
  <c r="C25" i="6"/>
  <c r="K512" i="6"/>
  <c r="E515" i="6"/>
  <c r="J536" i="6" s="1"/>
  <c r="E514" i="6"/>
  <c r="I529" i="6" s="1"/>
  <c r="J529" i="6" s="1"/>
  <c r="K529" i="6" s="1"/>
  <c r="I24" i="6"/>
  <c r="E459" i="6"/>
  <c r="E458" i="6"/>
  <c r="G491" i="6" s="1"/>
  <c r="H491" i="6" s="1"/>
  <c r="I23" i="6"/>
  <c r="E402" i="6"/>
  <c r="I22" i="6"/>
  <c r="E346" i="6"/>
  <c r="I361" i="6" s="1"/>
  <c r="J361" i="6" s="1"/>
  <c r="K361" i="6" s="1"/>
  <c r="I21" i="6"/>
  <c r="E348" i="6" s="1"/>
  <c r="E291" i="6"/>
  <c r="E290" i="6"/>
  <c r="I20" i="6"/>
  <c r="E292" i="6" s="1"/>
  <c r="E235" i="6"/>
  <c r="E234" i="6"/>
  <c r="I249" i="6" s="1"/>
  <c r="J249" i="6" s="1"/>
  <c r="K249" i="6" s="1"/>
  <c r="I19" i="6"/>
  <c r="E236" i="6" s="1"/>
  <c r="I18" i="6"/>
  <c r="E180" i="6" s="1"/>
  <c r="E122" i="6"/>
  <c r="I17" i="6"/>
  <c r="E124" i="6" s="1"/>
  <c r="E66" i="6"/>
  <c r="G88" i="6" s="1"/>
  <c r="I16" i="6"/>
  <c r="E68" i="6" s="1"/>
  <c r="C452" i="5"/>
  <c r="I437" i="5"/>
  <c r="I436" i="5"/>
  <c r="I435" i="5"/>
  <c r="I434" i="5"/>
  <c r="I433" i="5"/>
  <c r="K431" i="5"/>
  <c r="H431" i="5"/>
  <c r="C428" i="5"/>
  <c r="C425" i="5"/>
  <c r="K423" i="5"/>
  <c r="H423" i="5"/>
  <c r="K422" i="5"/>
  <c r="H422" i="5"/>
  <c r="C416" i="5"/>
  <c r="F414" i="5"/>
  <c r="L413" i="5"/>
  <c r="M413" i="5" s="1"/>
  <c r="E401" i="5"/>
  <c r="E400" i="5"/>
  <c r="K446" i="5" s="1"/>
  <c r="C386" i="5"/>
  <c r="I381" i="5"/>
  <c r="I380" i="5"/>
  <c r="I379" i="5"/>
  <c r="I378" i="5"/>
  <c r="I377" i="5"/>
  <c r="K375" i="5"/>
  <c r="H375" i="5"/>
  <c r="C372" i="5"/>
  <c r="C369" i="5"/>
  <c r="K367" i="5"/>
  <c r="H367" i="5"/>
  <c r="K366" i="5"/>
  <c r="H366" i="5"/>
  <c r="C360" i="5"/>
  <c r="F358" i="5"/>
  <c r="H358" i="5" s="1"/>
  <c r="L357" i="5"/>
  <c r="M357" i="5" s="1"/>
  <c r="E345" i="5"/>
  <c r="K344" i="5"/>
  <c r="E344" i="5"/>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C330" i="5"/>
  <c r="I325" i="5"/>
  <c r="I324" i="5"/>
  <c r="I323" i="5"/>
  <c r="I322" i="5"/>
  <c r="I321" i="5"/>
  <c r="K319" i="5"/>
  <c r="H319" i="5"/>
  <c r="C316" i="5"/>
  <c r="C313" i="5"/>
  <c r="K311" i="5"/>
  <c r="H311" i="5"/>
  <c r="K310" i="5"/>
  <c r="H310" i="5"/>
  <c r="C304" i="5"/>
  <c r="F302" i="5"/>
  <c r="L301" i="5"/>
  <c r="M301" i="5" s="1"/>
  <c r="E291" i="5"/>
  <c r="E289" i="5"/>
  <c r="K288" i="5"/>
  <c r="E288" i="5"/>
  <c r="I269" i="5"/>
  <c r="I268" i="5"/>
  <c r="I267" i="5"/>
  <c r="I266" i="5"/>
  <c r="I265" i="5"/>
  <c r="K263" i="5"/>
  <c r="H263" i="5"/>
  <c r="K255" i="5"/>
  <c r="H255" i="5"/>
  <c r="K254" i="5"/>
  <c r="H254" i="5"/>
  <c r="J246" i="5"/>
  <c r="L245" i="5"/>
  <c r="M245" i="5" s="1"/>
  <c r="J242" i="5"/>
  <c r="E233" i="5"/>
  <c r="K232" i="5"/>
  <c r="E232" i="5"/>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C228" i="5"/>
  <c r="I213" i="5"/>
  <c r="I212" i="5"/>
  <c r="I211" i="5"/>
  <c r="I210" i="5"/>
  <c r="I209" i="5"/>
  <c r="K207" i="5"/>
  <c r="H207" i="5"/>
  <c r="C204" i="5"/>
  <c r="C201" i="5"/>
  <c r="K199" i="5"/>
  <c r="H199" i="5"/>
  <c r="K198" i="5"/>
  <c r="H198" i="5"/>
  <c r="C192" i="5"/>
  <c r="J190" i="5"/>
  <c r="F190" i="5"/>
  <c r="H190" i="5" s="1"/>
  <c r="L189" i="5"/>
  <c r="M189" i="5" s="1"/>
  <c r="J186" i="5"/>
  <c r="E177" i="5"/>
  <c r="K176" i="5"/>
  <c r="E176" i="5"/>
  <c r="C162" i="5"/>
  <c r="I157" i="5"/>
  <c r="I585" i="5" s="1"/>
  <c r="I156" i="5"/>
  <c r="I584" i="5" s="1"/>
  <c r="I155" i="5"/>
  <c r="I583" i="5" s="1"/>
  <c r="I154" i="5"/>
  <c r="I628" i="5" s="1"/>
  <c r="I153" i="5"/>
  <c r="K151" i="5"/>
  <c r="H151" i="5"/>
  <c r="C148" i="5"/>
  <c r="C145" i="5"/>
  <c r="K143" i="5"/>
  <c r="H143" i="5"/>
  <c r="K142" i="5"/>
  <c r="H142" i="5"/>
  <c r="C136" i="5"/>
  <c r="J134" i="5"/>
  <c r="F134" i="5"/>
  <c r="F608" i="7" s="1"/>
  <c r="H608" i="7" s="1"/>
  <c r="L133" i="5"/>
  <c r="M133" i="5" s="1"/>
  <c r="J130" i="5"/>
  <c r="E123" i="5"/>
  <c r="E121" i="5"/>
  <c r="K120" i="5"/>
  <c r="E120" i="5"/>
  <c r="C106" i="5"/>
  <c r="I101" i="5"/>
  <c r="I539" i="5" s="1"/>
  <c r="I100" i="5"/>
  <c r="I538" i="5" s="1"/>
  <c r="I99" i="5"/>
  <c r="I491" i="5" s="1"/>
  <c r="I98" i="5"/>
  <c r="I490" i="5" s="1"/>
  <c r="I97" i="5"/>
  <c r="I489" i="5" s="1"/>
  <c r="K95" i="5"/>
  <c r="H95" i="5"/>
  <c r="C92" i="5"/>
  <c r="C89" i="5"/>
  <c r="K86" i="5"/>
  <c r="H86" i="5"/>
  <c r="C80" i="5"/>
  <c r="F79" i="5"/>
  <c r="F471" i="5" s="1"/>
  <c r="J78" i="5"/>
  <c r="L77" i="5"/>
  <c r="M77" i="5" s="1"/>
  <c r="J74" i="5"/>
  <c r="E67" i="5"/>
  <c r="E65" i="5"/>
  <c r="K64" i="5"/>
  <c r="E64" i="5"/>
  <c r="A74" i="5" s="1"/>
  <c r="A75" i="5" s="1"/>
  <c r="A76" i="5" s="1"/>
  <c r="A77" i="5" s="1"/>
  <c r="A78" i="5" s="1"/>
  <c r="A79" i="5" s="1"/>
  <c r="A80" i="5" s="1"/>
  <c r="A81" i="5" s="1"/>
  <c r="A82" i="5" s="1"/>
  <c r="A83" i="5" s="1"/>
  <c r="A84" i="5" s="1"/>
  <c r="G60" i="5"/>
  <c r="D60" i="5"/>
  <c r="B60" i="5"/>
  <c r="G59" i="5"/>
  <c r="N59" i="5" s="1"/>
  <c r="D59" i="5"/>
  <c r="B59" i="5"/>
  <c r="G58" i="5"/>
  <c r="K58" i="5" s="1"/>
  <c r="D58" i="5"/>
  <c r="B58" i="5"/>
  <c r="G57" i="5"/>
  <c r="O57" i="5" s="1"/>
  <c r="D57" i="5"/>
  <c r="B57" i="5"/>
  <c r="G56" i="5"/>
  <c r="H56" i="5" s="1"/>
  <c r="D56" i="5"/>
  <c r="B56" i="5"/>
  <c r="G55" i="5"/>
  <c r="H55" i="5" s="1"/>
  <c r="D55" i="5"/>
  <c r="B55" i="5"/>
  <c r="G54" i="5"/>
  <c r="O54" i="5" s="1"/>
  <c r="D54" i="5"/>
  <c r="B54" i="5"/>
  <c r="G53" i="5"/>
  <c r="I53" i="5" s="1"/>
  <c r="D53" i="5"/>
  <c r="B53" i="5"/>
  <c r="G49" i="5"/>
  <c r="D49" i="5"/>
  <c r="B49" i="5"/>
  <c r="G48" i="5"/>
  <c r="D48" i="5"/>
  <c r="B48" i="5"/>
  <c r="G47" i="5"/>
  <c r="D47" i="5"/>
  <c r="B47" i="5"/>
  <c r="G46" i="5"/>
  <c r="D46" i="5"/>
  <c r="B46" i="5"/>
  <c r="G45" i="5"/>
  <c r="D45" i="5"/>
  <c r="B45" i="5"/>
  <c r="G44" i="5"/>
  <c r="D44" i="5"/>
  <c r="B44" i="5"/>
  <c r="G43" i="5"/>
  <c r="D43" i="5"/>
  <c r="B43" i="5"/>
  <c r="G42" i="5"/>
  <c r="D42" i="5"/>
  <c r="B42" i="5"/>
  <c r="G41" i="5"/>
  <c r="D41" i="5"/>
  <c r="B41" i="5"/>
  <c r="C35" i="5"/>
  <c r="C34" i="5"/>
  <c r="C33" i="5"/>
  <c r="C32" i="5"/>
  <c r="C31" i="5"/>
  <c r="C30" i="5"/>
  <c r="C29" i="5"/>
  <c r="C28" i="5"/>
  <c r="C27" i="5"/>
  <c r="C26" i="5"/>
  <c r="C25" i="5"/>
  <c r="C24" i="5"/>
  <c r="C23" i="5"/>
  <c r="K400" i="5"/>
  <c r="E403" i="5"/>
  <c r="E402" i="5"/>
  <c r="I22" i="5"/>
  <c r="E404" i="5" s="1"/>
  <c r="E347" i="5"/>
  <c r="J357" i="5" s="1"/>
  <c r="E346" i="5"/>
  <c r="G377" i="5" s="1"/>
  <c r="H377" i="5" s="1"/>
  <c r="I21" i="5"/>
  <c r="E290" i="5"/>
  <c r="G307" i="5" s="1"/>
  <c r="H307" i="5" s="1"/>
  <c r="I20" i="5"/>
  <c r="E235" i="5"/>
  <c r="G258" i="5" s="1"/>
  <c r="E234" i="5"/>
  <c r="I249" i="5" s="1"/>
  <c r="J249" i="5" s="1"/>
  <c r="K249" i="5" s="1"/>
  <c r="I19" i="5"/>
  <c r="J19" i="5" s="1"/>
  <c r="E179" i="5"/>
  <c r="G202" i="5" s="1"/>
  <c r="E178" i="5"/>
  <c r="I18" i="5"/>
  <c r="E180" i="5" s="1"/>
  <c r="E122" i="5"/>
  <c r="I17" i="5"/>
  <c r="E124" i="5" s="1"/>
  <c r="E66" i="5"/>
  <c r="I16" i="5"/>
  <c r="E68" i="5" s="1"/>
  <c r="C564" i="4"/>
  <c r="I563" i="4"/>
  <c r="F563" i="4"/>
  <c r="I558" i="4"/>
  <c r="F558" i="4"/>
  <c r="I553" i="4"/>
  <c r="F553" i="4"/>
  <c r="I549" i="4"/>
  <c r="I548" i="4"/>
  <c r="I547" i="4"/>
  <c r="I546" i="4"/>
  <c r="I545" i="4"/>
  <c r="L543" i="4"/>
  <c r="M543" i="4" s="1"/>
  <c r="K543" i="4"/>
  <c r="H543" i="4"/>
  <c r="C540" i="4"/>
  <c r="C537" i="4"/>
  <c r="K535" i="4"/>
  <c r="H535" i="4"/>
  <c r="K534" i="4"/>
  <c r="H534" i="4"/>
  <c r="C528" i="4"/>
  <c r="K526" i="4"/>
  <c r="H526" i="4"/>
  <c r="L525" i="4"/>
  <c r="M525" i="4" s="1"/>
  <c r="E513" i="4"/>
  <c r="E512" i="4"/>
  <c r="H553" i="4" s="1"/>
  <c r="I507" i="4"/>
  <c r="F507" i="4"/>
  <c r="I502" i="4"/>
  <c r="F502" i="4"/>
  <c r="C498" i="4"/>
  <c r="I497" i="4"/>
  <c r="F497" i="4"/>
  <c r="I493" i="4"/>
  <c r="I492" i="4"/>
  <c r="I491" i="4"/>
  <c r="I490" i="4"/>
  <c r="I489" i="4"/>
  <c r="K487" i="4"/>
  <c r="H487" i="4"/>
  <c r="C484" i="4"/>
  <c r="C481" i="4"/>
  <c r="K479" i="4"/>
  <c r="H479" i="4"/>
  <c r="K478" i="4"/>
  <c r="H478" i="4"/>
  <c r="C472" i="4"/>
  <c r="K470" i="4"/>
  <c r="H470" i="4"/>
  <c r="L469" i="4"/>
  <c r="M469" i="4" s="1"/>
  <c r="E457" i="4"/>
  <c r="K456" i="4"/>
  <c r="E456" i="4"/>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I451" i="4"/>
  <c r="F451" i="4"/>
  <c r="I446" i="4"/>
  <c r="F446" i="4"/>
  <c r="C442" i="4"/>
  <c r="I441" i="4"/>
  <c r="F441" i="4"/>
  <c r="I437" i="4"/>
  <c r="I436" i="4"/>
  <c r="I435" i="4"/>
  <c r="I434" i="4"/>
  <c r="I433" i="4"/>
  <c r="K431" i="4"/>
  <c r="H431" i="4"/>
  <c r="L431" i="4" s="1"/>
  <c r="M431" i="4" s="1"/>
  <c r="C428" i="4"/>
  <c r="C425" i="4"/>
  <c r="K423" i="4"/>
  <c r="H423" i="4"/>
  <c r="K422" i="4"/>
  <c r="H422" i="4"/>
  <c r="C416" i="4"/>
  <c r="K414" i="4"/>
  <c r="H414" i="4"/>
  <c r="L413" i="4"/>
  <c r="M413" i="4" s="1"/>
  <c r="E403" i="4"/>
  <c r="E401" i="4"/>
  <c r="K400" i="4"/>
  <c r="E400" i="4"/>
  <c r="A410" i="4" s="1"/>
  <c r="A411" i="4" s="1"/>
  <c r="A412" i="4" s="1"/>
  <c r="A413" i="4" s="1"/>
  <c r="A414" i="4" s="1"/>
  <c r="A415" i="4" s="1"/>
  <c r="A416" i="4" s="1"/>
  <c r="A417" i="4" s="1"/>
  <c r="A418" i="4" s="1"/>
  <c r="A419" i="4" s="1"/>
  <c r="A420" i="4" s="1"/>
  <c r="A421" i="4" s="1"/>
  <c r="A422" i="4" s="1"/>
  <c r="A423" i="4" s="1"/>
  <c r="A424" i="4" s="1"/>
  <c r="A425" i="4" s="1"/>
  <c r="A426" i="4" s="1"/>
  <c r="A427" i="4" s="1"/>
  <c r="A428" i="4" s="1"/>
  <c r="A429" i="4" s="1"/>
  <c r="A430" i="4" s="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C396" i="4"/>
  <c r="I395" i="4"/>
  <c r="F395" i="4"/>
  <c r="I390" i="4"/>
  <c r="F390" i="4"/>
  <c r="I385" i="4"/>
  <c r="F385" i="4"/>
  <c r="I381" i="4"/>
  <c r="I380" i="4"/>
  <c r="I379" i="4"/>
  <c r="I378" i="4"/>
  <c r="I377" i="4"/>
  <c r="K375" i="4"/>
  <c r="H375" i="4"/>
  <c r="C372" i="4"/>
  <c r="C369" i="4"/>
  <c r="K367" i="4"/>
  <c r="H367" i="4"/>
  <c r="K366" i="4"/>
  <c r="H366" i="4"/>
  <c r="C360" i="4"/>
  <c r="J358" i="4"/>
  <c r="K358" i="4" s="1"/>
  <c r="H358" i="4"/>
  <c r="L357" i="4"/>
  <c r="M357" i="4" s="1"/>
  <c r="J354" i="4"/>
  <c r="E345" i="4"/>
  <c r="K344" i="4"/>
  <c r="E344" i="4"/>
  <c r="C340" i="4"/>
  <c r="I339" i="4"/>
  <c r="F339" i="4"/>
  <c r="I334" i="4"/>
  <c r="F334" i="4"/>
  <c r="I329" i="4"/>
  <c r="F329" i="4"/>
  <c r="I325" i="4"/>
  <c r="I324" i="4"/>
  <c r="I323" i="4"/>
  <c r="I322" i="4"/>
  <c r="I321" i="4"/>
  <c r="K319" i="4"/>
  <c r="H319" i="4"/>
  <c r="C316" i="4"/>
  <c r="C313" i="4"/>
  <c r="K311" i="4"/>
  <c r="H311" i="4"/>
  <c r="K310" i="4"/>
  <c r="H310" i="4"/>
  <c r="C304" i="4"/>
  <c r="J302" i="4"/>
  <c r="K302" i="4" s="1"/>
  <c r="H302" i="4"/>
  <c r="L301" i="4"/>
  <c r="M301" i="4" s="1"/>
  <c r="J298" i="4"/>
  <c r="E289" i="4"/>
  <c r="K288" i="4"/>
  <c r="E288" i="4"/>
  <c r="C284" i="4"/>
  <c r="I283" i="4"/>
  <c r="F283" i="4"/>
  <c r="I278" i="4"/>
  <c r="F278" i="4"/>
  <c r="I273" i="4"/>
  <c r="F273" i="4"/>
  <c r="I269" i="4"/>
  <c r="I268" i="4"/>
  <c r="I267" i="4"/>
  <c r="I266" i="4"/>
  <c r="I265" i="4"/>
  <c r="K263" i="4"/>
  <c r="H263" i="4"/>
  <c r="C260" i="4"/>
  <c r="C257" i="4"/>
  <c r="K255" i="4"/>
  <c r="H255" i="4"/>
  <c r="K254" i="4"/>
  <c r="H254" i="4"/>
  <c r="C248" i="4"/>
  <c r="J246" i="4"/>
  <c r="K246" i="4" s="1"/>
  <c r="H246" i="4"/>
  <c r="L245" i="4"/>
  <c r="M245" i="4" s="1"/>
  <c r="J242" i="4"/>
  <c r="E233" i="4"/>
  <c r="K232" i="4"/>
  <c r="E232" i="4"/>
  <c r="I227" i="4"/>
  <c r="F227" i="4"/>
  <c r="I222" i="4"/>
  <c r="F222" i="4"/>
  <c r="C218" i="4"/>
  <c r="I217" i="4"/>
  <c r="F217" i="4"/>
  <c r="I213" i="4"/>
  <c r="I835" i="4" s="1"/>
  <c r="I212" i="4"/>
  <c r="I788" i="4" s="1"/>
  <c r="I211" i="4"/>
  <c r="I787" i="4" s="1"/>
  <c r="I210" i="4"/>
  <c r="I786" i="4" s="1"/>
  <c r="I209" i="4"/>
  <c r="I831" i="4" s="1"/>
  <c r="K207" i="4"/>
  <c r="H207" i="4"/>
  <c r="C204" i="4"/>
  <c r="C201" i="4"/>
  <c r="K199" i="4"/>
  <c r="K198" i="4"/>
  <c r="C192" i="4"/>
  <c r="J190" i="4"/>
  <c r="K190" i="4" s="1"/>
  <c r="L189" i="4"/>
  <c r="M189" i="4" s="1"/>
  <c r="J186" i="4"/>
  <c r="E179" i="4"/>
  <c r="E177" i="4"/>
  <c r="K176" i="4"/>
  <c r="E176" i="4"/>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I171" i="4"/>
  <c r="F171" i="4"/>
  <c r="I166" i="4"/>
  <c r="F166" i="4"/>
  <c r="C162" i="4"/>
  <c r="I161" i="4"/>
  <c r="F161" i="4"/>
  <c r="I157" i="4"/>
  <c r="I697" i="4" s="1"/>
  <c r="I156" i="4"/>
  <c r="I696" i="4" s="1"/>
  <c r="I155" i="4"/>
  <c r="I695" i="4" s="1"/>
  <c r="I154" i="4"/>
  <c r="I694" i="4" s="1"/>
  <c r="I153" i="4"/>
  <c r="I693" i="4" s="1"/>
  <c r="K151" i="4"/>
  <c r="H151" i="4"/>
  <c r="C148" i="4"/>
  <c r="C145" i="4"/>
  <c r="K142" i="4"/>
  <c r="H142" i="4"/>
  <c r="C136" i="4"/>
  <c r="F721" i="4"/>
  <c r="J134" i="4"/>
  <c r="L133" i="4"/>
  <c r="M133" i="4" s="1"/>
  <c r="J130" i="4"/>
  <c r="A130" i="4"/>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E123" i="4"/>
  <c r="E121" i="4"/>
  <c r="K120" i="4"/>
  <c r="E120" i="4"/>
  <c r="I115" i="4"/>
  <c r="F115" i="4"/>
  <c r="I110" i="4"/>
  <c r="F110" i="4"/>
  <c r="C106" i="4"/>
  <c r="I105" i="4"/>
  <c r="F105" i="4"/>
  <c r="I101" i="4"/>
  <c r="I651" i="4" s="1"/>
  <c r="I100" i="4"/>
  <c r="I650" i="4" s="1"/>
  <c r="I99" i="4"/>
  <c r="I649" i="4" s="1"/>
  <c r="I98" i="4"/>
  <c r="I602" i="4" s="1"/>
  <c r="I97" i="4"/>
  <c r="I601" i="4" s="1"/>
  <c r="K95" i="4"/>
  <c r="H95" i="4"/>
  <c r="C92" i="4"/>
  <c r="C89" i="4"/>
  <c r="K86" i="4"/>
  <c r="H86" i="4"/>
  <c r="C80" i="4"/>
  <c r="F629" i="4"/>
  <c r="J78" i="4"/>
  <c r="L77" i="4"/>
  <c r="M77" i="4" s="1"/>
  <c r="J74" i="4"/>
  <c r="E67" i="4"/>
  <c r="E65" i="4"/>
  <c r="K64" i="4"/>
  <c r="E64" i="4"/>
  <c r="G60" i="4"/>
  <c r="K60" i="4" s="1"/>
  <c r="D60" i="4"/>
  <c r="B60" i="4"/>
  <c r="G59" i="4"/>
  <c r="D59" i="4"/>
  <c r="B59" i="4"/>
  <c r="G58" i="4"/>
  <c r="O58" i="4" s="1"/>
  <c r="D58" i="4"/>
  <c r="B58" i="4"/>
  <c r="G57" i="4"/>
  <c r="H57" i="4" s="1"/>
  <c r="D57" i="4"/>
  <c r="B57" i="4"/>
  <c r="G56" i="4"/>
  <c r="J56" i="4" s="1"/>
  <c r="D56" i="4"/>
  <c r="B56" i="4"/>
  <c r="G55" i="4"/>
  <c r="D55" i="4"/>
  <c r="B55" i="4"/>
  <c r="G54" i="4"/>
  <c r="D54" i="4"/>
  <c r="B54" i="4"/>
  <c r="G53" i="4"/>
  <c r="D53" i="4"/>
  <c r="B53" i="4"/>
  <c r="G52" i="4"/>
  <c r="D52" i="4"/>
  <c r="B52" i="4"/>
  <c r="G51" i="4"/>
  <c r="D51" i="4"/>
  <c r="B51" i="4"/>
  <c r="G50" i="4"/>
  <c r="B50" i="4"/>
  <c r="G49" i="4"/>
  <c r="D49" i="4"/>
  <c r="B49" i="4"/>
  <c r="G48" i="4"/>
  <c r="D48" i="4"/>
  <c r="B48" i="4"/>
  <c r="G47" i="4"/>
  <c r="D47" i="4"/>
  <c r="B47" i="4"/>
  <c r="G46" i="4"/>
  <c r="D46" i="4"/>
  <c r="B46" i="4"/>
  <c r="G45" i="4"/>
  <c r="D45" i="4"/>
  <c r="B45" i="4"/>
  <c r="G44" i="4"/>
  <c r="D44" i="4"/>
  <c r="B44" i="4"/>
  <c r="G43" i="4"/>
  <c r="D43" i="4"/>
  <c r="B43" i="4"/>
  <c r="G42" i="4"/>
  <c r="D42" i="4"/>
  <c r="B42" i="4"/>
  <c r="G41" i="4"/>
  <c r="D41" i="4"/>
  <c r="B41" i="4"/>
  <c r="C35" i="4"/>
  <c r="C34" i="4"/>
  <c r="C33" i="4"/>
  <c r="C32" i="4"/>
  <c r="C31" i="4"/>
  <c r="C30" i="4"/>
  <c r="C29" i="4"/>
  <c r="C28" i="4"/>
  <c r="C27" i="4"/>
  <c r="C26" i="4"/>
  <c r="C25" i="4"/>
  <c r="K512" i="4"/>
  <c r="E515" i="4"/>
  <c r="J539" i="4" s="1"/>
  <c r="E514" i="4"/>
  <c r="F529" i="4" s="1"/>
  <c r="I24" i="4"/>
  <c r="E516" i="4" s="1"/>
  <c r="E459" i="4"/>
  <c r="E458" i="4"/>
  <c r="F473" i="4" s="1"/>
  <c r="I23" i="4"/>
  <c r="E402" i="4"/>
  <c r="F417" i="4" s="1"/>
  <c r="I22" i="4"/>
  <c r="E404" i="4" s="1"/>
  <c r="E347" i="4"/>
  <c r="J371" i="4" s="1"/>
  <c r="E346" i="4"/>
  <c r="G364" i="4" s="1"/>
  <c r="I21" i="4"/>
  <c r="J21" i="4" s="1"/>
  <c r="E349" i="4" s="1"/>
  <c r="E291" i="4"/>
  <c r="G303" i="4" s="1"/>
  <c r="E290" i="4"/>
  <c r="F305" i="4" s="1"/>
  <c r="I20" i="4"/>
  <c r="E235" i="4"/>
  <c r="E234" i="4"/>
  <c r="F249" i="4" s="1"/>
  <c r="I19" i="4"/>
  <c r="E178" i="4"/>
  <c r="G212" i="4" s="1"/>
  <c r="H212" i="4" s="1"/>
  <c r="I18" i="4"/>
  <c r="E122" i="4"/>
  <c r="I137" i="4" s="1"/>
  <c r="I17" i="4"/>
  <c r="E66" i="4"/>
  <c r="I16" i="4"/>
  <c r="C452" i="3"/>
  <c r="I437" i="3"/>
  <c r="I436" i="3"/>
  <c r="I435" i="3"/>
  <c r="I434" i="3"/>
  <c r="I433" i="3"/>
  <c r="K431" i="3"/>
  <c r="H431" i="3"/>
  <c r="C428" i="3"/>
  <c r="C425" i="3"/>
  <c r="K423" i="3"/>
  <c r="H423" i="3"/>
  <c r="K422" i="3"/>
  <c r="H422" i="3"/>
  <c r="C416" i="3"/>
  <c r="K414" i="3"/>
  <c r="H414" i="3"/>
  <c r="L413" i="3"/>
  <c r="M413" i="3" s="1"/>
  <c r="E401" i="3"/>
  <c r="E400" i="3"/>
  <c r="H451" i="3" s="1"/>
  <c r="C386" i="3"/>
  <c r="I381" i="3"/>
  <c r="I380" i="3"/>
  <c r="I379" i="3"/>
  <c r="I378" i="3"/>
  <c r="I377" i="3"/>
  <c r="K375" i="3"/>
  <c r="H375" i="3"/>
  <c r="C372" i="3"/>
  <c r="C369" i="3"/>
  <c r="K367" i="3"/>
  <c r="H367" i="3"/>
  <c r="K366" i="3"/>
  <c r="H366" i="3"/>
  <c r="C360" i="3"/>
  <c r="K358" i="3"/>
  <c r="H358" i="3"/>
  <c r="L357" i="3"/>
  <c r="M357" i="3" s="1"/>
  <c r="E345" i="3"/>
  <c r="K344" i="3"/>
  <c r="E344" i="3"/>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C330" i="3"/>
  <c r="I325" i="3"/>
  <c r="I324" i="3"/>
  <c r="I323" i="3"/>
  <c r="I322" i="3"/>
  <c r="I321" i="3"/>
  <c r="K319" i="3"/>
  <c r="H319" i="3"/>
  <c r="C316" i="3"/>
  <c r="C313" i="3"/>
  <c r="K311" i="3"/>
  <c r="H311" i="3"/>
  <c r="K310" i="3"/>
  <c r="H310" i="3"/>
  <c r="C304" i="3"/>
  <c r="K302" i="3"/>
  <c r="L301" i="3"/>
  <c r="M301" i="3" s="1"/>
  <c r="E291" i="3"/>
  <c r="E289" i="3"/>
  <c r="K288" i="3"/>
  <c r="E288" i="3"/>
  <c r="I269" i="3"/>
  <c r="I268" i="3"/>
  <c r="I267" i="3"/>
  <c r="I266" i="3"/>
  <c r="I265" i="3"/>
  <c r="K263" i="3"/>
  <c r="H263" i="3"/>
  <c r="K255" i="3"/>
  <c r="H255" i="3"/>
  <c r="K254" i="3"/>
  <c r="H254" i="3"/>
  <c r="J246" i="3"/>
  <c r="L245" i="3"/>
  <c r="M245" i="3" s="1"/>
  <c r="J242" i="3"/>
  <c r="E233" i="3"/>
  <c r="K232" i="3"/>
  <c r="E232" i="3"/>
  <c r="C228" i="3"/>
  <c r="I213" i="3"/>
  <c r="I212" i="3"/>
  <c r="I211" i="3"/>
  <c r="I210" i="3"/>
  <c r="I209" i="3"/>
  <c r="K207" i="3"/>
  <c r="H207" i="3"/>
  <c r="C204" i="3"/>
  <c r="C201" i="3"/>
  <c r="K199" i="3"/>
  <c r="H199" i="3"/>
  <c r="K198" i="3"/>
  <c r="H198" i="3"/>
  <c r="C192" i="3"/>
  <c r="J190" i="3"/>
  <c r="K190" i="3" s="1"/>
  <c r="H190" i="3"/>
  <c r="L189" i="3"/>
  <c r="M189" i="3" s="1"/>
  <c r="J186" i="3"/>
  <c r="E177" i="3"/>
  <c r="K176" i="3"/>
  <c r="E176" i="3"/>
  <c r="C162" i="3"/>
  <c r="I157" i="3"/>
  <c r="I631" i="3" s="1"/>
  <c r="I156" i="3"/>
  <c r="I630" i="3" s="1"/>
  <c r="I155" i="3"/>
  <c r="I629" i="3" s="1"/>
  <c r="I154" i="3"/>
  <c r="I628" i="3" s="1"/>
  <c r="I153" i="3"/>
  <c r="I627" i="3" s="1"/>
  <c r="K151" i="3"/>
  <c r="H151" i="3"/>
  <c r="C148" i="3"/>
  <c r="C145" i="3"/>
  <c r="K143" i="3"/>
  <c r="H143" i="3"/>
  <c r="K142" i="3"/>
  <c r="H142" i="3"/>
  <c r="C136" i="3"/>
  <c r="J134" i="3"/>
  <c r="K134" i="3" s="1"/>
  <c r="H134" i="3"/>
  <c r="L133" i="3"/>
  <c r="M133" i="3" s="1"/>
  <c r="J130" i="3"/>
  <c r="E123" i="3"/>
  <c r="E121" i="3"/>
  <c r="K120" i="3"/>
  <c r="E120" i="3"/>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C106" i="3"/>
  <c r="I101" i="3"/>
  <c r="I539" i="3" s="1"/>
  <c r="I100" i="3"/>
  <c r="I538" i="3" s="1"/>
  <c r="I99" i="3"/>
  <c r="I537" i="3" s="1"/>
  <c r="I98" i="3"/>
  <c r="I536" i="3" s="1"/>
  <c r="I97" i="3"/>
  <c r="I535" i="3" s="1"/>
  <c r="K95" i="3"/>
  <c r="H95" i="3"/>
  <c r="C92" i="3"/>
  <c r="C89" i="3"/>
  <c r="K86" i="3"/>
  <c r="H86" i="3"/>
  <c r="C80" i="3"/>
  <c r="J78" i="3"/>
  <c r="L77" i="3"/>
  <c r="M77" i="3" s="1"/>
  <c r="J74" i="3"/>
  <c r="E67" i="3"/>
  <c r="E65" i="3"/>
  <c r="K64" i="3"/>
  <c r="E64" i="3"/>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G60" i="3"/>
  <c r="M60" i="3" s="1"/>
  <c r="D60" i="3"/>
  <c r="B60" i="3"/>
  <c r="G59" i="3"/>
  <c r="O59" i="3" s="1"/>
  <c r="D59" i="3"/>
  <c r="B59" i="3"/>
  <c r="G58" i="3"/>
  <c r="N58" i="3" s="1"/>
  <c r="D58" i="3"/>
  <c r="B58" i="3"/>
  <c r="G57" i="3"/>
  <c r="D57" i="3"/>
  <c r="B57" i="3"/>
  <c r="G56" i="3"/>
  <c r="N56" i="3" s="1"/>
  <c r="D56" i="3"/>
  <c r="B56" i="3"/>
  <c r="L55" i="3"/>
  <c r="G55" i="3"/>
  <c r="I55" i="3" s="1"/>
  <c r="D55" i="3"/>
  <c r="B55" i="3"/>
  <c r="G54" i="3"/>
  <c r="N54" i="3" s="1"/>
  <c r="D54" i="3"/>
  <c r="B54" i="3"/>
  <c r="G53" i="3"/>
  <c r="M53" i="3" s="1"/>
  <c r="D53" i="3"/>
  <c r="B53" i="3"/>
  <c r="G49" i="3"/>
  <c r="D49" i="3"/>
  <c r="B49" i="3"/>
  <c r="G48" i="3"/>
  <c r="D48" i="3"/>
  <c r="B48" i="3"/>
  <c r="G47" i="3"/>
  <c r="D47" i="3"/>
  <c r="B47" i="3"/>
  <c r="G46" i="3"/>
  <c r="D46" i="3"/>
  <c r="B46" i="3"/>
  <c r="G45" i="3"/>
  <c r="D45" i="3"/>
  <c r="B45" i="3"/>
  <c r="G44" i="3"/>
  <c r="D44" i="3"/>
  <c r="B44" i="3"/>
  <c r="G43" i="3"/>
  <c r="D43" i="3"/>
  <c r="B43" i="3"/>
  <c r="G42" i="3"/>
  <c r="D42" i="3"/>
  <c r="B42" i="3"/>
  <c r="G41" i="3"/>
  <c r="D41" i="3"/>
  <c r="B41" i="3"/>
  <c r="K400" i="3"/>
  <c r="E403" i="3"/>
  <c r="G421" i="3" s="1"/>
  <c r="E402" i="3"/>
  <c r="I417" i="3" s="1"/>
  <c r="J417" i="3" s="1"/>
  <c r="K417" i="3" s="1"/>
  <c r="I22" i="3"/>
  <c r="E404" i="3" s="1"/>
  <c r="E347" i="3"/>
  <c r="E346" i="3"/>
  <c r="I361" i="3" s="1"/>
  <c r="I21" i="3"/>
  <c r="J21" i="3" s="1"/>
  <c r="E290" i="3"/>
  <c r="I305" i="3" s="1"/>
  <c r="I20" i="3"/>
  <c r="E235" i="3"/>
  <c r="G251" i="3" s="1"/>
  <c r="E234" i="3"/>
  <c r="I249" i="3" s="1"/>
  <c r="J249" i="3" s="1"/>
  <c r="K249" i="3" s="1"/>
  <c r="I19" i="3"/>
  <c r="E179" i="3"/>
  <c r="E178" i="3"/>
  <c r="I193" i="3" s="1"/>
  <c r="J193" i="3" s="1"/>
  <c r="K193" i="3" s="1"/>
  <c r="I18" i="3"/>
  <c r="E180" i="3" s="1"/>
  <c r="E122" i="3"/>
  <c r="G153" i="3" s="1"/>
  <c r="H153" i="3" s="1"/>
  <c r="I17" i="3"/>
  <c r="E66" i="3"/>
  <c r="J100" i="3" s="1"/>
  <c r="K100" i="3" s="1"/>
  <c r="I16" i="3"/>
  <c r="C564" i="2"/>
  <c r="I563" i="2"/>
  <c r="F563" i="2"/>
  <c r="I558" i="2"/>
  <c r="F558" i="2"/>
  <c r="I553" i="2"/>
  <c r="F553" i="2"/>
  <c r="I549" i="2"/>
  <c r="I548" i="2"/>
  <c r="I547" i="2"/>
  <c r="I546" i="2"/>
  <c r="I545" i="2"/>
  <c r="K543" i="2"/>
  <c r="H543" i="2"/>
  <c r="C540" i="2"/>
  <c r="C537" i="2"/>
  <c r="K535" i="2"/>
  <c r="K534" i="2"/>
  <c r="H534" i="2"/>
  <c r="C528" i="2"/>
  <c r="K526" i="2"/>
  <c r="L525" i="2"/>
  <c r="M525" i="2" s="1"/>
  <c r="H522" i="2"/>
  <c r="E517" i="2"/>
  <c r="E516" i="2"/>
  <c r="E513" i="2"/>
  <c r="E512" i="2"/>
  <c r="K553" i="2" s="1"/>
  <c r="I507" i="2"/>
  <c r="F507" i="2"/>
  <c r="I502" i="2"/>
  <c r="F502" i="2"/>
  <c r="C498" i="2"/>
  <c r="I497" i="2"/>
  <c r="F497" i="2"/>
  <c r="I493" i="2"/>
  <c r="I492" i="2"/>
  <c r="I491" i="2"/>
  <c r="I490" i="2"/>
  <c r="I489" i="2"/>
  <c r="K487" i="2"/>
  <c r="H487" i="2"/>
  <c r="C484" i="2"/>
  <c r="C481" i="2"/>
  <c r="K479" i="2"/>
  <c r="K478" i="2"/>
  <c r="H478" i="2"/>
  <c r="C472" i="2"/>
  <c r="K470" i="2"/>
  <c r="L469" i="2"/>
  <c r="M469" i="2" s="1"/>
  <c r="H466" i="2"/>
  <c r="E461" i="2"/>
  <c r="E460" i="2"/>
  <c r="E457" i="2"/>
  <c r="K456" i="2"/>
  <c r="E456" i="2"/>
  <c r="I451" i="2"/>
  <c r="F451" i="2"/>
  <c r="I446" i="2"/>
  <c r="F446" i="2"/>
  <c r="C442" i="2"/>
  <c r="I441" i="2"/>
  <c r="F441" i="2"/>
  <c r="I437" i="2"/>
  <c r="I436" i="2"/>
  <c r="I435" i="2"/>
  <c r="I434" i="2"/>
  <c r="I433" i="2"/>
  <c r="K431" i="2"/>
  <c r="H431" i="2"/>
  <c r="C428" i="2"/>
  <c r="C425" i="2"/>
  <c r="K423" i="2"/>
  <c r="H423" i="2"/>
  <c r="K422" i="2"/>
  <c r="H422" i="2"/>
  <c r="C416" i="2"/>
  <c r="K414" i="2"/>
  <c r="L413" i="2"/>
  <c r="M413" i="2" s="1"/>
  <c r="H410" i="2"/>
  <c r="E405" i="2"/>
  <c r="E404" i="2"/>
  <c r="E403" i="2"/>
  <c r="E401" i="2"/>
  <c r="K400" i="2"/>
  <c r="E400" i="2"/>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C396" i="2"/>
  <c r="I395" i="2"/>
  <c r="F395" i="2"/>
  <c r="I390" i="2"/>
  <c r="F390" i="2"/>
  <c r="I385" i="2"/>
  <c r="F385" i="2"/>
  <c r="I381" i="2"/>
  <c r="I380" i="2"/>
  <c r="I379" i="2"/>
  <c r="I378" i="2"/>
  <c r="I377" i="2"/>
  <c r="K375" i="2"/>
  <c r="L375" i="2" s="1"/>
  <c r="M375" i="2" s="1"/>
  <c r="H375" i="2"/>
  <c r="C372" i="2"/>
  <c r="C369" i="2"/>
  <c r="K367" i="2"/>
  <c r="K366" i="2"/>
  <c r="H366" i="2"/>
  <c r="C360" i="2"/>
  <c r="J358" i="2"/>
  <c r="K358" i="2" s="1"/>
  <c r="L357" i="2"/>
  <c r="M357" i="2" s="1"/>
  <c r="J354" i="2"/>
  <c r="H354" i="2"/>
  <c r="E349" i="2"/>
  <c r="E345" i="2"/>
  <c r="K344" i="2"/>
  <c r="E344" i="2"/>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C340" i="2"/>
  <c r="I339" i="2"/>
  <c r="F339" i="2"/>
  <c r="I334" i="2"/>
  <c r="F334" i="2"/>
  <c r="I329" i="2"/>
  <c r="F329" i="2"/>
  <c r="I325" i="2"/>
  <c r="I324" i="2"/>
  <c r="I323" i="2"/>
  <c r="I322" i="2"/>
  <c r="I321" i="2"/>
  <c r="K319" i="2"/>
  <c r="L319" i="2" s="1"/>
  <c r="M319" i="2" s="1"/>
  <c r="H319" i="2"/>
  <c r="C316" i="2"/>
  <c r="C313" i="2"/>
  <c r="K311" i="2"/>
  <c r="H311" i="2"/>
  <c r="K310" i="2"/>
  <c r="H310" i="2"/>
  <c r="C304" i="2"/>
  <c r="J302" i="2"/>
  <c r="K302" i="2" s="1"/>
  <c r="L301" i="2"/>
  <c r="M301" i="2" s="1"/>
  <c r="J298" i="2"/>
  <c r="H298" i="2"/>
  <c r="E293" i="2"/>
  <c r="E289" i="2"/>
  <c r="K288" i="2"/>
  <c r="E288" i="2"/>
  <c r="C284" i="2"/>
  <c r="I283" i="2"/>
  <c r="F283" i="2"/>
  <c r="I278" i="2"/>
  <c r="F278" i="2"/>
  <c r="I273" i="2"/>
  <c r="F273" i="2"/>
  <c r="I269" i="2"/>
  <c r="I268" i="2"/>
  <c r="I267" i="2"/>
  <c r="I266" i="2"/>
  <c r="I265" i="2"/>
  <c r="K263" i="2"/>
  <c r="H263" i="2"/>
  <c r="C260" i="2"/>
  <c r="C257" i="2"/>
  <c r="K255" i="2"/>
  <c r="H255" i="2"/>
  <c r="K254" i="2"/>
  <c r="H254" i="2"/>
  <c r="C248" i="2"/>
  <c r="J246" i="2"/>
  <c r="K246" i="2" s="1"/>
  <c r="H246" i="2"/>
  <c r="L245" i="2"/>
  <c r="M245" i="2" s="1"/>
  <c r="J242" i="2"/>
  <c r="H242" i="2"/>
  <c r="E237" i="2"/>
  <c r="E236" i="2"/>
  <c r="E233" i="2"/>
  <c r="K232" i="2"/>
  <c r="E232" i="2"/>
  <c r="I227" i="2"/>
  <c r="F227" i="2"/>
  <c r="I222" i="2"/>
  <c r="F222" i="2"/>
  <c r="C218" i="2"/>
  <c r="I217" i="2"/>
  <c r="F217" i="2"/>
  <c r="I213" i="2"/>
  <c r="I835" i="2" s="1"/>
  <c r="I212" i="2"/>
  <c r="I788" i="2" s="1"/>
  <c r="I211" i="2"/>
  <c r="I787" i="2" s="1"/>
  <c r="I210" i="2"/>
  <c r="I786" i="2" s="1"/>
  <c r="I209" i="2"/>
  <c r="I785" i="2" s="1"/>
  <c r="K207" i="2"/>
  <c r="L207" i="2" s="1"/>
  <c r="M207" i="2" s="1"/>
  <c r="H207" i="2"/>
  <c r="C204" i="2"/>
  <c r="C201" i="2"/>
  <c r="K199" i="2"/>
  <c r="H199" i="2"/>
  <c r="K198" i="2"/>
  <c r="H198" i="2"/>
  <c r="C192" i="2"/>
  <c r="J190" i="2"/>
  <c r="K190" i="2" s="1"/>
  <c r="H190" i="2"/>
  <c r="L189" i="2"/>
  <c r="M189" i="2" s="1"/>
  <c r="F763" i="2"/>
  <c r="J186" i="2"/>
  <c r="F808" i="2"/>
  <c r="H808" i="2" s="1"/>
  <c r="E181" i="2"/>
  <c r="E180" i="2"/>
  <c r="E179" i="2"/>
  <c r="E177" i="2"/>
  <c r="K176" i="2"/>
  <c r="E176" i="2"/>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I171" i="2"/>
  <c r="F171" i="2"/>
  <c r="I166" i="2"/>
  <c r="F166" i="2"/>
  <c r="C162" i="2"/>
  <c r="I161" i="2"/>
  <c r="F161" i="2"/>
  <c r="I157" i="2"/>
  <c r="I743" i="2" s="1"/>
  <c r="I156" i="2"/>
  <c r="I742" i="2" s="1"/>
  <c r="I155" i="2"/>
  <c r="I741" i="2" s="1"/>
  <c r="I154" i="2"/>
  <c r="I740" i="2" s="1"/>
  <c r="I153" i="2"/>
  <c r="I739" i="2" s="1"/>
  <c r="K151" i="2"/>
  <c r="H151" i="2"/>
  <c r="C148" i="2"/>
  <c r="C145" i="2"/>
  <c r="H143" i="2"/>
  <c r="K142" i="2"/>
  <c r="H142" i="2"/>
  <c r="C136" i="2"/>
  <c r="J134" i="2"/>
  <c r="H134" i="2"/>
  <c r="L133" i="2"/>
  <c r="M133" i="2" s="1"/>
  <c r="J130" i="2"/>
  <c r="H130" i="2"/>
  <c r="E125" i="2"/>
  <c r="E124" i="2"/>
  <c r="E123" i="2"/>
  <c r="E121" i="2"/>
  <c r="K120" i="2"/>
  <c r="E120" i="2"/>
  <c r="I115" i="2"/>
  <c r="F115" i="2"/>
  <c r="I110" i="2"/>
  <c r="F110" i="2"/>
  <c r="C106" i="2"/>
  <c r="I105" i="2"/>
  <c r="F105" i="2"/>
  <c r="I101" i="2"/>
  <c r="I651" i="2" s="1"/>
  <c r="I100" i="2"/>
  <c r="I650" i="2" s="1"/>
  <c r="I99" i="2"/>
  <c r="I603" i="2" s="1"/>
  <c r="I98" i="2"/>
  <c r="I602" i="2" s="1"/>
  <c r="I97" i="2"/>
  <c r="I601" i="2" s="1"/>
  <c r="K95" i="2"/>
  <c r="H95" i="2"/>
  <c r="C92" i="2"/>
  <c r="C89" i="2"/>
  <c r="H87" i="2"/>
  <c r="K86" i="2"/>
  <c r="H86" i="2"/>
  <c r="C80" i="2"/>
  <c r="J78" i="2"/>
  <c r="H78" i="2"/>
  <c r="L77" i="2"/>
  <c r="M77" i="2" s="1"/>
  <c r="J74" i="2"/>
  <c r="H74" i="2"/>
  <c r="E69" i="2"/>
  <c r="E68" i="2"/>
  <c r="E67" i="2"/>
  <c r="E65" i="2"/>
  <c r="K64" i="2"/>
  <c r="E64" i="2"/>
  <c r="A74" i="2" s="1"/>
  <c r="A75" i="2" s="1"/>
  <c r="A76" i="2" s="1"/>
  <c r="A77" i="2" s="1"/>
  <c r="H60" i="2"/>
  <c r="G60" i="2"/>
  <c r="I60" i="2" s="1"/>
  <c r="D60" i="2"/>
  <c r="B60" i="2"/>
  <c r="N59" i="2"/>
  <c r="K59" i="2"/>
  <c r="G59" i="2"/>
  <c r="L59" i="2" s="1"/>
  <c r="D59" i="2"/>
  <c r="B59" i="2"/>
  <c r="G58" i="2"/>
  <c r="O58" i="2" s="1"/>
  <c r="D58" i="2"/>
  <c r="B58" i="2"/>
  <c r="G57" i="2"/>
  <c r="I57" i="2" s="1"/>
  <c r="D57" i="2"/>
  <c r="B57" i="2"/>
  <c r="O56" i="2"/>
  <c r="L56" i="2"/>
  <c r="J56" i="2"/>
  <c r="G56" i="2"/>
  <c r="I56" i="2" s="1"/>
  <c r="D56" i="2"/>
  <c r="B56" i="2"/>
  <c r="G55" i="2"/>
  <c r="D55" i="2"/>
  <c r="B55" i="2"/>
  <c r="G54" i="2"/>
  <c r="D54" i="2"/>
  <c r="B54" i="2"/>
  <c r="G53" i="2"/>
  <c r="D53" i="2"/>
  <c r="B53" i="2"/>
  <c r="G52" i="2"/>
  <c r="D52" i="2"/>
  <c r="B52" i="2"/>
  <c r="G51" i="2"/>
  <c r="D51" i="2"/>
  <c r="B51" i="2"/>
  <c r="G50" i="2"/>
  <c r="D50" i="2"/>
  <c r="B50" i="2"/>
  <c r="G49" i="2"/>
  <c r="D49" i="2"/>
  <c r="B49" i="2"/>
  <c r="G48" i="2"/>
  <c r="D48" i="2"/>
  <c r="B48" i="2"/>
  <c r="G47" i="2"/>
  <c r="D47" i="2"/>
  <c r="B47" i="2"/>
  <c r="G46" i="2"/>
  <c r="D46" i="2"/>
  <c r="B46" i="2"/>
  <c r="G45" i="2"/>
  <c r="D45" i="2"/>
  <c r="B45" i="2"/>
  <c r="G44" i="2"/>
  <c r="D44" i="2"/>
  <c r="B44" i="2"/>
  <c r="G43" i="2"/>
  <c r="D43" i="2"/>
  <c r="B43" i="2"/>
  <c r="G42" i="2"/>
  <c r="D42" i="2"/>
  <c r="B42" i="2"/>
  <c r="G41" i="2"/>
  <c r="D41" i="2"/>
  <c r="B41" i="2"/>
  <c r="C35" i="2"/>
  <c r="C34" i="2"/>
  <c r="C33" i="2"/>
  <c r="C32" i="2"/>
  <c r="C31" i="2"/>
  <c r="C30" i="2"/>
  <c r="C29" i="2"/>
  <c r="C28" i="2"/>
  <c r="C27" i="2"/>
  <c r="C26" i="2"/>
  <c r="C25" i="2"/>
  <c r="K512" i="2"/>
  <c r="E515" i="2"/>
  <c r="E459" i="2"/>
  <c r="G471" i="2" s="1"/>
  <c r="E458" i="2"/>
  <c r="G491" i="2" s="1"/>
  <c r="H491" i="2" s="1"/>
  <c r="E402" i="2"/>
  <c r="F417" i="2" s="1"/>
  <c r="E347" i="2"/>
  <c r="G355" i="2" s="1"/>
  <c r="E346" i="2"/>
  <c r="F361" i="2" s="1"/>
  <c r="E348" i="2"/>
  <c r="E291" i="2"/>
  <c r="E290" i="2"/>
  <c r="F305" i="2" s="1"/>
  <c r="E235" i="2"/>
  <c r="G258" i="2" s="1"/>
  <c r="E234" i="2"/>
  <c r="F249" i="2" s="1"/>
  <c r="E122" i="2"/>
  <c r="G157" i="2" s="1"/>
  <c r="H157" i="2" s="1"/>
  <c r="E66" i="2"/>
  <c r="J100" i="2" s="1"/>
  <c r="C452" i="1"/>
  <c r="I437" i="1"/>
  <c r="I436" i="1"/>
  <c r="K431" i="1"/>
  <c r="H431" i="1"/>
  <c r="C428" i="1"/>
  <c r="C425" i="1"/>
  <c r="K423" i="1"/>
  <c r="H423" i="1"/>
  <c r="K422" i="1"/>
  <c r="H422" i="1"/>
  <c r="C416" i="1"/>
  <c r="K414" i="1"/>
  <c r="H414" i="1"/>
  <c r="L413" i="1"/>
  <c r="M413" i="1" s="1"/>
  <c r="E405" i="1"/>
  <c r="E404" i="1"/>
  <c r="E401" i="1"/>
  <c r="E400" i="1"/>
  <c r="K446" i="1" s="1"/>
  <c r="C386" i="1"/>
  <c r="I381" i="1"/>
  <c r="I380" i="1"/>
  <c r="K375" i="1"/>
  <c r="H375" i="1"/>
  <c r="C372" i="1"/>
  <c r="C369" i="1"/>
  <c r="K367" i="1"/>
  <c r="H367" i="1"/>
  <c r="K366" i="1"/>
  <c r="H366" i="1"/>
  <c r="C360" i="1"/>
  <c r="K358" i="1"/>
  <c r="H358" i="1"/>
  <c r="L357" i="1"/>
  <c r="M357" i="1" s="1"/>
  <c r="E349" i="1"/>
  <c r="E348" i="1"/>
  <c r="E345" i="1"/>
  <c r="K344" i="1"/>
  <c r="E344" i="1"/>
  <c r="C330" i="1"/>
  <c r="I325" i="1"/>
  <c r="I324" i="1"/>
  <c r="K319" i="1"/>
  <c r="H319" i="1"/>
  <c r="C316" i="1"/>
  <c r="C313" i="1"/>
  <c r="K311" i="1"/>
  <c r="H311" i="1"/>
  <c r="K310" i="1"/>
  <c r="H310" i="1"/>
  <c r="C304" i="1"/>
  <c r="K302" i="1"/>
  <c r="H302" i="1"/>
  <c r="L301" i="1"/>
  <c r="M301" i="1" s="1"/>
  <c r="E293" i="1"/>
  <c r="E292" i="1"/>
  <c r="E291" i="1"/>
  <c r="E289" i="1"/>
  <c r="K288" i="1"/>
  <c r="E288" i="1"/>
  <c r="I269" i="1"/>
  <c r="I268" i="1"/>
  <c r="K263" i="1"/>
  <c r="H263" i="1"/>
  <c r="F259" i="1"/>
  <c r="F258" i="1"/>
  <c r="F256" i="1"/>
  <c r="K255" i="1"/>
  <c r="F255" i="1"/>
  <c r="H255" i="1" s="1"/>
  <c r="K254" i="1"/>
  <c r="F254" i="1"/>
  <c r="F253" i="1"/>
  <c r="F252" i="1"/>
  <c r="F251" i="1"/>
  <c r="F250" i="1"/>
  <c r="F247" i="1"/>
  <c r="J246" i="1"/>
  <c r="K246" i="1" s="1"/>
  <c r="F246" i="1"/>
  <c r="L245" i="1"/>
  <c r="M245" i="1" s="1"/>
  <c r="J242" i="1"/>
  <c r="E237" i="1"/>
  <c r="E233" i="1"/>
  <c r="K232" i="1"/>
  <c r="E232" i="1"/>
  <c r="C228" i="1"/>
  <c r="I213" i="1"/>
  <c r="I212" i="1"/>
  <c r="K207" i="1"/>
  <c r="H207" i="1"/>
  <c r="C204" i="1"/>
  <c r="C201" i="1"/>
  <c r="K199" i="1"/>
  <c r="H199" i="1"/>
  <c r="H198" i="1"/>
  <c r="C192" i="1"/>
  <c r="J190" i="1"/>
  <c r="K190" i="1" s="1"/>
  <c r="H190" i="1"/>
  <c r="L189" i="1"/>
  <c r="M189" i="1" s="1"/>
  <c r="J186" i="1"/>
  <c r="E181" i="1"/>
  <c r="E180" i="1"/>
  <c r="E177" i="1"/>
  <c r="K176" i="1"/>
  <c r="E176" i="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C162" i="1"/>
  <c r="I157" i="1"/>
  <c r="I585" i="1" s="1"/>
  <c r="I156" i="1"/>
  <c r="I584" i="1" s="1"/>
  <c r="K151" i="1"/>
  <c r="H151" i="1"/>
  <c r="C148" i="1"/>
  <c r="C145" i="1"/>
  <c r="K143" i="1"/>
  <c r="K142" i="1"/>
  <c r="H142" i="1"/>
  <c r="C136" i="1"/>
  <c r="J134" i="1"/>
  <c r="K134" i="1" s="1"/>
  <c r="H134" i="1"/>
  <c r="L133" i="1"/>
  <c r="M133" i="1" s="1"/>
  <c r="F559" i="1"/>
  <c r="J130" i="1"/>
  <c r="H130" i="1"/>
  <c r="E125" i="1"/>
  <c r="E124" i="1"/>
  <c r="E123" i="1"/>
  <c r="E121" i="1"/>
  <c r="K120" i="1"/>
  <c r="E120" i="1"/>
  <c r="C106" i="1"/>
  <c r="I101" i="1"/>
  <c r="I539" i="1" s="1"/>
  <c r="I100" i="1"/>
  <c r="I538" i="1" s="1"/>
  <c r="K95" i="1"/>
  <c r="H95" i="1"/>
  <c r="C92" i="1"/>
  <c r="C89" i="1"/>
  <c r="H87" i="1"/>
  <c r="K86" i="1"/>
  <c r="H86" i="1"/>
  <c r="C80" i="1"/>
  <c r="J78" i="1"/>
  <c r="H78" i="1"/>
  <c r="L77" i="1"/>
  <c r="M77" i="1" s="1"/>
  <c r="J74" i="1"/>
  <c r="E69" i="1"/>
  <c r="E68" i="1"/>
  <c r="E67" i="1"/>
  <c r="E65" i="1"/>
  <c r="K64" i="1"/>
  <c r="E64" i="1"/>
  <c r="A74" i="1" s="1"/>
  <c r="A75" i="1" s="1"/>
  <c r="A76" i="1" s="1"/>
  <c r="A77" i="1" s="1"/>
  <c r="G60" i="1"/>
  <c r="N60" i="1" s="1"/>
  <c r="D60" i="1"/>
  <c r="B60" i="1"/>
  <c r="G59" i="1"/>
  <c r="N59" i="1" s="1"/>
  <c r="D59" i="1"/>
  <c r="B59" i="1"/>
  <c r="G58" i="1"/>
  <c r="D58" i="1"/>
  <c r="B58" i="1"/>
  <c r="G57" i="1"/>
  <c r="L57" i="1" s="1"/>
  <c r="D57" i="1"/>
  <c r="B57" i="1"/>
  <c r="G56" i="1"/>
  <c r="J56" i="1" s="1"/>
  <c r="D56" i="1"/>
  <c r="B56" i="1"/>
  <c r="G55" i="1"/>
  <c r="J55" i="1" s="1"/>
  <c r="D55" i="1"/>
  <c r="B55" i="1"/>
  <c r="G54" i="1"/>
  <c r="H54" i="1" s="1"/>
  <c r="D54" i="1"/>
  <c r="B54" i="1"/>
  <c r="G53" i="1"/>
  <c r="H53" i="1" s="1"/>
  <c r="D53" i="1"/>
  <c r="B53" i="1"/>
  <c r="G49" i="1"/>
  <c r="D49" i="1"/>
  <c r="B49" i="1"/>
  <c r="G48" i="1"/>
  <c r="D48" i="1"/>
  <c r="B48" i="1"/>
  <c r="G47" i="1"/>
  <c r="D47" i="1"/>
  <c r="B47" i="1"/>
  <c r="G46" i="1"/>
  <c r="D46" i="1"/>
  <c r="B46" i="1"/>
  <c r="G45" i="1"/>
  <c r="D45" i="1"/>
  <c r="B45" i="1"/>
  <c r="G44" i="1"/>
  <c r="D44" i="1"/>
  <c r="B44" i="1"/>
  <c r="G43" i="1"/>
  <c r="D43" i="1"/>
  <c r="B43" i="1"/>
  <c r="G42" i="1"/>
  <c r="D42" i="1"/>
  <c r="B42" i="1"/>
  <c r="G41" i="1"/>
  <c r="D41" i="1"/>
  <c r="B41" i="1"/>
  <c r="C35" i="1"/>
  <c r="C34" i="1"/>
  <c r="C33" i="1"/>
  <c r="C32" i="1"/>
  <c r="C31" i="1"/>
  <c r="C30" i="1"/>
  <c r="C29" i="1"/>
  <c r="C28" i="1"/>
  <c r="C27" i="1"/>
  <c r="C26" i="1"/>
  <c r="C25" i="1"/>
  <c r="C24" i="1"/>
  <c r="J23" i="1"/>
  <c r="E461" i="1" s="1"/>
  <c r="J486" i="1" s="1"/>
  <c r="C23" i="1"/>
  <c r="K400" i="1"/>
  <c r="E403" i="1"/>
  <c r="J413" i="1" s="1"/>
  <c r="E347" i="1"/>
  <c r="J371" i="1" s="1"/>
  <c r="E346" i="1"/>
  <c r="I361" i="1" s="1"/>
  <c r="E290" i="1"/>
  <c r="F305" i="1" s="1"/>
  <c r="E235" i="1"/>
  <c r="J247" i="1" s="1"/>
  <c r="E234" i="1"/>
  <c r="I249" i="1" s="1"/>
  <c r="J249" i="1" s="1"/>
  <c r="K249" i="1" s="1"/>
  <c r="E236" i="1"/>
  <c r="E179" i="1"/>
  <c r="E178" i="1"/>
  <c r="I193" i="1" s="1"/>
  <c r="J193" i="1" s="1"/>
  <c r="K193" i="1" s="1"/>
  <c r="E122" i="1"/>
  <c r="J156" i="1" s="1"/>
  <c r="E66" i="1"/>
  <c r="F81" i="1" s="1"/>
  <c r="F473" i="1" s="1"/>
  <c r="H771" i="10" l="1"/>
  <c r="L579" i="3"/>
  <c r="M579" i="3" s="1"/>
  <c r="L599" i="4"/>
  <c r="M599" i="4" s="1"/>
  <c r="L487" i="3"/>
  <c r="M487" i="3" s="1"/>
  <c r="K770" i="8"/>
  <c r="G560" i="5"/>
  <c r="J629" i="5"/>
  <c r="G536" i="5"/>
  <c r="H536" i="5" s="1"/>
  <c r="G572" i="5"/>
  <c r="G538" i="5"/>
  <c r="J538" i="5"/>
  <c r="G613" i="5"/>
  <c r="G539" i="5"/>
  <c r="G568" i="5"/>
  <c r="H568" i="5" s="1"/>
  <c r="J628" i="5"/>
  <c r="G771" i="4"/>
  <c r="J726" i="4"/>
  <c r="K726" i="4" s="1"/>
  <c r="G819" i="4"/>
  <c r="J605" i="4"/>
  <c r="K605" i="4" s="1"/>
  <c r="G741" i="4"/>
  <c r="J718" i="4"/>
  <c r="J730" i="4"/>
  <c r="G588" i="4"/>
  <c r="J719" i="4"/>
  <c r="G787" i="4"/>
  <c r="H787" i="4" s="1"/>
  <c r="G773" i="4"/>
  <c r="J788" i="4"/>
  <c r="K788" i="4" s="1"/>
  <c r="K634" i="4"/>
  <c r="G633" i="4"/>
  <c r="J634" i="4"/>
  <c r="G647" i="4"/>
  <c r="H647" i="4" s="1"/>
  <c r="J721" i="4"/>
  <c r="G818" i="4"/>
  <c r="H818" i="4" s="1"/>
  <c r="J580" i="4"/>
  <c r="J647" i="4"/>
  <c r="G471" i="3"/>
  <c r="J468" i="3"/>
  <c r="G515" i="3"/>
  <c r="J480" i="3"/>
  <c r="K480" i="3" s="1"/>
  <c r="G469" i="3"/>
  <c r="G493" i="3"/>
  <c r="H493" i="3" s="1"/>
  <c r="J471" i="3"/>
  <c r="G627" i="3"/>
  <c r="H627" i="3" s="1"/>
  <c r="G618" i="3"/>
  <c r="J628" i="3"/>
  <c r="J771" i="2"/>
  <c r="G818" i="2"/>
  <c r="G831" i="2"/>
  <c r="J767" i="2"/>
  <c r="G833" i="2"/>
  <c r="J817" i="2"/>
  <c r="K786" i="2"/>
  <c r="J770" i="2"/>
  <c r="J834" i="2"/>
  <c r="G772" i="2"/>
  <c r="H772" i="2" s="1"/>
  <c r="G813" i="2"/>
  <c r="H813" i="2" s="1"/>
  <c r="J786" i="2"/>
  <c r="G788" i="2"/>
  <c r="G633" i="10"/>
  <c r="J739" i="10"/>
  <c r="G625" i="10"/>
  <c r="J633" i="10"/>
  <c r="K633" i="10" s="1"/>
  <c r="J771" i="10"/>
  <c r="K771" i="10" s="1"/>
  <c r="L771" i="10" s="1"/>
  <c r="M771" i="10" s="1"/>
  <c r="J764" i="10"/>
  <c r="G626" i="10"/>
  <c r="K634" i="10"/>
  <c r="G785" i="10"/>
  <c r="H785" i="10" s="1"/>
  <c r="J634" i="10"/>
  <c r="G765" i="10"/>
  <c r="J772" i="10"/>
  <c r="K772" i="10" s="1"/>
  <c r="J785" i="10"/>
  <c r="J626" i="10"/>
  <c r="G647" i="10"/>
  <c r="H647" i="10" s="1"/>
  <c r="J822" i="10"/>
  <c r="J647" i="10"/>
  <c r="J765" i="10"/>
  <c r="G727" i="10"/>
  <c r="G787" i="10"/>
  <c r="H787" i="10" s="1"/>
  <c r="J627" i="10"/>
  <c r="J638" i="10"/>
  <c r="K638" i="10" s="1"/>
  <c r="G649" i="10"/>
  <c r="H649" i="10" s="1"/>
  <c r="J788" i="10"/>
  <c r="J650" i="10"/>
  <c r="H633" i="10"/>
  <c r="G651" i="10"/>
  <c r="H651" i="10" s="1"/>
  <c r="G725" i="10"/>
  <c r="H725" i="10" s="1"/>
  <c r="G467" i="9"/>
  <c r="H467" i="9" s="1"/>
  <c r="G489" i="9"/>
  <c r="J629" i="9"/>
  <c r="K629" i="9" s="1"/>
  <c r="J489" i="9"/>
  <c r="G630" i="9"/>
  <c r="H630" i="9" s="1"/>
  <c r="G468" i="9"/>
  <c r="G568" i="9"/>
  <c r="H568" i="9" s="1"/>
  <c r="G491" i="9"/>
  <c r="G631" i="9"/>
  <c r="H631" i="9" s="1"/>
  <c r="J492" i="9"/>
  <c r="G614" i="9"/>
  <c r="H614" i="9" s="1"/>
  <c r="J618" i="9"/>
  <c r="J614" i="9"/>
  <c r="K614" i="9" s="1"/>
  <c r="G475" i="9"/>
  <c r="J474" i="9"/>
  <c r="G604" i="8"/>
  <c r="J648" i="8"/>
  <c r="J764" i="8"/>
  <c r="G818" i="8"/>
  <c r="J604" i="8"/>
  <c r="J694" i="8"/>
  <c r="J788" i="8"/>
  <c r="J810" i="8"/>
  <c r="J627" i="8"/>
  <c r="G819" i="8"/>
  <c r="J650" i="8"/>
  <c r="J695" i="8"/>
  <c r="G718" i="8"/>
  <c r="G743" i="8"/>
  <c r="G789" i="8"/>
  <c r="H789" i="8" s="1"/>
  <c r="J811" i="8"/>
  <c r="G831" i="8"/>
  <c r="J696" i="8"/>
  <c r="J831" i="8"/>
  <c r="J822" i="8"/>
  <c r="J588" i="8"/>
  <c r="K588" i="8" s="1"/>
  <c r="L588" i="8" s="1"/>
  <c r="M588" i="8" s="1"/>
  <c r="G601" i="8"/>
  <c r="H601" i="8" s="1"/>
  <c r="J638" i="8"/>
  <c r="K638" i="8" s="1"/>
  <c r="G834" i="8"/>
  <c r="G587" i="8"/>
  <c r="J601" i="8"/>
  <c r="G771" i="8"/>
  <c r="H771" i="8" s="1"/>
  <c r="J771" i="8"/>
  <c r="K771" i="8" s="1"/>
  <c r="J816" i="8"/>
  <c r="K816" i="8" s="1"/>
  <c r="J834" i="8"/>
  <c r="G679" i="8"/>
  <c r="H679" i="8" s="1"/>
  <c r="J602" i="8"/>
  <c r="K602" i="8" s="1"/>
  <c r="G625" i="8"/>
  <c r="J634" i="8"/>
  <c r="G763" i="8"/>
  <c r="G785" i="8"/>
  <c r="G809" i="8"/>
  <c r="G835" i="8"/>
  <c r="H835" i="8" s="1"/>
  <c r="G635" i="8"/>
  <c r="J680" i="8"/>
  <c r="K680" i="8" s="1"/>
  <c r="J719" i="8"/>
  <c r="J817" i="8"/>
  <c r="J522" i="7"/>
  <c r="J535" i="7"/>
  <c r="J607" i="7"/>
  <c r="J469" i="7"/>
  <c r="G536" i="7"/>
  <c r="H536" i="7" s="1"/>
  <c r="G538" i="7"/>
  <c r="H538" i="7" s="1"/>
  <c r="G491" i="7"/>
  <c r="H491" i="7" s="1"/>
  <c r="J539" i="7"/>
  <c r="K539" i="7" s="1"/>
  <c r="J696" i="6"/>
  <c r="J638" i="6"/>
  <c r="K638" i="6" s="1"/>
  <c r="G649" i="6"/>
  <c r="H649" i="6" s="1"/>
  <c r="G767" i="6"/>
  <c r="J592" i="6"/>
  <c r="J604" i="6"/>
  <c r="K604" i="6" s="1"/>
  <c r="G833" i="6"/>
  <c r="J580" i="6"/>
  <c r="J650" i="6"/>
  <c r="J651" i="6"/>
  <c r="G787" i="6"/>
  <c r="G633" i="6"/>
  <c r="H633" i="6" s="1"/>
  <c r="G587" i="6"/>
  <c r="H587" i="6" s="1"/>
  <c r="G583" i="6"/>
  <c r="G601" i="6"/>
  <c r="H601" i="6" s="1"/>
  <c r="J588" i="6"/>
  <c r="K588" i="6" s="1"/>
  <c r="J634" i="6"/>
  <c r="G647" i="6"/>
  <c r="H647" i="6" s="1"/>
  <c r="J680" i="6"/>
  <c r="K680" i="6" s="1"/>
  <c r="G813" i="6"/>
  <c r="K678" i="8"/>
  <c r="H730" i="4"/>
  <c r="I361" i="5"/>
  <c r="G252" i="9"/>
  <c r="H252" i="9" s="1"/>
  <c r="I249" i="9"/>
  <c r="J249" i="9" s="1"/>
  <c r="K249" i="9" s="1"/>
  <c r="G318" i="10"/>
  <c r="H318" i="10" s="1"/>
  <c r="F305" i="10"/>
  <c r="I305" i="10"/>
  <c r="J305" i="10" s="1"/>
  <c r="K305" i="10" s="1"/>
  <c r="I417" i="6"/>
  <c r="I473" i="8"/>
  <c r="J473" i="8" s="1"/>
  <c r="K473" i="8" s="1"/>
  <c r="L534" i="8"/>
  <c r="M534" i="8" s="1"/>
  <c r="G542" i="8"/>
  <c r="H542" i="8" s="1"/>
  <c r="I529" i="8"/>
  <c r="J529" i="8" s="1"/>
  <c r="K529" i="8" s="1"/>
  <c r="G374" i="10"/>
  <c r="H374" i="10" s="1"/>
  <c r="F361" i="10"/>
  <c r="I361" i="10"/>
  <c r="J361" i="10" s="1"/>
  <c r="K361" i="10" s="1"/>
  <c r="F193" i="5"/>
  <c r="G193" i="5" s="1"/>
  <c r="H193" i="5" s="1"/>
  <c r="I193" i="5"/>
  <c r="J193" i="5" s="1"/>
  <c r="K193" i="5" s="1"/>
  <c r="L193" i="5" s="1"/>
  <c r="M193" i="5" s="1"/>
  <c r="I417" i="10"/>
  <c r="J308" i="6"/>
  <c r="K308" i="6" s="1"/>
  <c r="I305" i="6"/>
  <c r="J305" i="6" s="1"/>
  <c r="K305" i="6" s="1"/>
  <c r="G430" i="7"/>
  <c r="H430" i="7" s="1"/>
  <c r="I417" i="7"/>
  <c r="J417" i="7" s="1"/>
  <c r="K417" i="7" s="1"/>
  <c r="G262" i="8"/>
  <c r="H262" i="8" s="1"/>
  <c r="I249" i="8"/>
  <c r="J249" i="8" s="1"/>
  <c r="K249" i="8" s="1"/>
  <c r="I417" i="8"/>
  <c r="J417" i="8" s="1"/>
  <c r="K417" i="8" s="1"/>
  <c r="G430" i="10"/>
  <c r="H430" i="10" s="1"/>
  <c r="F417" i="10"/>
  <c r="G318" i="8"/>
  <c r="H318" i="8" s="1"/>
  <c r="I305" i="8"/>
  <c r="J305" i="8" s="1"/>
  <c r="K305" i="8" s="1"/>
  <c r="G486" i="10"/>
  <c r="H486" i="10" s="1"/>
  <c r="F473" i="10"/>
  <c r="J196" i="7"/>
  <c r="K196" i="7" s="1"/>
  <c r="I193" i="7"/>
  <c r="J193" i="7" s="1"/>
  <c r="K193" i="7" s="1"/>
  <c r="G364" i="8"/>
  <c r="H364" i="8" s="1"/>
  <c r="I361" i="8"/>
  <c r="J361" i="8" s="1"/>
  <c r="K361" i="8" s="1"/>
  <c r="G206" i="10"/>
  <c r="H206" i="10" s="1"/>
  <c r="F193" i="10"/>
  <c r="G542" i="10"/>
  <c r="H542" i="10" s="1"/>
  <c r="F529" i="10"/>
  <c r="I529" i="10"/>
  <c r="J529" i="10" s="1"/>
  <c r="K529" i="10" s="1"/>
  <c r="L310" i="6"/>
  <c r="M310" i="6" s="1"/>
  <c r="I473" i="6"/>
  <c r="I361" i="9"/>
  <c r="G262" i="10"/>
  <c r="H262" i="10" s="1"/>
  <c r="F249" i="10"/>
  <c r="I249" i="10"/>
  <c r="J249" i="10" s="1"/>
  <c r="K249" i="10" s="1"/>
  <c r="I473" i="10"/>
  <c r="G430" i="5"/>
  <c r="H430" i="5" s="1"/>
  <c r="I417" i="5"/>
  <c r="J417" i="5" s="1"/>
  <c r="K417" i="5" s="1"/>
  <c r="L478" i="10"/>
  <c r="M478" i="10" s="1"/>
  <c r="L479" i="10"/>
  <c r="M479" i="10" s="1"/>
  <c r="L422" i="10"/>
  <c r="M422" i="10" s="1"/>
  <c r="L367" i="10"/>
  <c r="M367" i="10" s="1"/>
  <c r="L423" i="9"/>
  <c r="M423" i="9" s="1"/>
  <c r="L311" i="9"/>
  <c r="M311" i="9" s="1"/>
  <c r="L254" i="9"/>
  <c r="M254" i="9" s="1"/>
  <c r="L198" i="9"/>
  <c r="M198" i="9" s="1"/>
  <c r="H475" i="9"/>
  <c r="H818" i="8"/>
  <c r="H587" i="8"/>
  <c r="L534" i="6"/>
  <c r="M534" i="6" s="1"/>
  <c r="L479" i="6"/>
  <c r="M479" i="6" s="1"/>
  <c r="L423" i="6"/>
  <c r="M423" i="6" s="1"/>
  <c r="H613" i="5"/>
  <c r="I627" i="5"/>
  <c r="I137" i="5"/>
  <c r="I831" i="6"/>
  <c r="I489" i="7"/>
  <c r="I81" i="7"/>
  <c r="I739" i="6"/>
  <c r="I137" i="6"/>
  <c r="I601" i="8"/>
  <c r="I81" i="8"/>
  <c r="I305" i="9"/>
  <c r="I739" i="10"/>
  <c r="I137" i="10"/>
  <c r="I305" i="5"/>
  <c r="I305" i="7"/>
  <c r="I627" i="9"/>
  <c r="I137" i="9"/>
  <c r="I627" i="7"/>
  <c r="I137" i="7"/>
  <c r="I647" i="10"/>
  <c r="I81" i="10"/>
  <c r="I785" i="8"/>
  <c r="I193" i="8"/>
  <c r="I361" i="7"/>
  <c r="I693" i="8"/>
  <c r="I137" i="8"/>
  <c r="I785" i="10"/>
  <c r="K785" i="10" s="1"/>
  <c r="L785" i="10" s="1"/>
  <c r="M785" i="10" s="1"/>
  <c r="I193" i="10"/>
  <c r="I489" i="9"/>
  <c r="I81" i="9"/>
  <c r="L774" i="10"/>
  <c r="M774" i="10" s="1"/>
  <c r="K817" i="8"/>
  <c r="L142" i="8"/>
  <c r="M142" i="8" s="1"/>
  <c r="K634" i="8"/>
  <c r="K474" i="9"/>
  <c r="K592" i="6"/>
  <c r="K684" i="6"/>
  <c r="L254" i="6"/>
  <c r="M254" i="6" s="1"/>
  <c r="L255" i="3"/>
  <c r="M255" i="3" s="1"/>
  <c r="L246" i="2"/>
  <c r="M246" i="2" s="1"/>
  <c r="L535" i="4"/>
  <c r="M535" i="4" s="1"/>
  <c r="L414" i="4"/>
  <c r="M414" i="4" s="1"/>
  <c r="K562" i="3"/>
  <c r="K562" i="1"/>
  <c r="L562" i="1" s="1"/>
  <c r="M562" i="1" s="1"/>
  <c r="L366" i="3"/>
  <c r="M366" i="3" s="1"/>
  <c r="L617" i="3"/>
  <c r="M617" i="3" s="1"/>
  <c r="G150" i="5"/>
  <c r="H150" i="5" s="1"/>
  <c r="G318" i="9"/>
  <c r="H318" i="9" s="1"/>
  <c r="F137" i="4"/>
  <c r="I249" i="4"/>
  <c r="J249" i="4" s="1"/>
  <c r="K249" i="4" s="1"/>
  <c r="G317" i="9"/>
  <c r="H317" i="9" s="1"/>
  <c r="G94" i="10"/>
  <c r="H94" i="10" s="1"/>
  <c r="F193" i="1"/>
  <c r="G193" i="1" s="1"/>
  <c r="H193" i="1" s="1"/>
  <c r="L193" i="1" s="1"/>
  <c r="M193" i="1" s="1"/>
  <c r="I137" i="1"/>
  <c r="F137" i="3"/>
  <c r="I305" i="4"/>
  <c r="J305" i="4" s="1"/>
  <c r="K305" i="4" s="1"/>
  <c r="G317" i="8"/>
  <c r="H317" i="8" s="1"/>
  <c r="G486" i="8"/>
  <c r="H486" i="8" s="1"/>
  <c r="G317" i="10"/>
  <c r="H317" i="10" s="1"/>
  <c r="G485" i="10"/>
  <c r="H485" i="10" s="1"/>
  <c r="I473" i="2"/>
  <c r="F193" i="3"/>
  <c r="I361" i="4"/>
  <c r="J361" i="4" s="1"/>
  <c r="K361" i="4" s="1"/>
  <c r="G149" i="8"/>
  <c r="H149" i="8" s="1"/>
  <c r="I81" i="1"/>
  <c r="I417" i="2"/>
  <c r="J417" i="2" s="1"/>
  <c r="K417" i="2" s="1"/>
  <c r="F249" i="3"/>
  <c r="G249" i="3" s="1"/>
  <c r="H249" i="3" s="1"/>
  <c r="L249" i="3" s="1"/>
  <c r="M249" i="3" s="1"/>
  <c r="I81" i="3"/>
  <c r="I417" i="4"/>
  <c r="J417" i="4" s="1"/>
  <c r="K417" i="4" s="1"/>
  <c r="G149" i="5"/>
  <c r="H149" i="5" s="1"/>
  <c r="G541" i="8"/>
  <c r="H541" i="8" s="1"/>
  <c r="G149" i="10"/>
  <c r="H149" i="10" s="1"/>
  <c r="F361" i="1"/>
  <c r="I137" i="2"/>
  <c r="I361" i="2"/>
  <c r="J361" i="2" s="1"/>
  <c r="K361" i="2" s="1"/>
  <c r="F305" i="3"/>
  <c r="I473" i="4"/>
  <c r="G150" i="8"/>
  <c r="H150" i="8" s="1"/>
  <c r="F137" i="2"/>
  <c r="F473" i="2"/>
  <c r="G473" i="2" s="1"/>
  <c r="H473" i="2" s="1"/>
  <c r="I305" i="2"/>
  <c r="J305" i="2" s="1"/>
  <c r="K305" i="2" s="1"/>
  <c r="F361" i="3"/>
  <c r="I529" i="4"/>
  <c r="J529" i="4" s="1"/>
  <c r="K529" i="4" s="1"/>
  <c r="G205" i="7"/>
  <c r="H205" i="7" s="1"/>
  <c r="G429" i="7"/>
  <c r="H429" i="7" s="1"/>
  <c r="G541" i="10"/>
  <c r="H541" i="10" s="1"/>
  <c r="I249" i="2"/>
  <c r="J249" i="2" s="1"/>
  <c r="K249" i="2" s="1"/>
  <c r="F417" i="3"/>
  <c r="G373" i="8"/>
  <c r="H373" i="8" s="1"/>
  <c r="G205" i="5"/>
  <c r="H205" i="5" s="1"/>
  <c r="G206" i="7"/>
  <c r="H206" i="7" s="1"/>
  <c r="G205" i="8"/>
  <c r="H205" i="8" s="1"/>
  <c r="G93" i="8"/>
  <c r="H93" i="8" s="1"/>
  <c r="G205" i="10"/>
  <c r="H205" i="10" s="1"/>
  <c r="G373" i="10"/>
  <c r="H373" i="10" s="1"/>
  <c r="G374" i="8"/>
  <c r="H374" i="8" s="1"/>
  <c r="G206" i="5"/>
  <c r="H206" i="5" s="1"/>
  <c r="G429" i="5"/>
  <c r="H429" i="5" s="1"/>
  <c r="I305" i="1"/>
  <c r="J305" i="1" s="1"/>
  <c r="K305" i="1" s="1"/>
  <c r="I137" i="3"/>
  <c r="F361" i="4"/>
  <c r="G361" i="4" s="1"/>
  <c r="H361" i="4" s="1"/>
  <c r="G206" i="8"/>
  <c r="H206" i="8" s="1"/>
  <c r="G429" i="8"/>
  <c r="H429" i="8" s="1"/>
  <c r="G269" i="1"/>
  <c r="G261" i="10"/>
  <c r="H261" i="10" s="1"/>
  <c r="G429" i="10"/>
  <c r="H429" i="10" s="1"/>
  <c r="G261" i="8"/>
  <c r="H261" i="8" s="1"/>
  <c r="F193" i="4"/>
  <c r="I193" i="4"/>
  <c r="L422" i="2"/>
  <c r="M422" i="2" s="1"/>
  <c r="I736" i="10"/>
  <c r="I531" i="9"/>
  <c r="I597" i="8"/>
  <c r="I689" i="8"/>
  <c r="I623" i="7"/>
  <c r="L367" i="4"/>
  <c r="M367" i="4" s="1"/>
  <c r="I810" i="4"/>
  <c r="I811" i="4"/>
  <c r="I725" i="4"/>
  <c r="L682" i="4"/>
  <c r="M682" i="4" s="1"/>
  <c r="I728" i="4"/>
  <c r="K728" i="4" s="1"/>
  <c r="L728" i="4" s="1"/>
  <c r="M728" i="4" s="1"/>
  <c r="L366" i="4"/>
  <c r="M366" i="4" s="1"/>
  <c r="F781" i="4"/>
  <c r="F775" i="4"/>
  <c r="H775" i="4" s="1"/>
  <c r="L775" i="4" s="1"/>
  <c r="M775" i="4" s="1"/>
  <c r="H199" i="4"/>
  <c r="H198" i="4"/>
  <c r="L198" i="4" s="1"/>
  <c r="M198" i="4" s="1"/>
  <c r="F810" i="4"/>
  <c r="F811" i="4"/>
  <c r="F821" i="4"/>
  <c r="H821" i="4" s="1"/>
  <c r="L821" i="4" s="1"/>
  <c r="M821" i="4" s="1"/>
  <c r="F828" i="4"/>
  <c r="L142" i="4"/>
  <c r="M142" i="4" s="1"/>
  <c r="H680" i="4"/>
  <c r="F718" i="4"/>
  <c r="F719" i="4"/>
  <c r="F634" i="4"/>
  <c r="H634" i="4" s="1"/>
  <c r="I606" i="3"/>
  <c r="I468" i="3"/>
  <c r="K471" i="3"/>
  <c r="L199" i="3"/>
  <c r="M199" i="3" s="1"/>
  <c r="H614" i="3"/>
  <c r="F606" i="3"/>
  <c r="L616" i="3"/>
  <c r="M616" i="3" s="1"/>
  <c r="L571" i="3"/>
  <c r="M571" i="3" s="1"/>
  <c r="F471" i="3"/>
  <c r="H471" i="3" s="1"/>
  <c r="L255" i="2"/>
  <c r="M255" i="2" s="1"/>
  <c r="I764" i="2"/>
  <c r="F675" i="4"/>
  <c r="F770" i="2"/>
  <c r="F776" i="2"/>
  <c r="H680" i="2"/>
  <c r="F672" i="2"/>
  <c r="F625" i="2"/>
  <c r="F627" i="2"/>
  <c r="F528" i="1"/>
  <c r="F612" i="1"/>
  <c r="K517" i="1"/>
  <c r="F575" i="1"/>
  <c r="F513" i="1"/>
  <c r="F514" i="1"/>
  <c r="F469" i="1"/>
  <c r="F617" i="1"/>
  <c r="H617" i="1" s="1"/>
  <c r="L617" i="1" s="1"/>
  <c r="M617" i="1" s="1"/>
  <c r="H143" i="1"/>
  <c r="L143" i="1" s="1"/>
  <c r="M143" i="1" s="1"/>
  <c r="F618" i="1"/>
  <c r="K486" i="1"/>
  <c r="K526" i="1"/>
  <c r="F517" i="3"/>
  <c r="I469" i="1"/>
  <c r="L134" i="1"/>
  <c r="M134" i="1" s="1"/>
  <c r="L820" i="10"/>
  <c r="M820" i="10" s="1"/>
  <c r="L198" i="10"/>
  <c r="M198" i="10" s="1"/>
  <c r="L590" i="10"/>
  <c r="M590" i="10" s="1"/>
  <c r="L774" i="4"/>
  <c r="M774" i="4" s="1"/>
  <c r="L590" i="4"/>
  <c r="M590" i="4" s="1"/>
  <c r="L728" i="10"/>
  <c r="M728" i="10" s="1"/>
  <c r="L682" i="6"/>
  <c r="M682" i="6" s="1"/>
  <c r="H538" i="5"/>
  <c r="I493" i="7"/>
  <c r="H539" i="5"/>
  <c r="I789" i="2"/>
  <c r="I631" i="7"/>
  <c r="I742" i="4"/>
  <c r="I789" i="4"/>
  <c r="H649" i="4"/>
  <c r="H741" i="8"/>
  <c r="H787" i="8"/>
  <c r="H603" i="4"/>
  <c r="H741" i="4"/>
  <c r="H833" i="6"/>
  <c r="I537" i="9"/>
  <c r="H491" i="9"/>
  <c r="H787" i="6"/>
  <c r="H831" i="8"/>
  <c r="H601" i="4"/>
  <c r="H831" i="2"/>
  <c r="H489" i="9"/>
  <c r="F624" i="2"/>
  <c r="H624" i="2" s="1"/>
  <c r="F809" i="2"/>
  <c r="J144" i="2"/>
  <c r="K144" i="2" s="1"/>
  <c r="F670" i="2"/>
  <c r="H670" i="2" s="1"/>
  <c r="F716" i="2"/>
  <c r="H716" i="2" s="1"/>
  <c r="H74" i="1"/>
  <c r="H186" i="2"/>
  <c r="F762" i="2"/>
  <c r="H762" i="2" s="1"/>
  <c r="F578" i="2"/>
  <c r="H578" i="2" s="1"/>
  <c r="I535" i="7"/>
  <c r="K535" i="7" s="1"/>
  <c r="I831" i="10"/>
  <c r="K696" i="10"/>
  <c r="G579" i="10"/>
  <c r="H579" i="10" s="1"/>
  <c r="G675" i="10"/>
  <c r="I788" i="10"/>
  <c r="G810" i="10"/>
  <c r="G817" i="10"/>
  <c r="H817" i="10" s="1"/>
  <c r="J831" i="10"/>
  <c r="K831" i="10" s="1"/>
  <c r="G601" i="10"/>
  <c r="H601" i="10" s="1"/>
  <c r="I649" i="10"/>
  <c r="G697" i="10"/>
  <c r="J718" i="10"/>
  <c r="I740" i="10"/>
  <c r="G580" i="10"/>
  <c r="G587" i="10"/>
  <c r="H587" i="10" s="1"/>
  <c r="J592" i="10"/>
  <c r="K592" i="10" s="1"/>
  <c r="I601" i="10"/>
  <c r="G635" i="10"/>
  <c r="J649" i="10"/>
  <c r="I697" i="10"/>
  <c r="J725" i="10"/>
  <c r="K725" i="10" s="1"/>
  <c r="K786" i="10"/>
  <c r="J810" i="10"/>
  <c r="I832" i="10"/>
  <c r="K329" i="10"/>
  <c r="I58" i="10"/>
  <c r="J601" i="10"/>
  <c r="J629" i="10"/>
  <c r="G671" i="10"/>
  <c r="G693" i="10"/>
  <c r="H693" i="10" s="1"/>
  <c r="G719" i="10"/>
  <c r="G741" i="10"/>
  <c r="H741" i="10" s="1"/>
  <c r="G767" i="10"/>
  <c r="G789" i="10"/>
  <c r="H789" i="10" s="1"/>
  <c r="J817" i="10"/>
  <c r="K817" i="10" s="1"/>
  <c r="J580" i="10"/>
  <c r="K648" i="10"/>
  <c r="J684" i="10"/>
  <c r="K684" i="10" s="1"/>
  <c r="I693" i="10"/>
  <c r="I741" i="10"/>
  <c r="I789" i="10"/>
  <c r="G811" i="10"/>
  <c r="G833" i="10"/>
  <c r="H833" i="10" s="1"/>
  <c r="L86" i="10"/>
  <c r="M86" i="10" s="1"/>
  <c r="J587" i="10"/>
  <c r="K587" i="10" s="1"/>
  <c r="I602" i="10"/>
  <c r="L636" i="10"/>
  <c r="M636" i="10" s="1"/>
  <c r="G672" i="10"/>
  <c r="G679" i="10"/>
  <c r="H679" i="10" s="1"/>
  <c r="J693" i="10"/>
  <c r="J719" i="10"/>
  <c r="J726" i="10"/>
  <c r="K726" i="10" s="1"/>
  <c r="J741" i="10"/>
  <c r="I833" i="10"/>
  <c r="L263" i="10"/>
  <c r="M263" i="10" s="1"/>
  <c r="J776" i="10"/>
  <c r="J811" i="10"/>
  <c r="J818" i="10"/>
  <c r="K818" i="10" s="1"/>
  <c r="J833" i="10"/>
  <c r="N59" i="10"/>
  <c r="L207" i="10"/>
  <c r="M207" i="10" s="1"/>
  <c r="K588" i="10"/>
  <c r="G603" i="10"/>
  <c r="H603" i="10" s="1"/>
  <c r="J672" i="10"/>
  <c r="I742" i="10"/>
  <c r="K742" i="10" s="1"/>
  <c r="G819" i="10"/>
  <c r="J581" i="10"/>
  <c r="J588" i="10"/>
  <c r="J679" i="10"/>
  <c r="K679" i="10" s="1"/>
  <c r="J721" i="10"/>
  <c r="J742" i="10"/>
  <c r="K739" i="10"/>
  <c r="L739" i="10" s="1"/>
  <c r="M739" i="10" s="1"/>
  <c r="J56" i="10"/>
  <c r="J603" i="10"/>
  <c r="K603" i="10" s="1"/>
  <c r="G673" i="10"/>
  <c r="G695" i="10"/>
  <c r="H695" i="10" s="1"/>
  <c r="K740" i="10"/>
  <c r="J813" i="10"/>
  <c r="M56" i="10"/>
  <c r="G589" i="10"/>
  <c r="K604" i="10"/>
  <c r="K680" i="10"/>
  <c r="G721" i="10"/>
  <c r="G743" i="10"/>
  <c r="H743" i="10" s="1"/>
  <c r="G835" i="10"/>
  <c r="H835" i="10" s="1"/>
  <c r="N56" i="10"/>
  <c r="J583" i="10"/>
  <c r="J604" i="10"/>
  <c r="K647" i="10"/>
  <c r="J673" i="10"/>
  <c r="J680" i="10"/>
  <c r="K834" i="10"/>
  <c r="O56" i="10"/>
  <c r="K602" i="10"/>
  <c r="G681" i="10"/>
  <c r="J695" i="10"/>
  <c r="K695" i="10" s="1"/>
  <c r="L695" i="10" s="1"/>
  <c r="M695" i="10" s="1"/>
  <c r="K694" i="10"/>
  <c r="G583" i="10"/>
  <c r="G605" i="10"/>
  <c r="H605" i="10" s="1"/>
  <c r="G717" i="10"/>
  <c r="H717" i="10" s="1"/>
  <c r="G739" i="10"/>
  <c r="H739" i="10" s="1"/>
  <c r="L682" i="10"/>
  <c r="M682" i="10" s="1"/>
  <c r="J696" i="10"/>
  <c r="L311" i="10"/>
  <c r="M311" i="10" s="1"/>
  <c r="G627" i="10"/>
  <c r="J675" i="10"/>
  <c r="J730" i="10"/>
  <c r="K730" i="10" s="1"/>
  <c r="G773" i="10"/>
  <c r="J787" i="10"/>
  <c r="K787" i="10" s="1"/>
  <c r="G809" i="10"/>
  <c r="G831" i="10"/>
  <c r="H831" i="10" s="1"/>
  <c r="K604" i="8"/>
  <c r="L604" i="8" s="1"/>
  <c r="M604" i="8" s="1"/>
  <c r="K696" i="8"/>
  <c r="L696" i="8" s="1"/>
  <c r="M696" i="8" s="1"/>
  <c r="K56" i="8"/>
  <c r="N59" i="8"/>
  <c r="L423" i="8"/>
  <c r="M423" i="8" s="1"/>
  <c r="H604" i="8"/>
  <c r="K632" i="8"/>
  <c r="K650" i="8"/>
  <c r="I786" i="8"/>
  <c r="H834" i="8"/>
  <c r="M56" i="8"/>
  <c r="G638" i="8"/>
  <c r="H638" i="8" s="1"/>
  <c r="G672" i="8"/>
  <c r="G697" i="8"/>
  <c r="H697" i="8" s="1"/>
  <c r="G739" i="8"/>
  <c r="H739" i="8" s="1"/>
  <c r="I743" i="8"/>
  <c r="G772" i="8"/>
  <c r="H772" i="8" s="1"/>
  <c r="J786" i="8"/>
  <c r="I834" i="8"/>
  <c r="K834" i="8" s="1"/>
  <c r="N56" i="8"/>
  <c r="G579" i="8"/>
  <c r="H579" i="8" s="1"/>
  <c r="J586" i="8"/>
  <c r="K586" i="8" s="1"/>
  <c r="G626" i="8"/>
  <c r="G651" i="8"/>
  <c r="H651" i="8" s="1"/>
  <c r="J718" i="8"/>
  <c r="J725" i="8"/>
  <c r="K725" i="8" s="1"/>
  <c r="J730" i="8"/>
  <c r="K730" i="8" s="1"/>
  <c r="L730" i="8" s="1"/>
  <c r="M730" i="8" s="1"/>
  <c r="I739" i="8"/>
  <c r="J765" i="8"/>
  <c r="G592" i="8"/>
  <c r="H592" i="8" s="1"/>
  <c r="J672" i="8"/>
  <c r="J679" i="8"/>
  <c r="K679" i="8" s="1"/>
  <c r="L679" i="8" s="1"/>
  <c r="M679" i="8" s="1"/>
  <c r="J684" i="8"/>
  <c r="K684" i="8" s="1"/>
  <c r="L684" i="8" s="1"/>
  <c r="M684" i="8" s="1"/>
  <c r="G693" i="8"/>
  <c r="H693" i="8" s="1"/>
  <c r="J739" i="8"/>
  <c r="I787" i="8"/>
  <c r="H833" i="8"/>
  <c r="G580" i="8"/>
  <c r="J626" i="8"/>
  <c r="J633" i="8"/>
  <c r="K633" i="8" s="1"/>
  <c r="G647" i="8"/>
  <c r="H647" i="8" s="1"/>
  <c r="G726" i="8"/>
  <c r="H726" i="8" s="1"/>
  <c r="J772" i="8"/>
  <c r="K772" i="8" s="1"/>
  <c r="J787" i="8"/>
  <c r="H817" i="8"/>
  <c r="L95" i="8"/>
  <c r="M95" i="8" s="1"/>
  <c r="G605" i="8"/>
  <c r="H605" i="8" s="1"/>
  <c r="I647" i="8"/>
  <c r="G680" i="8"/>
  <c r="H680" i="8" s="1"/>
  <c r="J693" i="8"/>
  <c r="I740" i="8"/>
  <c r="J767" i="8"/>
  <c r="I835" i="8"/>
  <c r="K553" i="8"/>
  <c r="J580" i="8"/>
  <c r="J587" i="8"/>
  <c r="K587" i="8" s="1"/>
  <c r="J592" i="8"/>
  <c r="K592" i="8" s="1"/>
  <c r="G634" i="8"/>
  <c r="H634" i="8" s="1"/>
  <c r="J647" i="8"/>
  <c r="J673" i="8"/>
  <c r="J740" i="8"/>
  <c r="G773" i="8"/>
  <c r="G788" i="8"/>
  <c r="H788" i="8" s="1"/>
  <c r="J726" i="8"/>
  <c r="K726" i="8" s="1"/>
  <c r="I831" i="8"/>
  <c r="K831" i="8" s="1"/>
  <c r="G155" i="8"/>
  <c r="H155" i="8" s="1"/>
  <c r="K601" i="8"/>
  <c r="I648" i="8"/>
  <c r="K648" i="8" s="1"/>
  <c r="K694" i="8"/>
  <c r="J721" i="8"/>
  <c r="I741" i="8"/>
  <c r="L783" i="8"/>
  <c r="M783" i="8" s="1"/>
  <c r="J58" i="8"/>
  <c r="L263" i="8"/>
  <c r="M263" i="8" s="1"/>
  <c r="J581" i="8"/>
  <c r="J675" i="8"/>
  <c r="G727" i="8"/>
  <c r="J741" i="8"/>
  <c r="K788" i="8"/>
  <c r="L788" i="8" s="1"/>
  <c r="M788" i="8" s="1"/>
  <c r="M58" i="8"/>
  <c r="J629" i="8"/>
  <c r="H695" i="8"/>
  <c r="G681" i="8"/>
  <c r="G725" i="8"/>
  <c r="H725" i="8" s="1"/>
  <c r="I649" i="8"/>
  <c r="K695" i="8"/>
  <c r="L695" i="8" s="1"/>
  <c r="M695" i="8" s="1"/>
  <c r="G742" i="8"/>
  <c r="H742" i="8" s="1"/>
  <c r="K832" i="8"/>
  <c r="J583" i="8"/>
  <c r="J649" i="8"/>
  <c r="I742" i="8"/>
  <c r="L775" i="8"/>
  <c r="M775" i="8" s="1"/>
  <c r="H785" i="8"/>
  <c r="G589" i="8"/>
  <c r="G633" i="8"/>
  <c r="H633" i="8" s="1"/>
  <c r="L691" i="8"/>
  <c r="M691" i="8" s="1"/>
  <c r="G696" i="8"/>
  <c r="H696" i="8" s="1"/>
  <c r="G717" i="8"/>
  <c r="H717" i="8" s="1"/>
  <c r="L737" i="8"/>
  <c r="M737" i="8" s="1"/>
  <c r="J742" i="8"/>
  <c r="K742" i="8" s="1"/>
  <c r="L742" i="8" s="1"/>
  <c r="M742" i="8" s="1"/>
  <c r="G764" i="8"/>
  <c r="G776" i="8"/>
  <c r="H56" i="8"/>
  <c r="I59" i="8"/>
  <c r="L198" i="8"/>
  <c r="M198" i="8" s="1"/>
  <c r="H603" i="8"/>
  <c r="J603" i="8"/>
  <c r="K603" i="8" s="1"/>
  <c r="L645" i="8"/>
  <c r="M645" i="8" s="1"/>
  <c r="G650" i="8"/>
  <c r="H650" i="8" s="1"/>
  <c r="G671" i="8"/>
  <c r="H671" i="8" s="1"/>
  <c r="J724" i="8"/>
  <c r="K724" i="8" s="1"/>
  <c r="J776" i="8"/>
  <c r="J785" i="8"/>
  <c r="K785" i="8" s="1"/>
  <c r="J818" i="8"/>
  <c r="K818" i="8" s="1"/>
  <c r="J833" i="8"/>
  <c r="K833" i="8" s="1"/>
  <c r="L833" i="8" s="1"/>
  <c r="M833" i="8" s="1"/>
  <c r="K831" i="6"/>
  <c r="K651" i="6"/>
  <c r="O58" i="6"/>
  <c r="G76" i="6"/>
  <c r="K696" i="6"/>
  <c r="I742" i="6"/>
  <c r="I788" i="6"/>
  <c r="L478" i="6"/>
  <c r="M478" i="6" s="1"/>
  <c r="L535" i="6"/>
  <c r="M535" i="6" s="1"/>
  <c r="L590" i="6"/>
  <c r="M590" i="6" s="1"/>
  <c r="L636" i="6"/>
  <c r="M636" i="6" s="1"/>
  <c r="G673" i="6"/>
  <c r="J718" i="6"/>
  <c r="J742" i="6"/>
  <c r="K742" i="6" s="1"/>
  <c r="J764" i="6"/>
  <c r="J788" i="6"/>
  <c r="J810" i="6"/>
  <c r="J834" i="6"/>
  <c r="K834" i="6" s="1"/>
  <c r="I697" i="6"/>
  <c r="J726" i="6"/>
  <c r="K726" i="6" s="1"/>
  <c r="J772" i="6"/>
  <c r="K772" i="6" s="1"/>
  <c r="J818" i="6"/>
  <c r="K818" i="6" s="1"/>
  <c r="L198" i="6"/>
  <c r="M198" i="6" s="1"/>
  <c r="I601" i="6"/>
  <c r="J697" i="6"/>
  <c r="G765" i="6"/>
  <c r="I789" i="6"/>
  <c r="G811" i="6"/>
  <c r="J601" i="6"/>
  <c r="J647" i="6"/>
  <c r="K647" i="6" s="1"/>
  <c r="J743" i="6"/>
  <c r="K743" i="6" s="1"/>
  <c r="J789" i="6"/>
  <c r="K789" i="6" s="1"/>
  <c r="J835" i="6"/>
  <c r="K835" i="6" s="1"/>
  <c r="L422" i="6"/>
  <c r="M422" i="6" s="1"/>
  <c r="G693" i="6"/>
  <c r="H693" i="6" s="1"/>
  <c r="I602" i="6"/>
  <c r="I693" i="6"/>
  <c r="G629" i="6"/>
  <c r="J693" i="6"/>
  <c r="G739" i="6"/>
  <c r="H739" i="6" s="1"/>
  <c r="G785" i="6"/>
  <c r="H785" i="6" s="1"/>
  <c r="G831" i="6"/>
  <c r="H831" i="6" s="1"/>
  <c r="L255" i="6"/>
  <c r="M255" i="6" s="1"/>
  <c r="L311" i="6"/>
  <c r="M311" i="6" s="1"/>
  <c r="J730" i="6"/>
  <c r="K730" i="6" s="1"/>
  <c r="J776" i="6"/>
  <c r="I785" i="6"/>
  <c r="K785" i="6" s="1"/>
  <c r="L785" i="6" s="1"/>
  <c r="M785" i="6" s="1"/>
  <c r="J822" i="6"/>
  <c r="G675" i="6"/>
  <c r="I694" i="6"/>
  <c r="J739" i="6"/>
  <c r="K739" i="6" s="1"/>
  <c r="G318" i="6"/>
  <c r="H318" i="6" s="1"/>
  <c r="I58" i="6"/>
  <c r="I603" i="6"/>
  <c r="H334" i="6"/>
  <c r="G679" i="6"/>
  <c r="H679" i="6" s="1"/>
  <c r="G721" i="6"/>
  <c r="I786" i="6"/>
  <c r="F629" i="8"/>
  <c r="K58" i="6"/>
  <c r="J85" i="6"/>
  <c r="L151" i="6"/>
  <c r="M151" i="6" s="1"/>
  <c r="L207" i="6"/>
  <c r="M207" i="6" s="1"/>
  <c r="K650" i="6"/>
  <c r="I695" i="6"/>
  <c r="G725" i="6"/>
  <c r="H725" i="6" s="1"/>
  <c r="G771" i="6"/>
  <c r="H771" i="6" s="1"/>
  <c r="G817" i="6"/>
  <c r="H817" i="6" s="1"/>
  <c r="M58" i="6"/>
  <c r="K605" i="6"/>
  <c r="K634" i="6"/>
  <c r="I787" i="6"/>
  <c r="N58" i="6"/>
  <c r="J672" i="6"/>
  <c r="L636" i="4"/>
  <c r="M636" i="4" s="1"/>
  <c r="G629" i="4"/>
  <c r="H629" i="4" s="1"/>
  <c r="M57" i="4"/>
  <c r="K602" i="4"/>
  <c r="I603" i="4"/>
  <c r="G650" i="4"/>
  <c r="H650" i="4" s="1"/>
  <c r="J675" i="4"/>
  <c r="K675" i="4" s="1"/>
  <c r="G696" i="4"/>
  <c r="H696" i="4" s="1"/>
  <c r="L737" i="4"/>
  <c r="M737" i="4" s="1"/>
  <c r="J742" i="4"/>
  <c r="G764" i="4"/>
  <c r="G776" i="4"/>
  <c r="G785" i="4"/>
  <c r="H785" i="4" s="1"/>
  <c r="J789" i="4"/>
  <c r="I832" i="4"/>
  <c r="K832" i="4" s="1"/>
  <c r="L423" i="4"/>
  <c r="M423" i="4" s="1"/>
  <c r="G583" i="4"/>
  <c r="J629" i="4"/>
  <c r="K629" i="4" s="1"/>
  <c r="G671" i="4"/>
  <c r="G717" i="4"/>
  <c r="H717" i="4" s="1"/>
  <c r="I785" i="4"/>
  <c r="J811" i="4"/>
  <c r="J818" i="4"/>
  <c r="K818" i="4" s="1"/>
  <c r="F638" i="6"/>
  <c r="H604" i="4"/>
  <c r="G625" i="4"/>
  <c r="J650" i="4"/>
  <c r="K650" i="4" s="1"/>
  <c r="L691" i="4"/>
  <c r="M691" i="4" s="1"/>
  <c r="J696" i="4"/>
  <c r="K696" i="4" s="1"/>
  <c r="G743" i="4"/>
  <c r="J764" i="4"/>
  <c r="J776" i="4"/>
  <c r="J785" i="4"/>
  <c r="G833" i="4"/>
  <c r="H833" i="4" s="1"/>
  <c r="F583" i="6"/>
  <c r="J583" i="4"/>
  <c r="L645" i="4"/>
  <c r="M645" i="4" s="1"/>
  <c r="I743" i="4"/>
  <c r="G772" i="4"/>
  <c r="H772" i="4" s="1"/>
  <c r="F721" i="8"/>
  <c r="G579" i="4"/>
  <c r="H579" i="4" s="1"/>
  <c r="J604" i="4"/>
  <c r="K604" i="4" s="1"/>
  <c r="G651" i="4"/>
  <c r="G672" i="4"/>
  <c r="G697" i="4"/>
  <c r="H697" i="4" s="1"/>
  <c r="G718" i="4"/>
  <c r="G739" i="4"/>
  <c r="H739" i="4" s="1"/>
  <c r="J743" i="4"/>
  <c r="K812" i="4"/>
  <c r="I833" i="4"/>
  <c r="L319" i="4"/>
  <c r="M319" i="4" s="1"/>
  <c r="G626" i="4"/>
  <c r="K730" i="4"/>
  <c r="I739" i="4"/>
  <c r="K739" i="4" s="1"/>
  <c r="J765" i="4"/>
  <c r="J772" i="4"/>
  <c r="K772" i="4" s="1"/>
  <c r="F812" i="6"/>
  <c r="H812" i="6" s="1"/>
  <c r="G638" i="4"/>
  <c r="H638" i="4" s="1"/>
  <c r="K651" i="4"/>
  <c r="J672" i="4"/>
  <c r="G684" i="4"/>
  <c r="H684" i="4" s="1"/>
  <c r="G693" i="4"/>
  <c r="H693" i="4" s="1"/>
  <c r="J697" i="4"/>
  <c r="K697" i="4" s="1"/>
  <c r="J813" i="4"/>
  <c r="L820" i="4"/>
  <c r="M820" i="4" s="1"/>
  <c r="G834" i="4"/>
  <c r="H834" i="4" s="1"/>
  <c r="F721" i="6"/>
  <c r="J626" i="4"/>
  <c r="K638" i="4"/>
  <c r="K684" i="4"/>
  <c r="I834" i="4"/>
  <c r="L151" i="4"/>
  <c r="M151" i="4" s="1"/>
  <c r="G592" i="4"/>
  <c r="H592" i="4" s="1"/>
  <c r="J638" i="4"/>
  <c r="I647" i="4"/>
  <c r="K647" i="4" s="1"/>
  <c r="L647" i="4" s="1"/>
  <c r="M647" i="4" s="1"/>
  <c r="J693" i="4"/>
  <c r="K693" i="4" s="1"/>
  <c r="G726" i="4"/>
  <c r="H726" i="4" s="1"/>
  <c r="I740" i="4"/>
  <c r="K740" i="4" s="1"/>
  <c r="K766" i="4"/>
  <c r="G817" i="4"/>
  <c r="J834" i="4"/>
  <c r="K592" i="4"/>
  <c r="J627" i="4"/>
  <c r="J767" i="4"/>
  <c r="G788" i="4"/>
  <c r="H788" i="4" s="1"/>
  <c r="G809" i="4"/>
  <c r="G835" i="4"/>
  <c r="H835" i="4" s="1"/>
  <c r="F675" i="6"/>
  <c r="K601" i="4"/>
  <c r="L601" i="4" s="1"/>
  <c r="M601" i="4" s="1"/>
  <c r="I648" i="4"/>
  <c r="K648" i="4" s="1"/>
  <c r="J680" i="4"/>
  <c r="K680" i="4" s="1"/>
  <c r="K786" i="4"/>
  <c r="J77" i="4"/>
  <c r="H588" i="4"/>
  <c r="L588" i="4" s="1"/>
  <c r="M588" i="4" s="1"/>
  <c r="G695" i="4"/>
  <c r="H695" i="4" s="1"/>
  <c r="I741" i="4"/>
  <c r="G810" i="4"/>
  <c r="G822" i="4"/>
  <c r="G831" i="4"/>
  <c r="H831" i="4" s="1"/>
  <c r="J835" i="4"/>
  <c r="K835" i="4" s="1"/>
  <c r="G635" i="4"/>
  <c r="K694" i="4"/>
  <c r="G681" i="4"/>
  <c r="F629" i="6"/>
  <c r="G679" i="4"/>
  <c r="G725" i="4"/>
  <c r="G742" i="4"/>
  <c r="H742" i="4" s="1"/>
  <c r="G763" i="4"/>
  <c r="G789" i="4"/>
  <c r="H789" i="4" s="1"/>
  <c r="J810" i="4"/>
  <c r="J822" i="4"/>
  <c r="J831" i="4"/>
  <c r="K831" i="4" s="1"/>
  <c r="L691" i="2"/>
  <c r="M691" i="2" s="1"/>
  <c r="F766" i="4"/>
  <c r="H766" i="4" s="1"/>
  <c r="F812" i="4"/>
  <c r="H812" i="4" s="1"/>
  <c r="K785" i="2"/>
  <c r="I831" i="2"/>
  <c r="I832" i="2"/>
  <c r="L774" i="2"/>
  <c r="M774" i="2" s="1"/>
  <c r="I833" i="2"/>
  <c r="I834" i="2"/>
  <c r="K834" i="2" s="1"/>
  <c r="H832" i="2"/>
  <c r="H818" i="2"/>
  <c r="H833" i="2"/>
  <c r="H786" i="2"/>
  <c r="I693" i="2"/>
  <c r="L142" i="2"/>
  <c r="M142" i="2" s="1"/>
  <c r="I694" i="2"/>
  <c r="I695" i="2"/>
  <c r="I696" i="2"/>
  <c r="I697" i="2"/>
  <c r="I647" i="2"/>
  <c r="F583" i="4"/>
  <c r="I648" i="2"/>
  <c r="I649" i="2"/>
  <c r="G736" i="10"/>
  <c r="H736" i="10" s="1"/>
  <c r="G735" i="10"/>
  <c r="H735" i="10" s="1"/>
  <c r="G733" i="10"/>
  <c r="G732" i="10"/>
  <c r="I25" i="8"/>
  <c r="E572" i="8" s="1"/>
  <c r="G597" i="2"/>
  <c r="H597" i="2" s="1"/>
  <c r="G634" i="2"/>
  <c r="G690" i="2"/>
  <c r="H690" i="2" s="1"/>
  <c r="G770" i="2"/>
  <c r="J772" i="2"/>
  <c r="K772" i="2" s="1"/>
  <c r="O59" i="2"/>
  <c r="J634" i="2"/>
  <c r="K634" i="2" s="1"/>
  <c r="J680" i="2"/>
  <c r="J822" i="2"/>
  <c r="I26" i="8"/>
  <c r="E618" i="8" s="1"/>
  <c r="L605" i="4"/>
  <c r="M605" i="4" s="1"/>
  <c r="G764" i="2"/>
  <c r="G773" i="2"/>
  <c r="H773" i="2" s="1"/>
  <c r="G816" i="2"/>
  <c r="G822" i="2"/>
  <c r="H822" i="2" s="1"/>
  <c r="I28" i="4"/>
  <c r="E710" i="4" s="1"/>
  <c r="G732" i="4" s="1"/>
  <c r="I27" i="8"/>
  <c r="E664" i="8" s="1"/>
  <c r="E665" i="2"/>
  <c r="I27" i="4"/>
  <c r="E664" i="4" s="1"/>
  <c r="G686" i="4" s="1"/>
  <c r="I28" i="8"/>
  <c r="E710" i="8" s="1"/>
  <c r="G765" i="2"/>
  <c r="J833" i="2"/>
  <c r="G828" i="2"/>
  <c r="H828" i="2" s="1"/>
  <c r="I26" i="4"/>
  <c r="E618" i="4" s="1"/>
  <c r="G640" i="4" s="1"/>
  <c r="G586" i="2"/>
  <c r="H586" i="2" s="1"/>
  <c r="J765" i="2"/>
  <c r="G778" i="2"/>
  <c r="H778" i="2" s="1"/>
  <c r="G810" i="2"/>
  <c r="G834" i="2"/>
  <c r="I25" i="4"/>
  <c r="E572" i="4" s="1"/>
  <c r="G651" i="2"/>
  <c r="H651" i="2" s="1"/>
  <c r="G696" i="2"/>
  <c r="H696" i="2" s="1"/>
  <c r="G811" i="2"/>
  <c r="I25" i="10"/>
  <c r="E572" i="10" s="1"/>
  <c r="K650" i="10"/>
  <c r="E573" i="2"/>
  <c r="J597" i="2" s="1"/>
  <c r="K597" i="2" s="1"/>
  <c r="I25" i="6"/>
  <c r="E572" i="6" s="1"/>
  <c r="G785" i="2"/>
  <c r="H785" i="2" s="1"/>
  <c r="I26" i="10"/>
  <c r="E618" i="10" s="1"/>
  <c r="J627" i="2"/>
  <c r="E711" i="2"/>
  <c r="J736" i="2" s="1"/>
  <c r="K736" i="2" s="1"/>
  <c r="G767" i="2"/>
  <c r="H767" i="2" s="1"/>
  <c r="I26" i="6"/>
  <c r="E618" i="6" s="1"/>
  <c r="I27" i="10"/>
  <c r="E664" i="10" s="1"/>
  <c r="J373" i="2"/>
  <c r="J29" i="2"/>
  <c r="I27" i="6"/>
  <c r="E664" i="6" s="1"/>
  <c r="J816" i="2"/>
  <c r="I28" i="6"/>
  <c r="E710" i="6" s="1"/>
  <c r="G736" i="6"/>
  <c r="H736" i="6" s="1"/>
  <c r="K788" i="10"/>
  <c r="E619" i="2"/>
  <c r="J643" i="2" s="1"/>
  <c r="K643" i="2" s="1"/>
  <c r="G817" i="2"/>
  <c r="I490" i="9"/>
  <c r="J537" i="9"/>
  <c r="K537" i="9" s="1"/>
  <c r="L579" i="9"/>
  <c r="M579" i="9" s="1"/>
  <c r="J609" i="9"/>
  <c r="G615" i="9"/>
  <c r="J630" i="9"/>
  <c r="H57" i="9"/>
  <c r="J468" i="9"/>
  <c r="G522" i="9"/>
  <c r="H522" i="9" s="1"/>
  <c r="G537" i="9"/>
  <c r="H537" i="9" s="1"/>
  <c r="I630" i="9"/>
  <c r="L57" i="9"/>
  <c r="I538" i="9"/>
  <c r="N57" i="9"/>
  <c r="O53" i="9"/>
  <c r="J538" i="9"/>
  <c r="I631" i="9"/>
  <c r="K489" i="9"/>
  <c r="L489" i="9" s="1"/>
  <c r="M489" i="9" s="1"/>
  <c r="H53" i="9"/>
  <c r="J469" i="9"/>
  <c r="J491" i="9"/>
  <c r="K491" i="9" s="1"/>
  <c r="L524" i="9"/>
  <c r="M524" i="9" s="1"/>
  <c r="I581" i="9"/>
  <c r="J476" i="9"/>
  <c r="K476" i="9" s="1"/>
  <c r="G539" i="9"/>
  <c r="H539" i="9" s="1"/>
  <c r="G605" i="9"/>
  <c r="G612" i="9"/>
  <c r="H612" i="9" s="1"/>
  <c r="G477" i="9"/>
  <c r="L487" i="9"/>
  <c r="M487" i="9" s="1"/>
  <c r="I535" i="9"/>
  <c r="I539" i="9"/>
  <c r="I582" i="9"/>
  <c r="K582" i="9" s="1"/>
  <c r="G618" i="9"/>
  <c r="K492" i="9"/>
  <c r="J535" i="9"/>
  <c r="J539" i="9"/>
  <c r="G606" i="9"/>
  <c r="J612" i="9"/>
  <c r="K612" i="9" s="1"/>
  <c r="L310" i="9"/>
  <c r="M310" i="9" s="1"/>
  <c r="G471" i="9"/>
  <c r="I583" i="9"/>
  <c r="J628" i="9"/>
  <c r="J471" i="9"/>
  <c r="G536" i="9"/>
  <c r="H536" i="9" s="1"/>
  <c r="J606" i="9"/>
  <c r="G613" i="9"/>
  <c r="H613" i="9" s="1"/>
  <c r="M55" i="9"/>
  <c r="J59" i="9"/>
  <c r="L478" i="9"/>
  <c r="M478" i="9" s="1"/>
  <c r="G629" i="9"/>
  <c r="H629" i="9" s="1"/>
  <c r="N59" i="9"/>
  <c r="J536" i="9"/>
  <c r="K536" i="9" s="1"/>
  <c r="G607" i="9"/>
  <c r="L625" i="9"/>
  <c r="M625" i="9" s="1"/>
  <c r="O59" i="9"/>
  <c r="J567" i="9"/>
  <c r="K567" i="9" s="1"/>
  <c r="J480" i="9"/>
  <c r="K480" i="9" s="1"/>
  <c r="J607" i="9"/>
  <c r="K537" i="7"/>
  <c r="J613" i="7"/>
  <c r="K613" i="7" s="1"/>
  <c r="I629" i="7"/>
  <c r="I57" i="7"/>
  <c r="I491" i="7"/>
  <c r="K522" i="7"/>
  <c r="I538" i="7"/>
  <c r="G614" i="7"/>
  <c r="H614" i="7" s="1"/>
  <c r="G630" i="7"/>
  <c r="H630" i="7" s="1"/>
  <c r="J468" i="7"/>
  <c r="J491" i="7"/>
  <c r="J538" i="7"/>
  <c r="K538" i="7" s="1"/>
  <c r="L538" i="7" s="1"/>
  <c r="M538" i="7" s="1"/>
  <c r="L579" i="7"/>
  <c r="M579" i="7" s="1"/>
  <c r="I630" i="7"/>
  <c r="J609" i="7"/>
  <c r="J630" i="7"/>
  <c r="F617" i="9"/>
  <c r="H617" i="9" s="1"/>
  <c r="L617" i="9" s="1"/>
  <c r="M617" i="9" s="1"/>
  <c r="K476" i="7"/>
  <c r="L524" i="7"/>
  <c r="M524" i="7" s="1"/>
  <c r="G535" i="7"/>
  <c r="H535" i="7" s="1"/>
  <c r="G539" i="7"/>
  <c r="H539" i="7" s="1"/>
  <c r="J618" i="7"/>
  <c r="G615" i="7"/>
  <c r="L198" i="7"/>
  <c r="M198" i="7" s="1"/>
  <c r="I581" i="7"/>
  <c r="L199" i="7"/>
  <c r="M199" i="7" s="1"/>
  <c r="G605" i="7"/>
  <c r="L478" i="7"/>
  <c r="M478" i="7" s="1"/>
  <c r="I582" i="7"/>
  <c r="K582" i="7" s="1"/>
  <c r="G612" i="7"/>
  <c r="H612" i="7" s="1"/>
  <c r="H493" i="7"/>
  <c r="G471" i="7"/>
  <c r="I536" i="7"/>
  <c r="G606" i="7"/>
  <c r="A410" i="7"/>
  <c r="A411" i="7" s="1"/>
  <c r="A412" i="7" s="1"/>
  <c r="A413" i="7" s="1"/>
  <c r="A414" i="7" s="1"/>
  <c r="A415" i="7" s="1"/>
  <c r="A416" i="7" s="1"/>
  <c r="A417" i="7" s="1"/>
  <c r="A418" i="7" s="1"/>
  <c r="A419" i="7" s="1"/>
  <c r="A420" i="7" s="1"/>
  <c r="A421" i="7" s="1"/>
  <c r="A422" i="7" s="1"/>
  <c r="A423" i="7" s="1"/>
  <c r="A424" i="7" s="1"/>
  <c r="A425" i="7" s="1"/>
  <c r="A426" i="7" s="1"/>
  <c r="A427" i="7" s="1"/>
  <c r="A428" i="7" s="1"/>
  <c r="A429" i="7" s="1"/>
  <c r="A430" i="7" s="1"/>
  <c r="A431" i="7" s="1"/>
  <c r="A432" i="7" s="1"/>
  <c r="A433" i="7" s="1"/>
  <c r="A434" i="7" s="1"/>
  <c r="A435" i="7" s="1"/>
  <c r="A436" i="7" s="1"/>
  <c r="A437" i="7" s="1"/>
  <c r="A438" i="7" s="1"/>
  <c r="A439" i="7" s="1"/>
  <c r="A440" i="7" s="1"/>
  <c r="A441" i="7" s="1"/>
  <c r="A442" i="7" s="1"/>
  <c r="A443" i="7" s="1"/>
  <c r="A444" i="7" s="1"/>
  <c r="A445" i="7" s="1"/>
  <c r="A446" i="7" s="1"/>
  <c r="A447" i="7" s="1"/>
  <c r="A448" i="7" s="1"/>
  <c r="A449" i="7" s="1"/>
  <c r="A450" i="7" s="1"/>
  <c r="A451" i="7" s="1"/>
  <c r="A452" i="7" s="1"/>
  <c r="A453" i="7" s="1"/>
  <c r="H475" i="7"/>
  <c r="J471" i="7"/>
  <c r="G489" i="7"/>
  <c r="H489" i="7" s="1"/>
  <c r="J536" i="7"/>
  <c r="J480" i="7"/>
  <c r="K480" i="7" s="1"/>
  <c r="J606" i="7"/>
  <c r="J612" i="7"/>
  <c r="K612" i="7" s="1"/>
  <c r="G618" i="7"/>
  <c r="J489" i="7"/>
  <c r="K489" i="7" s="1"/>
  <c r="G537" i="7"/>
  <c r="H537" i="7" s="1"/>
  <c r="J628" i="7"/>
  <c r="K628" i="7" s="1"/>
  <c r="G467" i="7"/>
  <c r="H467" i="7" s="1"/>
  <c r="G568" i="7"/>
  <c r="H568" i="7" s="1"/>
  <c r="G607" i="7"/>
  <c r="G613" i="7"/>
  <c r="H613" i="7" s="1"/>
  <c r="F571" i="9"/>
  <c r="H571" i="9" s="1"/>
  <c r="L571" i="9" s="1"/>
  <c r="M571" i="9" s="1"/>
  <c r="G522" i="7"/>
  <c r="H522" i="7" s="1"/>
  <c r="G629" i="7"/>
  <c r="H629" i="7" s="1"/>
  <c r="L533" i="5"/>
  <c r="M533" i="5" s="1"/>
  <c r="J55" i="5"/>
  <c r="L95" i="5"/>
  <c r="M95" i="5" s="1"/>
  <c r="J476" i="5"/>
  <c r="K476" i="5" s="1"/>
  <c r="I492" i="5"/>
  <c r="L524" i="5"/>
  <c r="M524" i="5" s="1"/>
  <c r="G614" i="5"/>
  <c r="H614" i="5" s="1"/>
  <c r="I629" i="5"/>
  <c r="J492" i="5"/>
  <c r="K538" i="5"/>
  <c r="L538" i="5" s="1"/>
  <c r="M538" i="5" s="1"/>
  <c r="K629" i="5"/>
  <c r="G609" i="5"/>
  <c r="G471" i="5"/>
  <c r="I535" i="5"/>
  <c r="J609" i="5"/>
  <c r="G615" i="5"/>
  <c r="G630" i="5"/>
  <c r="H630" i="5" s="1"/>
  <c r="L478" i="5"/>
  <c r="M478" i="5" s="1"/>
  <c r="I493" i="5"/>
  <c r="J535" i="5"/>
  <c r="J618" i="5"/>
  <c r="I630" i="5"/>
  <c r="L207" i="5"/>
  <c r="M207" i="5" s="1"/>
  <c r="G489" i="5"/>
  <c r="H489" i="5" s="1"/>
  <c r="J493" i="5"/>
  <c r="J539" i="5"/>
  <c r="K539" i="5" s="1"/>
  <c r="L571" i="5"/>
  <c r="M571" i="5" s="1"/>
  <c r="J630" i="5"/>
  <c r="I581" i="5"/>
  <c r="G475" i="5"/>
  <c r="H475" i="5" s="1"/>
  <c r="J480" i="5"/>
  <c r="K480" i="5" s="1"/>
  <c r="J489" i="5"/>
  <c r="K489" i="5" s="1"/>
  <c r="I536" i="5"/>
  <c r="G605" i="5"/>
  <c r="G631" i="5"/>
  <c r="H631" i="5" s="1"/>
  <c r="J536" i="5"/>
  <c r="I582" i="5"/>
  <c r="K582" i="5" s="1"/>
  <c r="G612" i="5"/>
  <c r="H612" i="5" s="1"/>
  <c r="I631" i="5"/>
  <c r="J474" i="5"/>
  <c r="K474" i="5" s="1"/>
  <c r="K627" i="5"/>
  <c r="L627" i="5" s="1"/>
  <c r="M627" i="5" s="1"/>
  <c r="H535" i="5"/>
  <c r="G537" i="5"/>
  <c r="H537" i="5" s="1"/>
  <c r="J612" i="5"/>
  <c r="K612" i="5" s="1"/>
  <c r="G618" i="5"/>
  <c r="G491" i="5"/>
  <c r="H491" i="5" s="1"/>
  <c r="G468" i="5"/>
  <c r="I537" i="5"/>
  <c r="K628" i="5"/>
  <c r="J475" i="5"/>
  <c r="K475" i="5" s="1"/>
  <c r="L475" i="5" s="1"/>
  <c r="M475" i="5" s="1"/>
  <c r="G522" i="5"/>
  <c r="H522" i="5" s="1"/>
  <c r="J537" i="5"/>
  <c r="G607" i="5"/>
  <c r="J468" i="5"/>
  <c r="J491" i="5"/>
  <c r="K491" i="5" s="1"/>
  <c r="J613" i="5"/>
  <c r="K613" i="5" s="1"/>
  <c r="G629" i="5"/>
  <c r="H629" i="5" s="1"/>
  <c r="G468" i="3"/>
  <c r="G612" i="3"/>
  <c r="F517" i="5"/>
  <c r="I581" i="3"/>
  <c r="G489" i="3"/>
  <c r="H489" i="3" s="1"/>
  <c r="L524" i="3"/>
  <c r="M524" i="3" s="1"/>
  <c r="I489" i="3"/>
  <c r="K489" i="3" s="1"/>
  <c r="I582" i="3"/>
  <c r="K582" i="3" s="1"/>
  <c r="J612" i="3"/>
  <c r="K612" i="3" s="1"/>
  <c r="J618" i="3"/>
  <c r="L319" i="3"/>
  <c r="M319" i="3" s="1"/>
  <c r="I490" i="3"/>
  <c r="J521" i="3"/>
  <c r="K521" i="3" s="1"/>
  <c r="I583" i="3"/>
  <c r="H471" i="5"/>
  <c r="F562" i="7"/>
  <c r="H562" i="7" s="1"/>
  <c r="J469" i="3"/>
  <c r="J490" i="3"/>
  <c r="F562" i="5"/>
  <c r="H562" i="5" s="1"/>
  <c r="I584" i="3"/>
  <c r="K628" i="3"/>
  <c r="L628" i="3" s="1"/>
  <c r="M628" i="3" s="1"/>
  <c r="G491" i="3"/>
  <c r="H491" i="3" s="1"/>
  <c r="J476" i="3"/>
  <c r="K476" i="3" s="1"/>
  <c r="I491" i="3"/>
  <c r="I585" i="3"/>
  <c r="J614" i="3"/>
  <c r="K614" i="3" s="1"/>
  <c r="G477" i="3"/>
  <c r="J491" i="3"/>
  <c r="J537" i="3"/>
  <c r="K537" i="3" s="1"/>
  <c r="K608" i="3"/>
  <c r="L570" i="3"/>
  <c r="M570" i="3" s="1"/>
  <c r="G630" i="3"/>
  <c r="H630" i="3" s="1"/>
  <c r="I492" i="3"/>
  <c r="G467" i="3"/>
  <c r="H467" i="3" s="1"/>
  <c r="J630" i="3"/>
  <c r="K630" i="3" s="1"/>
  <c r="F608" i="5"/>
  <c r="H608" i="5" s="1"/>
  <c r="L478" i="3"/>
  <c r="M478" i="3" s="1"/>
  <c r="I493" i="3"/>
  <c r="L625" i="3"/>
  <c r="M625" i="3" s="1"/>
  <c r="F562" i="3"/>
  <c r="H562" i="3" s="1"/>
  <c r="F608" i="3"/>
  <c r="H608" i="3" s="1"/>
  <c r="G210" i="1"/>
  <c r="H210" i="1" s="1"/>
  <c r="I23" i="7"/>
  <c r="E460" i="7" s="1"/>
  <c r="O53" i="1"/>
  <c r="O54" i="1"/>
  <c r="K628" i="9"/>
  <c r="O55" i="1"/>
  <c r="I23" i="3"/>
  <c r="E460" i="3" s="1"/>
  <c r="O56" i="1"/>
  <c r="I23" i="5"/>
  <c r="E460" i="5" s="1"/>
  <c r="I23" i="9"/>
  <c r="E460" i="9" s="1"/>
  <c r="G485" i="9" s="1"/>
  <c r="H485" i="9" s="1"/>
  <c r="O59" i="1"/>
  <c r="G491" i="1"/>
  <c r="H491" i="1" s="1"/>
  <c r="O60" i="1"/>
  <c r="L737" i="10"/>
  <c r="M737" i="10" s="1"/>
  <c r="L821" i="10"/>
  <c r="M821" i="10" s="1"/>
  <c r="H671" i="10"/>
  <c r="H697" i="10"/>
  <c r="H625" i="10"/>
  <c r="L599" i="10"/>
  <c r="M599" i="10" s="1"/>
  <c r="L775" i="10"/>
  <c r="M775" i="10" s="1"/>
  <c r="A716" i="10"/>
  <c r="A717" i="10" s="1"/>
  <c r="A718" i="10" s="1"/>
  <c r="A719" i="10" s="1"/>
  <c r="A720" i="10" s="1"/>
  <c r="A721" i="10" s="1"/>
  <c r="A722" i="10" s="1"/>
  <c r="A723" i="10" s="1"/>
  <c r="A724" i="10" s="1"/>
  <c r="A725" i="10" s="1"/>
  <c r="A726" i="10" s="1"/>
  <c r="A727" i="10" s="1"/>
  <c r="A728" i="10" s="1"/>
  <c r="A729" i="10" s="1"/>
  <c r="A730" i="10" s="1"/>
  <c r="A731" i="10" s="1"/>
  <c r="A732" i="10" s="1"/>
  <c r="A733" i="10" s="1"/>
  <c r="A734" i="10" s="1"/>
  <c r="A735" i="10" s="1"/>
  <c r="A736" i="10" s="1"/>
  <c r="A737" i="10" s="1"/>
  <c r="A738" i="10" s="1"/>
  <c r="A739" i="10" s="1"/>
  <c r="A740" i="10" s="1"/>
  <c r="A741" i="10" s="1"/>
  <c r="A742" i="10" s="1"/>
  <c r="A743" i="10" s="1"/>
  <c r="A744" i="10" s="1"/>
  <c r="A745" i="10" s="1"/>
  <c r="A746" i="10" s="1"/>
  <c r="A747" i="10" s="1"/>
  <c r="A748" i="10" s="1"/>
  <c r="A749" i="10" s="1"/>
  <c r="A670" i="10"/>
  <c r="A671" i="10" s="1"/>
  <c r="A672" i="10" s="1"/>
  <c r="A673" i="10" s="1"/>
  <c r="A674" i="10" s="1"/>
  <c r="A675" i="10" s="1"/>
  <c r="A676" i="10" s="1"/>
  <c r="A677" i="10" s="1"/>
  <c r="A678" i="10" s="1"/>
  <c r="A679" i="10" s="1"/>
  <c r="A680" i="10" s="1"/>
  <c r="A681" i="10" s="1"/>
  <c r="A682" i="10" s="1"/>
  <c r="A683" i="10" s="1"/>
  <c r="A684" i="10" s="1"/>
  <c r="A685" i="10" s="1"/>
  <c r="A686" i="10" s="1"/>
  <c r="A687" i="10" s="1"/>
  <c r="A688" i="10" s="1"/>
  <c r="A689" i="10" s="1"/>
  <c r="A690" i="10" s="1"/>
  <c r="A691" i="10" s="1"/>
  <c r="A692" i="10" s="1"/>
  <c r="A693" i="10" s="1"/>
  <c r="A694" i="10" s="1"/>
  <c r="A695" i="10" s="1"/>
  <c r="A696" i="10" s="1"/>
  <c r="A697" i="10" s="1"/>
  <c r="A698" i="10" s="1"/>
  <c r="A699" i="10" s="1"/>
  <c r="A700" i="10" s="1"/>
  <c r="A701" i="10" s="1"/>
  <c r="A702" i="10" s="1"/>
  <c r="A703" i="10" s="1"/>
  <c r="A578" i="10"/>
  <c r="A579" i="10" s="1"/>
  <c r="A580" i="10" s="1"/>
  <c r="A581" i="10" s="1"/>
  <c r="A582" i="10" s="1"/>
  <c r="A583" i="10" s="1"/>
  <c r="A584" i="10" s="1"/>
  <c r="A585" i="10" s="1"/>
  <c r="A586" i="10" s="1"/>
  <c r="A587" i="10" s="1"/>
  <c r="A588" i="10" s="1"/>
  <c r="A589" i="10" s="1"/>
  <c r="A590" i="10" s="1"/>
  <c r="A591" i="10" s="1"/>
  <c r="A592" i="10" s="1"/>
  <c r="A593" i="10" s="1"/>
  <c r="A594" i="10" s="1"/>
  <c r="A595" i="10" s="1"/>
  <c r="A596" i="10" s="1"/>
  <c r="A597" i="10" s="1"/>
  <c r="A598" i="10" s="1"/>
  <c r="A599" i="10" s="1"/>
  <c r="A600" i="10" s="1"/>
  <c r="A601" i="10" s="1"/>
  <c r="A602" i="10" s="1"/>
  <c r="A603" i="10" s="1"/>
  <c r="A604" i="10" s="1"/>
  <c r="A605" i="10" s="1"/>
  <c r="A606" i="10" s="1"/>
  <c r="A607" i="10" s="1"/>
  <c r="A608" i="10" s="1"/>
  <c r="A609" i="10" s="1"/>
  <c r="A610" i="10" s="1"/>
  <c r="A611" i="10" s="1"/>
  <c r="A624" i="10"/>
  <c r="A625" i="10" s="1"/>
  <c r="A626" i="10" s="1"/>
  <c r="A627" i="10" s="1"/>
  <c r="A628" i="10" s="1"/>
  <c r="A629" i="10" s="1"/>
  <c r="A630" i="10" s="1"/>
  <c r="A631" i="10" s="1"/>
  <c r="A632" i="10" s="1"/>
  <c r="A633" i="10" s="1"/>
  <c r="A634" i="10" s="1"/>
  <c r="A635" i="10" s="1"/>
  <c r="A636" i="10" s="1"/>
  <c r="A637" i="10" s="1"/>
  <c r="A638" i="10" s="1"/>
  <c r="A639" i="10" s="1"/>
  <c r="A640" i="10" s="1"/>
  <c r="A641" i="10" s="1"/>
  <c r="A642" i="10" s="1"/>
  <c r="A643" i="10" s="1"/>
  <c r="A644" i="10" s="1"/>
  <c r="A645" i="10" s="1"/>
  <c r="A646" i="10" s="1"/>
  <c r="A647" i="10" s="1"/>
  <c r="A648" i="10" s="1"/>
  <c r="A649" i="10" s="1"/>
  <c r="A650" i="10" s="1"/>
  <c r="A651" i="10" s="1"/>
  <c r="A652" i="10" s="1"/>
  <c r="A653" i="10" s="1"/>
  <c r="A654" i="10" s="1"/>
  <c r="A655" i="10" s="1"/>
  <c r="A656" i="10" s="1"/>
  <c r="A657" i="10" s="1"/>
  <c r="L783" i="10"/>
  <c r="M783" i="10" s="1"/>
  <c r="J579" i="10"/>
  <c r="K579" i="10" s="1"/>
  <c r="J589" i="10"/>
  <c r="J605" i="10"/>
  <c r="K605" i="10" s="1"/>
  <c r="L605" i="10" s="1"/>
  <c r="M605" i="10" s="1"/>
  <c r="J625" i="10"/>
  <c r="K625" i="10" s="1"/>
  <c r="J635" i="10"/>
  <c r="J651" i="10"/>
  <c r="K651" i="10" s="1"/>
  <c r="J671" i="10"/>
  <c r="K671" i="10" s="1"/>
  <c r="J681" i="10"/>
  <c r="J697" i="10"/>
  <c r="K697" i="10" s="1"/>
  <c r="J717" i="10"/>
  <c r="K717" i="10" s="1"/>
  <c r="J727" i="10"/>
  <c r="J743" i="10"/>
  <c r="K743" i="10" s="1"/>
  <c r="L743" i="10" s="1"/>
  <c r="M743" i="10" s="1"/>
  <c r="J763" i="10"/>
  <c r="J773" i="10"/>
  <c r="J789" i="10"/>
  <c r="K789" i="10" s="1"/>
  <c r="J809" i="10"/>
  <c r="J819" i="10"/>
  <c r="J835" i="10"/>
  <c r="K835" i="10" s="1"/>
  <c r="G586" i="10"/>
  <c r="H586" i="10" s="1"/>
  <c r="G602" i="10"/>
  <c r="H602" i="10" s="1"/>
  <c r="G632" i="10"/>
  <c r="H632" i="10" s="1"/>
  <c r="G648" i="10"/>
  <c r="H648" i="10" s="1"/>
  <c r="G678" i="10"/>
  <c r="H678" i="10" s="1"/>
  <c r="G694" i="10"/>
  <c r="H694" i="10" s="1"/>
  <c r="G724" i="10"/>
  <c r="H724" i="10" s="1"/>
  <c r="G740" i="10"/>
  <c r="H740" i="10" s="1"/>
  <c r="G770" i="10"/>
  <c r="H770" i="10" s="1"/>
  <c r="G786" i="10"/>
  <c r="H786" i="10" s="1"/>
  <c r="G816" i="10"/>
  <c r="H816" i="10" s="1"/>
  <c r="G832" i="10"/>
  <c r="H832" i="10" s="1"/>
  <c r="A762" i="10"/>
  <c r="A763" i="10" s="1"/>
  <c r="A764" i="10" s="1"/>
  <c r="A765" i="10" s="1"/>
  <c r="A766" i="10" s="1"/>
  <c r="A767" i="10" s="1"/>
  <c r="A768" i="10" s="1"/>
  <c r="A769" i="10" s="1"/>
  <c r="A770" i="10" s="1"/>
  <c r="A771" i="10" s="1"/>
  <c r="A772" i="10" s="1"/>
  <c r="A773" i="10" s="1"/>
  <c r="A774" i="10" s="1"/>
  <c r="A775" i="10" s="1"/>
  <c r="A776" i="10" s="1"/>
  <c r="A777" i="10" s="1"/>
  <c r="A778" i="10" s="1"/>
  <c r="A779" i="10" s="1"/>
  <c r="A780" i="10" s="1"/>
  <c r="A781" i="10" s="1"/>
  <c r="A782" i="10" s="1"/>
  <c r="A783" i="10" s="1"/>
  <c r="A784" i="10" s="1"/>
  <c r="A785" i="10" s="1"/>
  <c r="A786" i="10" s="1"/>
  <c r="A787" i="10" s="1"/>
  <c r="A788" i="10" s="1"/>
  <c r="A789" i="10" s="1"/>
  <c r="A790" i="10" s="1"/>
  <c r="A791" i="10" s="1"/>
  <c r="A792" i="10" s="1"/>
  <c r="A793" i="10" s="1"/>
  <c r="A794" i="10" s="1"/>
  <c r="A795" i="10" s="1"/>
  <c r="A808" i="10"/>
  <c r="A809" i="10" s="1"/>
  <c r="A810" i="10" s="1"/>
  <c r="A811" i="10" s="1"/>
  <c r="A812" i="10" s="1"/>
  <c r="A813" i="10" s="1"/>
  <c r="A814" i="10" s="1"/>
  <c r="A815" i="10" s="1"/>
  <c r="A816" i="10" s="1"/>
  <c r="A817" i="10" s="1"/>
  <c r="A818" i="10" s="1"/>
  <c r="A819" i="10" s="1"/>
  <c r="A820" i="10" s="1"/>
  <c r="A821" i="10" s="1"/>
  <c r="A822" i="10" s="1"/>
  <c r="A823" i="10" s="1"/>
  <c r="A824" i="10" s="1"/>
  <c r="A825" i="10" s="1"/>
  <c r="A826" i="10" s="1"/>
  <c r="A827" i="10" s="1"/>
  <c r="A828" i="10" s="1"/>
  <c r="A829" i="10" s="1"/>
  <c r="A830" i="10" s="1"/>
  <c r="A831" i="10" s="1"/>
  <c r="A832" i="10" s="1"/>
  <c r="A833" i="10" s="1"/>
  <c r="A834" i="10" s="1"/>
  <c r="A835" i="10" s="1"/>
  <c r="A836" i="10" s="1"/>
  <c r="A837" i="10" s="1"/>
  <c r="A838" i="10" s="1"/>
  <c r="A839" i="10" s="1"/>
  <c r="A840" i="10" s="1"/>
  <c r="A841" i="10" s="1"/>
  <c r="G588" i="10"/>
  <c r="H588" i="10" s="1"/>
  <c r="G592" i="10"/>
  <c r="H592" i="10" s="1"/>
  <c r="G604" i="10"/>
  <c r="H604" i="10" s="1"/>
  <c r="G634" i="10"/>
  <c r="H634" i="10" s="1"/>
  <c r="G638" i="10"/>
  <c r="H638" i="10" s="1"/>
  <c r="G650" i="10"/>
  <c r="H650" i="10" s="1"/>
  <c r="G680" i="10"/>
  <c r="H680" i="10" s="1"/>
  <c r="G684" i="10"/>
  <c r="H684" i="10" s="1"/>
  <c r="G696" i="10"/>
  <c r="H696" i="10" s="1"/>
  <c r="G726" i="10"/>
  <c r="H726" i="10" s="1"/>
  <c r="G730" i="10"/>
  <c r="H730" i="10" s="1"/>
  <c r="G742" i="10"/>
  <c r="H742" i="10" s="1"/>
  <c r="G772" i="10"/>
  <c r="H772" i="10" s="1"/>
  <c r="G776" i="10"/>
  <c r="G788" i="10"/>
  <c r="H788" i="10" s="1"/>
  <c r="G818" i="10"/>
  <c r="H818" i="10" s="1"/>
  <c r="G822" i="10"/>
  <c r="G834" i="10"/>
  <c r="H834" i="10" s="1"/>
  <c r="L834" i="10" s="1"/>
  <c r="M834" i="10" s="1"/>
  <c r="J586" i="10"/>
  <c r="K586" i="10" s="1"/>
  <c r="L586" i="10" s="1"/>
  <c r="M586" i="10" s="1"/>
  <c r="J632" i="10"/>
  <c r="K632" i="10" s="1"/>
  <c r="J678" i="10"/>
  <c r="K678" i="10" s="1"/>
  <c r="J724" i="10"/>
  <c r="K724" i="10" s="1"/>
  <c r="J770" i="10"/>
  <c r="K770" i="10" s="1"/>
  <c r="J816" i="10"/>
  <c r="K816" i="10" s="1"/>
  <c r="J832" i="10"/>
  <c r="K832" i="10" s="1"/>
  <c r="H743" i="8"/>
  <c r="A670" i="8"/>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L829" i="8"/>
  <c r="M829" i="8" s="1"/>
  <c r="A578" i="8"/>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L590" i="8"/>
  <c r="M590" i="8" s="1"/>
  <c r="H625" i="8"/>
  <c r="L682" i="8"/>
  <c r="M682" i="8" s="1"/>
  <c r="A762" i="8"/>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L774" i="8"/>
  <c r="M774" i="8" s="1"/>
  <c r="L601" i="8"/>
  <c r="M601" i="8" s="1"/>
  <c r="L820" i="8"/>
  <c r="M820" i="8" s="1"/>
  <c r="L821" i="8"/>
  <c r="M821" i="8" s="1"/>
  <c r="A624" i="8"/>
  <c r="A625" i="8" s="1"/>
  <c r="A626" i="8" s="1"/>
  <c r="A627" i="8" s="1"/>
  <c r="A628" i="8" s="1"/>
  <c r="A629" i="8" s="1"/>
  <c r="A630" i="8" s="1"/>
  <c r="A631" i="8" s="1"/>
  <c r="A632" i="8" s="1"/>
  <c r="A633" i="8" s="1"/>
  <c r="A634" i="8" s="1"/>
  <c r="A635" i="8" s="1"/>
  <c r="A636" i="8" s="1"/>
  <c r="A637" i="8" s="1"/>
  <c r="A638" i="8" s="1"/>
  <c r="A639" i="8" s="1"/>
  <c r="A640" i="8" s="1"/>
  <c r="A641" i="8" s="1"/>
  <c r="A642" i="8" s="1"/>
  <c r="A643" i="8" s="1"/>
  <c r="A644" i="8" s="1"/>
  <c r="A645" i="8" s="1"/>
  <c r="A646" i="8" s="1"/>
  <c r="A647" i="8" s="1"/>
  <c r="A648" i="8" s="1"/>
  <c r="A649" i="8" s="1"/>
  <c r="A650" i="8" s="1"/>
  <c r="A651" i="8" s="1"/>
  <c r="A652" i="8" s="1"/>
  <c r="A653" i="8" s="1"/>
  <c r="A654" i="8" s="1"/>
  <c r="A655" i="8" s="1"/>
  <c r="A656" i="8" s="1"/>
  <c r="A657" i="8" s="1"/>
  <c r="L636" i="8"/>
  <c r="M636" i="8" s="1"/>
  <c r="A716" i="8"/>
  <c r="A717" i="8" s="1"/>
  <c r="A718" i="8" s="1"/>
  <c r="A719" i="8" s="1"/>
  <c r="A720" i="8" s="1"/>
  <c r="A721" i="8" s="1"/>
  <c r="A722" i="8" s="1"/>
  <c r="A723" i="8" s="1"/>
  <c r="A724" i="8" s="1"/>
  <c r="A725" i="8" s="1"/>
  <c r="A726" i="8" s="1"/>
  <c r="A727" i="8" s="1"/>
  <c r="A728" i="8" s="1"/>
  <c r="A729" i="8" s="1"/>
  <c r="A730" i="8" s="1"/>
  <c r="A731" i="8" s="1"/>
  <c r="A732" i="8" s="1"/>
  <c r="A733" i="8" s="1"/>
  <c r="A734" i="8" s="1"/>
  <c r="A735" i="8" s="1"/>
  <c r="A736" i="8" s="1"/>
  <c r="A737" i="8" s="1"/>
  <c r="A738" i="8" s="1"/>
  <c r="A739" i="8" s="1"/>
  <c r="A740" i="8" s="1"/>
  <c r="A741" i="8" s="1"/>
  <c r="A742" i="8" s="1"/>
  <c r="A743" i="8" s="1"/>
  <c r="A744" i="8" s="1"/>
  <c r="A745" i="8" s="1"/>
  <c r="A746" i="8" s="1"/>
  <c r="A747" i="8" s="1"/>
  <c r="A748" i="8" s="1"/>
  <c r="A749" i="8" s="1"/>
  <c r="J579" i="8"/>
  <c r="K579" i="8" s="1"/>
  <c r="L579" i="8" s="1"/>
  <c r="M579" i="8" s="1"/>
  <c r="J589" i="8"/>
  <c r="J605" i="8"/>
  <c r="K605" i="8" s="1"/>
  <c r="J625" i="8"/>
  <c r="K625" i="8" s="1"/>
  <c r="J635" i="8"/>
  <c r="J651" i="8"/>
  <c r="K651" i="8" s="1"/>
  <c r="L651" i="8" s="1"/>
  <c r="M651" i="8" s="1"/>
  <c r="J671" i="8"/>
  <c r="K671" i="8" s="1"/>
  <c r="J681" i="8"/>
  <c r="J697" i="8"/>
  <c r="K697" i="8" s="1"/>
  <c r="L697" i="8" s="1"/>
  <c r="M697" i="8" s="1"/>
  <c r="J717" i="8"/>
  <c r="K717" i="8" s="1"/>
  <c r="L717" i="8" s="1"/>
  <c r="M717" i="8" s="1"/>
  <c r="J727" i="8"/>
  <c r="J743" i="8"/>
  <c r="K743" i="8" s="1"/>
  <c r="L743" i="8" s="1"/>
  <c r="M743" i="8" s="1"/>
  <c r="J763" i="8"/>
  <c r="J773" i="8"/>
  <c r="J789" i="8"/>
  <c r="K789" i="8" s="1"/>
  <c r="J809" i="8"/>
  <c r="J819" i="8"/>
  <c r="J835" i="8"/>
  <c r="K835" i="8" s="1"/>
  <c r="L835" i="8" s="1"/>
  <c r="M835" i="8" s="1"/>
  <c r="G586" i="8"/>
  <c r="H586" i="8" s="1"/>
  <c r="G602" i="8"/>
  <c r="H602" i="8" s="1"/>
  <c r="G632" i="8"/>
  <c r="H632" i="8" s="1"/>
  <c r="G648" i="8"/>
  <c r="H648" i="8" s="1"/>
  <c r="G678" i="8"/>
  <c r="H678" i="8" s="1"/>
  <c r="G694" i="8"/>
  <c r="H694" i="8" s="1"/>
  <c r="G724" i="8"/>
  <c r="H724" i="8" s="1"/>
  <c r="G740" i="8"/>
  <c r="H740" i="8" s="1"/>
  <c r="G770" i="8"/>
  <c r="H770" i="8" s="1"/>
  <c r="L770" i="8" s="1"/>
  <c r="M770" i="8" s="1"/>
  <c r="G786" i="8"/>
  <c r="H786" i="8" s="1"/>
  <c r="G816" i="8"/>
  <c r="H816" i="8" s="1"/>
  <c r="L816" i="8" s="1"/>
  <c r="M816" i="8" s="1"/>
  <c r="G832" i="8"/>
  <c r="H832" i="8" s="1"/>
  <c r="A808" i="8"/>
  <c r="A809" i="8" s="1"/>
  <c r="A810" i="8" s="1"/>
  <c r="A811" i="8" s="1"/>
  <c r="A812" i="8" s="1"/>
  <c r="A813" i="8" s="1"/>
  <c r="A814" i="8" s="1"/>
  <c r="A815" i="8" s="1"/>
  <c r="A816" i="8" s="1"/>
  <c r="A817" i="8" s="1"/>
  <c r="A818" i="8" s="1"/>
  <c r="A819" i="8" s="1"/>
  <c r="A820" i="8" s="1"/>
  <c r="A821" i="8" s="1"/>
  <c r="A822" i="8" s="1"/>
  <c r="A823" i="8" s="1"/>
  <c r="A824" i="8" s="1"/>
  <c r="A825" i="8" s="1"/>
  <c r="A826" i="8" s="1"/>
  <c r="A827" i="8" s="1"/>
  <c r="A828" i="8" s="1"/>
  <c r="A829" i="8" s="1"/>
  <c r="A830" i="8" s="1"/>
  <c r="A831" i="8" s="1"/>
  <c r="A832" i="8" s="1"/>
  <c r="A833" i="8" s="1"/>
  <c r="A834" i="8" s="1"/>
  <c r="A835" i="8" s="1"/>
  <c r="A836" i="8" s="1"/>
  <c r="A837" i="8" s="1"/>
  <c r="A838" i="8" s="1"/>
  <c r="A839" i="8" s="1"/>
  <c r="A840" i="8" s="1"/>
  <c r="A841" i="8" s="1"/>
  <c r="G583" i="8"/>
  <c r="H583" i="8" s="1"/>
  <c r="G629" i="8"/>
  <c r="G675" i="8"/>
  <c r="H675" i="8" s="1"/>
  <c r="G721" i="8"/>
  <c r="G767" i="8"/>
  <c r="G813" i="8"/>
  <c r="G581" i="8"/>
  <c r="G627" i="8"/>
  <c r="G673" i="8"/>
  <c r="G719" i="8"/>
  <c r="G765" i="8"/>
  <c r="G811" i="8"/>
  <c r="L599" i="6"/>
  <c r="M599" i="6" s="1"/>
  <c r="L645" i="6"/>
  <c r="M645" i="6" s="1"/>
  <c r="L728" i="6"/>
  <c r="M728" i="6" s="1"/>
  <c r="L774" i="6"/>
  <c r="M774" i="6" s="1"/>
  <c r="L820" i="6"/>
  <c r="M820" i="6" s="1"/>
  <c r="L691" i="6"/>
  <c r="M691" i="6" s="1"/>
  <c r="L775" i="6"/>
  <c r="M775" i="6" s="1"/>
  <c r="L821" i="6"/>
  <c r="M821" i="6" s="1"/>
  <c r="G579" i="6"/>
  <c r="H579" i="6" s="1"/>
  <c r="J581" i="6"/>
  <c r="J583" i="6"/>
  <c r="G589" i="6"/>
  <c r="G597" i="6"/>
  <c r="H597" i="6" s="1"/>
  <c r="G605" i="6"/>
  <c r="H605" i="6" s="1"/>
  <c r="L605" i="6" s="1"/>
  <c r="M605" i="6" s="1"/>
  <c r="G625" i="6"/>
  <c r="H625" i="6" s="1"/>
  <c r="J627" i="6"/>
  <c r="J629" i="6"/>
  <c r="G635" i="6"/>
  <c r="G643" i="6"/>
  <c r="H643" i="6" s="1"/>
  <c r="G651" i="6"/>
  <c r="H651" i="6" s="1"/>
  <c r="G671" i="6"/>
  <c r="H671" i="6" s="1"/>
  <c r="J673" i="6"/>
  <c r="J675" i="6"/>
  <c r="G681" i="6"/>
  <c r="G687" i="6"/>
  <c r="G689" i="6"/>
  <c r="H689" i="6" s="1"/>
  <c r="G697" i="6"/>
  <c r="H697" i="6" s="1"/>
  <c r="G717" i="6"/>
  <c r="H717" i="6" s="1"/>
  <c r="J719" i="6"/>
  <c r="J721" i="6"/>
  <c r="G727" i="6"/>
  <c r="G743" i="6"/>
  <c r="H743" i="6" s="1"/>
  <c r="L743" i="6" s="1"/>
  <c r="M743" i="6" s="1"/>
  <c r="G763" i="6"/>
  <c r="J765" i="6"/>
  <c r="J767" i="6"/>
  <c r="G773" i="6"/>
  <c r="G789" i="6"/>
  <c r="H789" i="6" s="1"/>
  <c r="G809" i="6"/>
  <c r="J811" i="6"/>
  <c r="J813" i="6"/>
  <c r="G819" i="6"/>
  <c r="G835" i="6"/>
  <c r="H835" i="6" s="1"/>
  <c r="J587" i="6"/>
  <c r="K587" i="6" s="1"/>
  <c r="J603" i="6"/>
  <c r="J633" i="6"/>
  <c r="K633" i="6" s="1"/>
  <c r="J649" i="6"/>
  <c r="K649" i="6" s="1"/>
  <c r="J679" i="6"/>
  <c r="K679" i="6" s="1"/>
  <c r="L679" i="6" s="1"/>
  <c r="M679" i="6" s="1"/>
  <c r="J695" i="6"/>
  <c r="K695" i="6" s="1"/>
  <c r="L695" i="6" s="1"/>
  <c r="M695" i="6" s="1"/>
  <c r="J725" i="6"/>
  <c r="K725" i="6" s="1"/>
  <c r="J741" i="6"/>
  <c r="K741" i="6" s="1"/>
  <c r="L741" i="6" s="1"/>
  <c r="M741" i="6" s="1"/>
  <c r="J771" i="6"/>
  <c r="K771" i="6" s="1"/>
  <c r="J787" i="6"/>
  <c r="J817" i="6"/>
  <c r="K817" i="6" s="1"/>
  <c r="J833" i="6"/>
  <c r="K833" i="6" s="1"/>
  <c r="J579" i="6"/>
  <c r="K579" i="6" s="1"/>
  <c r="J589" i="6"/>
  <c r="J625" i="6"/>
  <c r="K625" i="6" s="1"/>
  <c r="J635" i="6"/>
  <c r="J671" i="6"/>
  <c r="K671" i="6" s="1"/>
  <c r="J681" i="6"/>
  <c r="J717" i="6"/>
  <c r="K717" i="6" s="1"/>
  <c r="L717" i="6" s="1"/>
  <c r="M717" i="6" s="1"/>
  <c r="J727" i="6"/>
  <c r="J763" i="6"/>
  <c r="J773" i="6"/>
  <c r="J809" i="6"/>
  <c r="J819" i="6"/>
  <c r="G586" i="6"/>
  <c r="H586" i="6" s="1"/>
  <c r="G602" i="6"/>
  <c r="H602" i="6" s="1"/>
  <c r="G632" i="6"/>
  <c r="H632" i="6" s="1"/>
  <c r="G648" i="6"/>
  <c r="H648" i="6" s="1"/>
  <c r="G678" i="6"/>
  <c r="H678" i="6" s="1"/>
  <c r="G694" i="6"/>
  <c r="H694" i="6" s="1"/>
  <c r="G724" i="6"/>
  <c r="H724" i="6" s="1"/>
  <c r="G740" i="6"/>
  <c r="H740" i="6" s="1"/>
  <c r="G770" i="6"/>
  <c r="H770" i="6" s="1"/>
  <c r="G786" i="6"/>
  <c r="H786" i="6" s="1"/>
  <c r="G816" i="6"/>
  <c r="H816" i="6" s="1"/>
  <c r="G832" i="6"/>
  <c r="H832" i="6" s="1"/>
  <c r="A578" i="6"/>
  <c r="A579" i="6" s="1"/>
  <c r="A580" i="6" s="1"/>
  <c r="A581"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G594" i="6"/>
  <c r="A624" i="6"/>
  <c r="A625" i="6" s="1"/>
  <c r="A626" i="6" s="1"/>
  <c r="A627" i="6" s="1"/>
  <c r="A628" i="6" s="1"/>
  <c r="A629" i="6" s="1"/>
  <c r="A630" i="6" s="1"/>
  <c r="A631" i="6" s="1"/>
  <c r="A632" i="6" s="1"/>
  <c r="A633" i="6" s="1"/>
  <c r="A634" i="6" s="1"/>
  <c r="A635" i="6" s="1"/>
  <c r="A636" i="6" s="1"/>
  <c r="A637" i="6" s="1"/>
  <c r="A638" i="6" s="1"/>
  <c r="A639" i="6" s="1"/>
  <c r="A640" i="6" s="1"/>
  <c r="A641" i="6" s="1"/>
  <c r="A642" i="6" s="1"/>
  <c r="A643" i="6" s="1"/>
  <c r="A644" i="6" s="1"/>
  <c r="A645" i="6" s="1"/>
  <c r="A646" i="6" s="1"/>
  <c r="A647" i="6" s="1"/>
  <c r="A648" i="6" s="1"/>
  <c r="A649" i="6" s="1"/>
  <c r="A650" i="6" s="1"/>
  <c r="A651" i="6" s="1"/>
  <c r="A652" i="6" s="1"/>
  <c r="A653" i="6" s="1"/>
  <c r="A654" i="6" s="1"/>
  <c r="A655" i="6" s="1"/>
  <c r="A656" i="6" s="1"/>
  <c r="A657" i="6" s="1"/>
  <c r="A670" i="6"/>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16" i="6"/>
  <c r="A717" i="6" s="1"/>
  <c r="A718" i="6" s="1"/>
  <c r="A719" i="6" s="1"/>
  <c r="A720" i="6" s="1"/>
  <c r="A721" i="6" s="1"/>
  <c r="A722" i="6" s="1"/>
  <c r="A723" i="6" s="1"/>
  <c r="A724" i="6" s="1"/>
  <c r="A725" i="6" s="1"/>
  <c r="A726" i="6" s="1"/>
  <c r="A727" i="6" s="1"/>
  <c r="A728" i="6" s="1"/>
  <c r="A729" i="6" s="1"/>
  <c r="A730" i="6" s="1"/>
  <c r="A731" i="6" s="1"/>
  <c r="A732" i="6" s="1"/>
  <c r="A733" i="6" s="1"/>
  <c r="A734" i="6" s="1"/>
  <c r="A735" i="6" s="1"/>
  <c r="A736" i="6" s="1"/>
  <c r="A737" i="6" s="1"/>
  <c r="A738" i="6" s="1"/>
  <c r="A739" i="6" s="1"/>
  <c r="A740" i="6" s="1"/>
  <c r="A741" i="6" s="1"/>
  <c r="A742" i="6" s="1"/>
  <c r="A743" i="6" s="1"/>
  <c r="A744" i="6" s="1"/>
  <c r="A745" i="6" s="1"/>
  <c r="A746" i="6" s="1"/>
  <c r="A747" i="6" s="1"/>
  <c r="A748" i="6" s="1"/>
  <c r="A749" i="6" s="1"/>
  <c r="A762" i="6"/>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89" i="6" s="1"/>
  <c r="A790" i="6" s="1"/>
  <c r="A791" i="6" s="1"/>
  <c r="A792" i="6" s="1"/>
  <c r="A793" i="6" s="1"/>
  <c r="A794" i="6" s="1"/>
  <c r="A795" i="6" s="1"/>
  <c r="A808" i="6"/>
  <c r="A809" i="6" s="1"/>
  <c r="A810" i="6" s="1"/>
  <c r="A811" i="6" s="1"/>
  <c r="A812" i="6" s="1"/>
  <c r="A813" i="6" s="1"/>
  <c r="A814" i="6" s="1"/>
  <c r="A815" i="6" s="1"/>
  <c r="A816" i="6" s="1"/>
  <c r="A817" i="6" s="1"/>
  <c r="A818" i="6" s="1"/>
  <c r="A819" i="6" s="1"/>
  <c r="A820" i="6" s="1"/>
  <c r="A821" i="6" s="1"/>
  <c r="A822" i="6" s="1"/>
  <c r="A823" i="6" s="1"/>
  <c r="A824" i="6" s="1"/>
  <c r="A825" i="6" s="1"/>
  <c r="A826" i="6" s="1"/>
  <c r="A827" i="6" s="1"/>
  <c r="A828" i="6" s="1"/>
  <c r="A829" i="6" s="1"/>
  <c r="A830" i="6" s="1"/>
  <c r="A831" i="6" s="1"/>
  <c r="A832" i="6" s="1"/>
  <c r="A833" i="6" s="1"/>
  <c r="A834" i="6" s="1"/>
  <c r="A835" i="6" s="1"/>
  <c r="A836" i="6" s="1"/>
  <c r="A837" i="6" s="1"/>
  <c r="A838" i="6" s="1"/>
  <c r="A839" i="6" s="1"/>
  <c r="A840" i="6" s="1"/>
  <c r="A841" i="6" s="1"/>
  <c r="G588" i="6"/>
  <c r="H588" i="6" s="1"/>
  <c r="G592" i="6"/>
  <c r="H592" i="6" s="1"/>
  <c r="G604" i="6"/>
  <c r="H604" i="6" s="1"/>
  <c r="G634" i="6"/>
  <c r="H634" i="6" s="1"/>
  <c r="G638" i="6"/>
  <c r="G650" i="6"/>
  <c r="H650" i="6" s="1"/>
  <c r="G680" i="6"/>
  <c r="H680" i="6" s="1"/>
  <c r="G684" i="6"/>
  <c r="H684" i="6" s="1"/>
  <c r="G696" i="6"/>
  <c r="H696" i="6" s="1"/>
  <c r="G726" i="6"/>
  <c r="H726" i="6" s="1"/>
  <c r="G730" i="6"/>
  <c r="H730" i="6" s="1"/>
  <c r="G742" i="6"/>
  <c r="H742" i="6" s="1"/>
  <c r="G772" i="6"/>
  <c r="H772" i="6" s="1"/>
  <c r="G776" i="6"/>
  <c r="G788" i="6"/>
  <c r="H788" i="6" s="1"/>
  <c r="G818" i="6"/>
  <c r="H818" i="6" s="1"/>
  <c r="G822" i="6"/>
  <c r="G834" i="6"/>
  <c r="H834" i="6" s="1"/>
  <c r="J586" i="6"/>
  <c r="K586" i="6" s="1"/>
  <c r="J602" i="6"/>
  <c r="K602" i="6" s="1"/>
  <c r="J632" i="6"/>
  <c r="K632" i="6" s="1"/>
  <c r="J648" i="6"/>
  <c r="K648" i="6" s="1"/>
  <c r="J678" i="6"/>
  <c r="K678" i="6" s="1"/>
  <c r="J694" i="6"/>
  <c r="J724" i="6"/>
  <c r="K724" i="6" s="1"/>
  <c r="J740" i="6"/>
  <c r="K740" i="6" s="1"/>
  <c r="J770" i="6"/>
  <c r="K770" i="6" s="1"/>
  <c r="J786" i="6"/>
  <c r="J816" i="6"/>
  <c r="K816" i="6" s="1"/>
  <c r="J832" i="6"/>
  <c r="K832" i="6" s="1"/>
  <c r="G580" i="6"/>
  <c r="G626" i="6"/>
  <c r="G672" i="6"/>
  <c r="G718" i="6"/>
  <c r="G764" i="6"/>
  <c r="G810" i="6"/>
  <c r="A624" i="4"/>
  <c r="A625" i="4" s="1"/>
  <c r="A626" i="4" s="1"/>
  <c r="A627" i="4" s="1"/>
  <c r="A628" i="4" s="1"/>
  <c r="A629" i="4" s="1"/>
  <c r="A630" i="4" s="1"/>
  <c r="A631" i="4" s="1"/>
  <c r="A632" i="4" s="1"/>
  <c r="A633" i="4" s="1"/>
  <c r="A634" i="4" s="1"/>
  <c r="A635" i="4" s="1"/>
  <c r="A636" i="4" s="1"/>
  <c r="A637" i="4" s="1"/>
  <c r="A638" i="4" s="1"/>
  <c r="A639" i="4" s="1"/>
  <c r="A640" i="4" s="1"/>
  <c r="A641" i="4" s="1"/>
  <c r="A642" i="4" s="1"/>
  <c r="A643" i="4" s="1"/>
  <c r="A644" i="4" s="1"/>
  <c r="A645" i="4" s="1"/>
  <c r="A646" i="4" s="1"/>
  <c r="A647" i="4" s="1"/>
  <c r="A648" i="4" s="1"/>
  <c r="A649" i="4" s="1"/>
  <c r="A650" i="4" s="1"/>
  <c r="A651" i="4" s="1"/>
  <c r="A652" i="4" s="1"/>
  <c r="A653" i="4" s="1"/>
  <c r="A654" i="4" s="1"/>
  <c r="A655" i="4" s="1"/>
  <c r="A656" i="4" s="1"/>
  <c r="A657" i="4" s="1"/>
  <c r="A808" i="4"/>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0" i="4" s="1"/>
  <c r="A831" i="4" s="1"/>
  <c r="A832" i="4" s="1"/>
  <c r="A833" i="4" s="1"/>
  <c r="A834" i="4" s="1"/>
  <c r="A835" i="4" s="1"/>
  <c r="A836" i="4" s="1"/>
  <c r="A837" i="4" s="1"/>
  <c r="A838" i="4" s="1"/>
  <c r="A839" i="4" s="1"/>
  <c r="A840" i="4" s="1"/>
  <c r="A841" i="4" s="1"/>
  <c r="A670" i="4"/>
  <c r="A671" i="4" s="1"/>
  <c r="A672" i="4" s="1"/>
  <c r="A673" i="4" s="1"/>
  <c r="A674" i="4" s="1"/>
  <c r="A675" i="4" s="1"/>
  <c r="A676" i="4" s="1"/>
  <c r="A677" i="4" s="1"/>
  <c r="A678" i="4" s="1"/>
  <c r="A679" i="4" s="1"/>
  <c r="A680" i="4" s="1"/>
  <c r="A681" i="4" s="1"/>
  <c r="A682" i="4" s="1"/>
  <c r="A683" i="4" s="1"/>
  <c r="A684" i="4" s="1"/>
  <c r="A685" i="4" s="1"/>
  <c r="A686" i="4" s="1"/>
  <c r="A687" i="4" s="1"/>
  <c r="A688" i="4" s="1"/>
  <c r="A689" i="4" s="1"/>
  <c r="A690" i="4" s="1"/>
  <c r="A691" i="4" s="1"/>
  <c r="A692" i="4" s="1"/>
  <c r="A693" i="4" s="1"/>
  <c r="A694" i="4" s="1"/>
  <c r="A695" i="4" s="1"/>
  <c r="A696" i="4" s="1"/>
  <c r="A697" i="4" s="1"/>
  <c r="A698" i="4" s="1"/>
  <c r="A699" i="4" s="1"/>
  <c r="A700" i="4" s="1"/>
  <c r="A701" i="4" s="1"/>
  <c r="A702" i="4" s="1"/>
  <c r="A703" i="4" s="1"/>
  <c r="A762" i="4"/>
  <c r="A763" i="4" s="1"/>
  <c r="A764" i="4" s="1"/>
  <c r="A765" i="4" s="1"/>
  <c r="A766" i="4" s="1"/>
  <c r="A767" i="4" s="1"/>
  <c r="A768" i="4" s="1"/>
  <c r="A769" i="4" s="1"/>
  <c r="A770" i="4" s="1"/>
  <c r="A771" i="4" s="1"/>
  <c r="A772" i="4" s="1"/>
  <c r="A773" i="4" s="1"/>
  <c r="A774" i="4" s="1"/>
  <c r="A775" i="4" s="1"/>
  <c r="A776" i="4" s="1"/>
  <c r="A777" i="4" s="1"/>
  <c r="A778" i="4" s="1"/>
  <c r="A779" i="4" s="1"/>
  <c r="A780" i="4" s="1"/>
  <c r="A781" i="4" s="1"/>
  <c r="A782" i="4" s="1"/>
  <c r="A783" i="4" s="1"/>
  <c r="A784" i="4" s="1"/>
  <c r="A785" i="4" s="1"/>
  <c r="A786" i="4" s="1"/>
  <c r="A787" i="4" s="1"/>
  <c r="A788" i="4" s="1"/>
  <c r="A789" i="4" s="1"/>
  <c r="A790" i="4" s="1"/>
  <c r="A791" i="4" s="1"/>
  <c r="A792" i="4" s="1"/>
  <c r="A793" i="4" s="1"/>
  <c r="A794" i="4" s="1"/>
  <c r="A795" i="4" s="1"/>
  <c r="A716" i="4"/>
  <c r="A717" i="4" s="1"/>
  <c r="A718" i="4" s="1"/>
  <c r="A719" i="4" s="1"/>
  <c r="A720" i="4" s="1"/>
  <c r="A721" i="4" s="1"/>
  <c r="A722" i="4" s="1"/>
  <c r="A723" i="4" s="1"/>
  <c r="A724" i="4" s="1"/>
  <c r="A725" i="4" s="1"/>
  <c r="A726" i="4" s="1"/>
  <c r="A727" i="4" s="1"/>
  <c r="A728" i="4" s="1"/>
  <c r="A729" i="4" s="1"/>
  <c r="A730" i="4" s="1"/>
  <c r="A731" i="4" s="1"/>
  <c r="A732" i="4" s="1"/>
  <c r="A733" i="4" s="1"/>
  <c r="A734" i="4" s="1"/>
  <c r="A735" i="4" s="1"/>
  <c r="A736" i="4" s="1"/>
  <c r="A737" i="4" s="1"/>
  <c r="A738" i="4" s="1"/>
  <c r="A739" i="4" s="1"/>
  <c r="A740" i="4" s="1"/>
  <c r="A741" i="4" s="1"/>
  <c r="A742" i="4" s="1"/>
  <c r="A743" i="4" s="1"/>
  <c r="A744" i="4" s="1"/>
  <c r="A745" i="4" s="1"/>
  <c r="A746" i="4" s="1"/>
  <c r="A747" i="4" s="1"/>
  <c r="A748" i="4" s="1"/>
  <c r="A749" i="4" s="1"/>
  <c r="K583" i="4"/>
  <c r="L829" i="4"/>
  <c r="M829" i="4" s="1"/>
  <c r="L783" i="4"/>
  <c r="M783" i="4" s="1"/>
  <c r="H625" i="4"/>
  <c r="A578" i="4"/>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5" i="4" s="1"/>
  <c r="A606" i="4" s="1"/>
  <c r="A607" i="4" s="1"/>
  <c r="A608" i="4" s="1"/>
  <c r="A609" i="4" s="1"/>
  <c r="A610" i="4" s="1"/>
  <c r="A611" i="4" s="1"/>
  <c r="H651" i="4"/>
  <c r="H671" i="4"/>
  <c r="K721" i="4"/>
  <c r="H743" i="4"/>
  <c r="J587" i="4"/>
  <c r="K587" i="4" s="1"/>
  <c r="J603" i="4"/>
  <c r="J633" i="4"/>
  <c r="K633" i="4" s="1"/>
  <c r="J649" i="4"/>
  <c r="K649" i="4" s="1"/>
  <c r="L649" i="4" s="1"/>
  <c r="M649" i="4" s="1"/>
  <c r="J679" i="4"/>
  <c r="K679" i="4" s="1"/>
  <c r="J695" i="4"/>
  <c r="K695" i="4" s="1"/>
  <c r="J725" i="4"/>
  <c r="K725" i="4" s="1"/>
  <c r="J741" i="4"/>
  <c r="J771" i="4"/>
  <c r="K771" i="4" s="1"/>
  <c r="J787" i="4"/>
  <c r="K787" i="4" s="1"/>
  <c r="J817" i="4"/>
  <c r="K817" i="4" s="1"/>
  <c r="J833" i="4"/>
  <c r="J579" i="4"/>
  <c r="K579" i="4" s="1"/>
  <c r="J589" i="4"/>
  <c r="J625" i="4"/>
  <c r="K625" i="4" s="1"/>
  <c r="J635" i="4"/>
  <c r="J671" i="4"/>
  <c r="K671" i="4" s="1"/>
  <c r="J681" i="4"/>
  <c r="J717" i="4"/>
  <c r="K717" i="4" s="1"/>
  <c r="J727" i="4"/>
  <c r="J763" i="4"/>
  <c r="J773" i="4"/>
  <c r="J809" i="4"/>
  <c r="J819" i="4"/>
  <c r="G586" i="4"/>
  <c r="G602" i="4"/>
  <c r="H602" i="4" s="1"/>
  <c r="G632" i="4"/>
  <c r="G648" i="4"/>
  <c r="H648" i="4" s="1"/>
  <c r="G678" i="4"/>
  <c r="G694" i="4"/>
  <c r="H694" i="4" s="1"/>
  <c r="G724" i="4"/>
  <c r="G740" i="4"/>
  <c r="H740" i="4" s="1"/>
  <c r="G770" i="4"/>
  <c r="G786" i="4"/>
  <c r="H786" i="4" s="1"/>
  <c r="G816" i="4"/>
  <c r="G832" i="4"/>
  <c r="H832" i="4" s="1"/>
  <c r="G594" i="4"/>
  <c r="J586" i="4"/>
  <c r="K586" i="4" s="1"/>
  <c r="J632" i="4"/>
  <c r="K632" i="4" s="1"/>
  <c r="J678" i="4"/>
  <c r="K678" i="4" s="1"/>
  <c r="J724" i="4"/>
  <c r="K724" i="4" s="1"/>
  <c r="J770" i="4"/>
  <c r="K770" i="4" s="1"/>
  <c r="J816" i="4"/>
  <c r="K816" i="4" s="1"/>
  <c r="G675" i="4"/>
  <c r="G721" i="4"/>
  <c r="H721" i="4" s="1"/>
  <c r="G767" i="4"/>
  <c r="G813" i="4"/>
  <c r="G581" i="4"/>
  <c r="G627" i="4"/>
  <c r="G673" i="4"/>
  <c r="G719" i="4"/>
  <c r="G765" i="4"/>
  <c r="G811" i="4"/>
  <c r="L533" i="9"/>
  <c r="M533" i="9" s="1"/>
  <c r="L570" i="9"/>
  <c r="M570" i="9" s="1"/>
  <c r="L616" i="9"/>
  <c r="M616" i="9" s="1"/>
  <c r="J566" i="9"/>
  <c r="K566" i="9" s="1"/>
  <c r="J584" i="9"/>
  <c r="K584" i="9" s="1"/>
  <c r="J523" i="9"/>
  <c r="J475" i="9"/>
  <c r="K475" i="9" s="1"/>
  <c r="J493" i="9"/>
  <c r="K493" i="9" s="1"/>
  <c r="L493" i="9" s="1"/>
  <c r="M493" i="9" s="1"/>
  <c r="G520" i="9"/>
  <c r="H520" i="9" s="1"/>
  <c r="G538" i="9"/>
  <c r="H538" i="9" s="1"/>
  <c r="G560" i="9"/>
  <c r="G609" i="9"/>
  <c r="J627" i="9"/>
  <c r="K627" i="9" s="1"/>
  <c r="L627" i="9" s="1"/>
  <c r="M627" i="9" s="1"/>
  <c r="A512" i="9"/>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J568" i="9"/>
  <c r="K568" i="9" s="1"/>
  <c r="J572" i="9"/>
  <c r="G581" i="9"/>
  <c r="H581" i="9" s="1"/>
  <c r="J467" i="9"/>
  <c r="K467" i="9" s="1"/>
  <c r="L467" i="9" s="1"/>
  <c r="M467" i="9" s="1"/>
  <c r="J477" i="9"/>
  <c r="G490" i="9"/>
  <c r="H490" i="9" s="1"/>
  <c r="G526" i="9"/>
  <c r="H526" i="9" s="1"/>
  <c r="J560" i="9"/>
  <c r="J520" i="9"/>
  <c r="K520" i="9" s="1"/>
  <c r="G583" i="9"/>
  <c r="H583" i="9" s="1"/>
  <c r="G474" i="9"/>
  <c r="H474" i="9" s="1"/>
  <c r="G492" i="9"/>
  <c r="H492" i="9" s="1"/>
  <c r="G514" i="9"/>
  <c r="G563" i="9"/>
  <c r="J581" i="9"/>
  <c r="K581" i="9" s="1"/>
  <c r="J613" i="9"/>
  <c r="K613" i="9" s="1"/>
  <c r="J631" i="9"/>
  <c r="K631" i="9" s="1"/>
  <c r="L631" i="9" s="1"/>
  <c r="M631" i="9" s="1"/>
  <c r="J513" i="9"/>
  <c r="K513" i="9" s="1"/>
  <c r="J490" i="9"/>
  <c r="J522" i="9"/>
  <c r="K522" i="9" s="1"/>
  <c r="J526" i="9"/>
  <c r="K526" i="9" s="1"/>
  <c r="G561" i="9"/>
  <c r="G567" i="9"/>
  <c r="H567" i="9" s="1"/>
  <c r="G585" i="9"/>
  <c r="H585" i="9" s="1"/>
  <c r="G476" i="9"/>
  <c r="H476" i="9" s="1"/>
  <c r="G480" i="9"/>
  <c r="H480" i="9" s="1"/>
  <c r="J514" i="9"/>
  <c r="J583" i="9"/>
  <c r="J605" i="9"/>
  <c r="J615" i="9"/>
  <c r="G628" i="9"/>
  <c r="H628" i="9" s="1"/>
  <c r="G559" i="9"/>
  <c r="J561" i="9"/>
  <c r="J563" i="9"/>
  <c r="G569" i="9"/>
  <c r="G517" i="9"/>
  <c r="J585" i="9"/>
  <c r="K585" i="9" s="1"/>
  <c r="G515" i="9"/>
  <c r="G521" i="9"/>
  <c r="H521" i="9" s="1"/>
  <c r="J559" i="9"/>
  <c r="J569" i="9"/>
  <c r="G582" i="9"/>
  <c r="H582" i="9" s="1"/>
  <c r="G513" i="9"/>
  <c r="H513" i="9" s="1"/>
  <c r="J515" i="9"/>
  <c r="J517" i="9"/>
  <c r="G523" i="9"/>
  <c r="J521" i="9"/>
  <c r="K521" i="9" s="1"/>
  <c r="G566" i="9"/>
  <c r="H566" i="9" s="1"/>
  <c r="G584" i="9"/>
  <c r="H584" i="9" s="1"/>
  <c r="G469" i="9"/>
  <c r="L616" i="7"/>
  <c r="M616" i="7" s="1"/>
  <c r="L570" i="7"/>
  <c r="M570" i="7" s="1"/>
  <c r="L617" i="7"/>
  <c r="M617" i="7" s="1"/>
  <c r="L487" i="7"/>
  <c r="M487" i="7" s="1"/>
  <c r="G477" i="7"/>
  <c r="J566" i="7"/>
  <c r="K566" i="7" s="1"/>
  <c r="J584" i="7"/>
  <c r="K584" i="7" s="1"/>
  <c r="J475" i="7"/>
  <c r="K475" i="7" s="1"/>
  <c r="J493" i="7"/>
  <c r="K493" i="7" s="1"/>
  <c r="G520" i="7"/>
  <c r="H520" i="7" s="1"/>
  <c r="G560" i="7"/>
  <c r="J627" i="7"/>
  <c r="K627" i="7" s="1"/>
  <c r="L627" i="7" s="1"/>
  <c r="M627" i="7" s="1"/>
  <c r="A512" i="7"/>
  <c r="A513" i="7" s="1"/>
  <c r="A514" i="7" s="1"/>
  <c r="A515" i="7" s="1"/>
  <c r="A516" i="7" s="1"/>
  <c r="A517" i="7" s="1"/>
  <c r="A518" i="7" s="1"/>
  <c r="A519" i="7" s="1"/>
  <c r="A520" i="7" s="1"/>
  <c r="A521" i="7" s="1"/>
  <c r="A522" i="7" s="1"/>
  <c r="A523" i="7" s="1"/>
  <c r="A524" i="7" s="1"/>
  <c r="A525" i="7" s="1"/>
  <c r="A526" i="7" s="1"/>
  <c r="A527" i="7" s="1"/>
  <c r="A528" i="7" s="1"/>
  <c r="A529" i="7" s="1"/>
  <c r="A530" i="7" s="1"/>
  <c r="A531" i="7" s="1"/>
  <c r="A532" i="7" s="1"/>
  <c r="A533" i="7" s="1"/>
  <c r="A534" i="7" s="1"/>
  <c r="A535" i="7" s="1"/>
  <c r="A536" i="7" s="1"/>
  <c r="A537" i="7" s="1"/>
  <c r="A538" i="7" s="1"/>
  <c r="A539" i="7" s="1"/>
  <c r="A540" i="7" s="1"/>
  <c r="A541" i="7" s="1"/>
  <c r="A542" i="7" s="1"/>
  <c r="A543" i="7" s="1"/>
  <c r="A544" i="7" s="1"/>
  <c r="A545" i="7" s="1"/>
  <c r="J568" i="7"/>
  <c r="K568" i="7" s="1"/>
  <c r="J572" i="7"/>
  <c r="G581" i="7"/>
  <c r="H581" i="7" s="1"/>
  <c r="G631" i="7"/>
  <c r="H631" i="7" s="1"/>
  <c r="J467" i="7"/>
  <c r="K467" i="7" s="1"/>
  <c r="L467" i="7" s="1"/>
  <c r="M467" i="7" s="1"/>
  <c r="J477" i="7"/>
  <c r="G490" i="7"/>
  <c r="H490" i="7" s="1"/>
  <c r="G526" i="7"/>
  <c r="H526" i="7" s="1"/>
  <c r="J560" i="7"/>
  <c r="J629" i="7"/>
  <c r="J520" i="7"/>
  <c r="K520" i="7" s="1"/>
  <c r="G583" i="7"/>
  <c r="H583" i="7" s="1"/>
  <c r="J513" i="7"/>
  <c r="K513" i="7" s="1"/>
  <c r="G474" i="7"/>
  <c r="H474" i="7" s="1"/>
  <c r="G492" i="7"/>
  <c r="H492" i="7" s="1"/>
  <c r="G514" i="7"/>
  <c r="G563" i="7"/>
  <c r="J581" i="7"/>
  <c r="K581" i="7" s="1"/>
  <c r="J631" i="7"/>
  <c r="K631" i="7" s="1"/>
  <c r="J490" i="7"/>
  <c r="K490" i="7" s="1"/>
  <c r="J526" i="7"/>
  <c r="K526" i="7" s="1"/>
  <c r="G561" i="7"/>
  <c r="G567" i="7"/>
  <c r="H567" i="7" s="1"/>
  <c r="G585" i="7"/>
  <c r="H585" i="7" s="1"/>
  <c r="G476" i="7"/>
  <c r="H476" i="7" s="1"/>
  <c r="G480" i="7"/>
  <c r="H480" i="7" s="1"/>
  <c r="J514" i="7"/>
  <c r="J583" i="7"/>
  <c r="K583" i="7" s="1"/>
  <c r="J605" i="7"/>
  <c r="J615" i="7"/>
  <c r="G628" i="7"/>
  <c r="H628" i="7" s="1"/>
  <c r="J474" i="7"/>
  <c r="K474" i="7" s="1"/>
  <c r="J492" i="7"/>
  <c r="K492" i="7" s="1"/>
  <c r="G559" i="7"/>
  <c r="J561" i="7"/>
  <c r="J563" i="7"/>
  <c r="G569" i="7"/>
  <c r="G517" i="7"/>
  <c r="J567" i="7"/>
  <c r="K567" i="7" s="1"/>
  <c r="J585" i="7"/>
  <c r="K585" i="7" s="1"/>
  <c r="L585" i="7" s="1"/>
  <c r="M585" i="7" s="1"/>
  <c r="G515" i="7"/>
  <c r="G521" i="7"/>
  <c r="H521" i="7" s="1"/>
  <c r="J559" i="7"/>
  <c r="J569" i="7"/>
  <c r="G582" i="7"/>
  <c r="H582" i="7" s="1"/>
  <c r="G513" i="7"/>
  <c r="H513" i="7" s="1"/>
  <c r="J515" i="7"/>
  <c r="J517" i="7"/>
  <c r="G523" i="7"/>
  <c r="J521" i="7"/>
  <c r="K521" i="7" s="1"/>
  <c r="G566" i="7"/>
  <c r="H566" i="7" s="1"/>
  <c r="G584" i="7"/>
  <c r="H584" i="7" s="1"/>
  <c r="J523" i="7"/>
  <c r="G469" i="7"/>
  <c r="J614" i="7"/>
  <c r="K614" i="7" s="1"/>
  <c r="A466" i="5"/>
  <c r="A467" i="5" s="1"/>
  <c r="A468" i="5" s="1"/>
  <c r="A469" i="5" s="1"/>
  <c r="A470" i="5" s="1"/>
  <c r="A471" i="5" s="1"/>
  <c r="A472" i="5" s="1"/>
  <c r="A473" i="5" s="1"/>
  <c r="A474" i="5" s="1"/>
  <c r="A475" i="5" s="1"/>
  <c r="A476" i="5" s="1"/>
  <c r="A477" i="5" s="1"/>
  <c r="A478" i="5" s="1"/>
  <c r="A479" i="5" s="1"/>
  <c r="A480" i="5" s="1"/>
  <c r="A481" i="5" s="1"/>
  <c r="A482" i="5" s="1"/>
  <c r="A483" i="5" s="1"/>
  <c r="A484" i="5" s="1"/>
  <c r="A485" i="5" s="1"/>
  <c r="A486" i="5" s="1"/>
  <c r="A487" i="5" s="1"/>
  <c r="A488" i="5" s="1"/>
  <c r="A489" i="5" s="1"/>
  <c r="A490" i="5" s="1"/>
  <c r="A491" i="5" s="1"/>
  <c r="A492" i="5" s="1"/>
  <c r="A493" i="5" s="1"/>
  <c r="A494" i="5" s="1"/>
  <c r="A495" i="5" s="1"/>
  <c r="A496" i="5" s="1"/>
  <c r="A497" i="5" s="1"/>
  <c r="A498" i="5" s="1"/>
  <c r="A499" i="5" s="1"/>
  <c r="L487" i="5"/>
  <c r="M487" i="5" s="1"/>
  <c r="L625" i="5"/>
  <c r="M625" i="5" s="1"/>
  <c r="J513" i="5"/>
  <c r="K513" i="5" s="1"/>
  <c r="J523" i="5"/>
  <c r="G467" i="5"/>
  <c r="H467" i="5" s="1"/>
  <c r="J469" i="5"/>
  <c r="J471" i="5"/>
  <c r="G477" i="5"/>
  <c r="J566" i="5"/>
  <c r="K566" i="5" s="1"/>
  <c r="J584" i="5"/>
  <c r="K584" i="5" s="1"/>
  <c r="A512" i="5"/>
  <c r="A513" i="5" s="1"/>
  <c r="A514" i="5" s="1"/>
  <c r="A515" i="5" s="1"/>
  <c r="A516" i="5" s="1"/>
  <c r="A517" i="5" s="1"/>
  <c r="A518" i="5" s="1"/>
  <c r="A519" i="5" s="1"/>
  <c r="A520" i="5" s="1"/>
  <c r="A521" i="5" s="1"/>
  <c r="A522" i="5" s="1"/>
  <c r="A523" i="5" s="1"/>
  <c r="A524" i="5" s="1"/>
  <c r="A525" i="5" s="1"/>
  <c r="A526" i="5" s="1"/>
  <c r="A527" i="5" s="1"/>
  <c r="A528" i="5" s="1"/>
  <c r="A529" i="5" s="1"/>
  <c r="A530" i="5" s="1"/>
  <c r="A531" i="5" s="1"/>
  <c r="A532" i="5" s="1"/>
  <c r="A533" i="5" s="1"/>
  <c r="A534" i="5" s="1"/>
  <c r="A535" i="5" s="1"/>
  <c r="A536" i="5" s="1"/>
  <c r="A537" i="5" s="1"/>
  <c r="A538" i="5" s="1"/>
  <c r="A539" i="5" s="1"/>
  <c r="A540" i="5" s="1"/>
  <c r="A541" i="5" s="1"/>
  <c r="A542" i="5" s="1"/>
  <c r="A543" i="5" s="1"/>
  <c r="A544" i="5" s="1"/>
  <c r="A545" i="5" s="1"/>
  <c r="J568" i="5"/>
  <c r="K568" i="5" s="1"/>
  <c r="J572" i="5"/>
  <c r="G581" i="5"/>
  <c r="H581" i="5" s="1"/>
  <c r="J467" i="5"/>
  <c r="K467" i="5" s="1"/>
  <c r="J477" i="5"/>
  <c r="G490" i="5"/>
  <c r="H490" i="5" s="1"/>
  <c r="G526" i="5"/>
  <c r="H526" i="5" s="1"/>
  <c r="J560" i="5"/>
  <c r="J520" i="5"/>
  <c r="K520" i="5" s="1"/>
  <c r="G583" i="5"/>
  <c r="H583" i="5" s="1"/>
  <c r="G520" i="5"/>
  <c r="H520" i="5" s="1"/>
  <c r="G474" i="5"/>
  <c r="H474" i="5" s="1"/>
  <c r="G492" i="5"/>
  <c r="H492" i="5" s="1"/>
  <c r="G514" i="5"/>
  <c r="G563" i="5"/>
  <c r="J581" i="5"/>
  <c r="J631" i="5"/>
  <c r="J490" i="5"/>
  <c r="K490" i="5" s="1"/>
  <c r="J522" i="5"/>
  <c r="K522" i="5" s="1"/>
  <c r="J526" i="5"/>
  <c r="K526" i="5" s="1"/>
  <c r="G561" i="5"/>
  <c r="G567" i="5"/>
  <c r="H567" i="5" s="1"/>
  <c r="G585" i="5"/>
  <c r="H585" i="5" s="1"/>
  <c r="G476" i="5"/>
  <c r="H476" i="5" s="1"/>
  <c r="G480" i="5"/>
  <c r="H480" i="5" s="1"/>
  <c r="J514" i="5"/>
  <c r="J583" i="5"/>
  <c r="K583" i="5" s="1"/>
  <c r="J605" i="5"/>
  <c r="J615" i="5"/>
  <c r="G628" i="5"/>
  <c r="H628" i="5" s="1"/>
  <c r="G559" i="5"/>
  <c r="J561" i="5"/>
  <c r="J563" i="5"/>
  <c r="G569" i="5"/>
  <c r="G517" i="5"/>
  <c r="J567" i="5"/>
  <c r="K567" i="5" s="1"/>
  <c r="J585" i="5"/>
  <c r="K585" i="5" s="1"/>
  <c r="G515" i="5"/>
  <c r="G521" i="5"/>
  <c r="H521" i="5" s="1"/>
  <c r="J559" i="5"/>
  <c r="J569" i="5"/>
  <c r="G582" i="5"/>
  <c r="H582" i="5" s="1"/>
  <c r="G513" i="5"/>
  <c r="H513" i="5" s="1"/>
  <c r="J515" i="5"/>
  <c r="J517" i="5"/>
  <c r="G523" i="5"/>
  <c r="J521" i="5"/>
  <c r="K521" i="5" s="1"/>
  <c r="G566" i="5"/>
  <c r="H566" i="5" s="1"/>
  <c r="G584" i="5"/>
  <c r="H584" i="5" s="1"/>
  <c r="G469" i="5"/>
  <c r="J614" i="5"/>
  <c r="K614" i="5" s="1"/>
  <c r="J513" i="3"/>
  <c r="K513" i="3" s="1"/>
  <c r="J523" i="3"/>
  <c r="G536" i="3"/>
  <c r="H536" i="3" s="1"/>
  <c r="G568" i="3"/>
  <c r="H568" i="3" s="1"/>
  <c r="G572" i="3"/>
  <c r="J566" i="3"/>
  <c r="K566" i="3" s="1"/>
  <c r="J584" i="3"/>
  <c r="K584" i="3" s="1"/>
  <c r="G629" i="3"/>
  <c r="H629" i="3" s="1"/>
  <c r="J475" i="3"/>
  <c r="K475" i="3" s="1"/>
  <c r="J493" i="3"/>
  <c r="K493" i="3" s="1"/>
  <c r="G520" i="3"/>
  <c r="G538" i="3"/>
  <c r="H538" i="3" s="1"/>
  <c r="G560" i="3"/>
  <c r="G609" i="3"/>
  <c r="J627" i="3"/>
  <c r="K627" i="3" s="1"/>
  <c r="A512" i="3"/>
  <c r="A513" i="3" s="1"/>
  <c r="A514" i="3" s="1"/>
  <c r="A515" i="3" s="1"/>
  <c r="A516" i="3" s="1"/>
  <c r="A517" i="3" s="1"/>
  <c r="A518" i="3" s="1"/>
  <c r="A519" i="3" s="1"/>
  <c r="A520" i="3" s="1"/>
  <c r="A521" i="3" s="1"/>
  <c r="A522" i="3" s="1"/>
  <c r="A523" i="3" s="1"/>
  <c r="A524"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J536" i="3"/>
  <c r="K536" i="3" s="1"/>
  <c r="J568" i="3"/>
  <c r="K568" i="3" s="1"/>
  <c r="J572" i="3"/>
  <c r="G581" i="3"/>
  <c r="H581" i="3" s="1"/>
  <c r="G607" i="3"/>
  <c r="G613" i="3"/>
  <c r="G631" i="3"/>
  <c r="H631" i="3" s="1"/>
  <c r="J467" i="3"/>
  <c r="K467" i="3" s="1"/>
  <c r="J477" i="3"/>
  <c r="G490" i="3"/>
  <c r="H490" i="3" s="1"/>
  <c r="G522" i="3"/>
  <c r="H522" i="3" s="1"/>
  <c r="G526" i="3"/>
  <c r="H526" i="3" s="1"/>
  <c r="J560" i="3"/>
  <c r="J629" i="3"/>
  <c r="K629" i="3" s="1"/>
  <c r="J520" i="3"/>
  <c r="K520" i="3" s="1"/>
  <c r="J538" i="3"/>
  <c r="K538" i="3" s="1"/>
  <c r="G583" i="3"/>
  <c r="H583" i="3" s="1"/>
  <c r="G605" i="3"/>
  <c r="J607" i="3"/>
  <c r="J609" i="3"/>
  <c r="G615" i="3"/>
  <c r="G474" i="3"/>
  <c r="G492" i="3"/>
  <c r="H492" i="3" s="1"/>
  <c r="G514" i="3"/>
  <c r="G563" i="3"/>
  <c r="J581" i="3"/>
  <c r="J613" i="3"/>
  <c r="K613" i="3" s="1"/>
  <c r="J631" i="3"/>
  <c r="K631" i="3" s="1"/>
  <c r="J522" i="3"/>
  <c r="K522" i="3" s="1"/>
  <c r="J526" i="3"/>
  <c r="K526" i="3" s="1"/>
  <c r="G535" i="3"/>
  <c r="H535" i="3" s="1"/>
  <c r="G561" i="3"/>
  <c r="G567" i="3"/>
  <c r="G585" i="3"/>
  <c r="H585" i="3" s="1"/>
  <c r="G476" i="3"/>
  <c r="H476" i="3" s="1"/>
  <c r="G480" i="3"/>
  <c r="H480" i="3" s="1"/>
  <c r="G486" i="3"/>
  <c r="H486" i="3" s="1"/>
  <c r="J514" i="3"/>
  <c r="J583" i="3"/>
  <c r="J605" i="3"/>
  <c r="J615" i="3"/>
  <c r="J474" i="3"/>
  <c r="K474" i="3" s="1"/>
  <c r="J492" i="3"/>
  <c r="G537" i="3"/>
  <c r="H537" i="3" s="1"/>
  <c r="G559" i="3"/>
  <c r="J561" i="3"/>
  <c r="J563" i="3"/>
  <c r="G569" i="3"/>
  <c r="G517" i="3"/>
  <c r="J535" i="3"/>
  <c r="K535" i="3" s="1"/>
  <c r="J567" i="3"/>
  <c r="K567" i="3" s="1"/>
  <c r="J585" i="3"/>
  <c r="J559" i="3"/>
  <c r="J569" i="3"/>
  <c r="G582" i="3"/>
  <c r="H582" i="3" s="1"/>
  <c r="G513" i="3"/>
  <c r="H513" i="3" s="1"/>
  <c r="J515" i="3"/>
  <c r="J517" i="3"/>
  <c r="K517" i="3" s="1"/>
  <c r="G523" i="3"/>
  <c r="J539" i="3"/>
  <c r="K539" i="3" s="1"/>
  <c r="L539" i="3" s="1"/>
  <c r="M539" i="3" s="1"/>
  <c r="G566" i="3"/>
  <c r="G584" i="3"/>
  <c r="H584" i="3" s="1"/>
  <c r="G606" i="3"/>
  <c r="K53" i="5"/>
  <c r="L86" i="5"/>
  <c r="M86" i="5" s="1"/>
  <c r="L151" i="5"/>
  <c r="M151" i="5" s="1"/>
  <c r="F137" i="5"/>
  <c r="G137" i="5" s="1"/>
  <c r="H137" i="5" s="1"/>
  <c r="L142" i="5"/>
  <c r="M142" i="5" s="1"/>
  <c r="L255" i="5"/>
  <c r="M255" i="5" s="1"/>
  <c r="K441" i="5"/>
  <c r="L263" i="5"/>
  <c r="M263" i="5" s="1"/>
  <c r="L198" i="5"/>
  <c r="M198" i="5" s="1"/>
  <c r="I55" i="7"/>
  <c r="L55" i="7"/>
  <c r="J191" i="7"/>
  <c r="G188" i="7"/>
  <c r="J131" i="7"/>
  <c r="L422" i="7"/>
  <c r="M422" i="7" s="1"/>
  <c r="J56" i="7"/>
  <c r="I60" i="7"/>
  <c r="J53" i="7"/>
  <c r="L56" i="7"/>
  <c r="N60" i="7"/>
  <c r="G200" i="7"/>
  <c r="L431" i="7"/>
  <c r="M431" i="7" s="1"/>
  <c r="G187" i="7"/>
  <c r="G144" i="9"/>
  <c r="O54" i="9"/>
  <c r="M59" i="9"/>
  <c r="I57" i="9"/>
  <c r="H55" i="9"/>
  <c r="J57" i="9"/>
  <c r="L255" i="9"/>
  <c r="M255" i="9" s="1"/>
  <c r="N53" i="9"/>
  <c r="K55" i="9"/>
  <c r="K57" i="9"/>
  <c r="J141" i="9"/>
  <c r="M53" i="9"/>
  <c r="M57" i="9"/>
  <c r="G131" i="9"/>
  <c r="L263" i="9"/>
  <c r="M263" i="9" s="1"/>
  <c r="N52" i="9"/>
  <c r="J23" i="9"/>
  <c r="K52" i="9"/>
  <c r="J52" i="9"/>
  <c r="H54" i="9"/>
  <c r="H56" i="9"/>
  <c r="J139" i="9"/>
  <c r="K139" i="9" s="1"/>
  <c r="L199" i="9"/>
  <c r="M199" i="9" s="1"/>
  <c r="H52" i="9"/>
  <c r="I54" i="9"/>
  <c r="I56" i="9"/>
  <c r="J54" i="9"/>
  <c r="K56" i="9"/>
  <c r="K54" i="9"/>
  <c r="N56" i="9"/>
  <c r="L366" i="9"/>
  <c r="M366" i="9" s="1"/>
  <c r="L54" i="9"/>
  <c r="I52" i="9"/>
  <c r="L53" i="9"/>
  <c r="K53" i="9"/>
  <c r="J53" i="9"/>
  <c r="O52" i="9"/>
  <c r="M52" i="9"/>
  <c r="L310" i="3"/>
  <c r="M310" i="3" s="1"/>
  <c r="O58" i="3"/>
  <c r="L190" i="3"/>
  <c r="M190" i="3" s="1"/>
  <c r="L358" i="3"/>
  <c r="M358" i="3" s="1"/>
  <c r="L375" i="3"/>
  <c r="M375" i="3" s="1"/>
  <c r="G79" i="3"/>
  <c r="H79" i="3" s="1"/>
  <c r="L86" i="3"/>
  <c r="M86" i="3" s="1"/>
  <c r="K246" i="3"/>
  <c r="L311" i="3"/>
  <c r="M311" i="3" s="1"/>
  <c r="L151" i="3"/>
  <c r="M151" i="3" s="1"/>
  <c r="L134" i="3"/>
  <c r="M134" i="3" s="1"/>
  <c r="L198" i="3"/>
  <c r="M198" i="3" s="1"/>
  <c r="O55" i="3"/>
  <c r="J187" i="10"/>
  <c r="J200" i="10"/>
  <c r="G211" i="10"/>
  <c r="H211" i="10" s="1"/>
  <c r="G197" i="10"/>
  <c r="G195" i="10"/>
  <c r="H195" i="10" s="1"/>
  <c r="G188" i="10"/>
  <c r="H56" i="10"/>
  <c r="A522" i="10"/>
  <c r="A523" i="10" s="1"/>
  <c r="A524" i="10" s="1"/>
  <c r="A525" i="10" s="1"/>
  <c r="A526" i="10" s="1"/>
  <c r="A527" i="10" s="1"/>
  <c r="A528" i="10" s="1"/>
  <c r="A529" i="10" s="1"/>
  <c r="A530" i="10" s="1"/>
  <c r="A531" i="10" s="1"/>
  <c r="A532" i="10" s="1"/>
  <c r="A533" i="10" s="1"/>
  <c r="A534" i="10" s="1"/>
  <c r="A535" i="10" s="1"/>
  <c r="A536" i="10" s="1"/>
  <c r="A537" i="10" s="1"/>
  <c r="A538" i="10" s="1"/>
  <c r="A539" i="10" s="1"/>
  <c r="A540" i="10" s="1"/>
  <c r="A541" i="10" s="1"/>
  <c r="A542" i="10" s="1"/>
  <c r="A543" i="10" s="1"/>
  <c r="A544" i="10" s="1"/>
  <c r="A545" i="10" s="1"/>
  <c r="A546" i="10" s="1"/>
  <c r="A547" i="10" s="1"/>
  <c r="A548" i="10" s="1"/>
  <c r="A549" i="10" s="1"/>
  <c r="A550" i="10" s="1"/>
  <c r="A551" i="10" s="1"/>
  <c r="A552" i="10" s="1"/>
  <c r="A553" i="10" s="1"/>
  <c r="A554" i="10" s="1"/>
  <c r="A555" i="10" s="1"/>
  <c r="A556" i="10" s="1"/>
  <c r="A557" i="10" s="1"/>
  <c r="A558" i="10" s="1"/>
  <c r="A559" i="10" s="1"/>
  <c r="A560" i="10" s="1"/>
  <c r="A561" i="10" s="1"/>
  <c r="A562" i="10" s="1"/>
  <c r="A563" i="10" s="1"/>
  <c r="A564" i="10" s="1"/>
  <c r="A565" i="10" s="1"/>
  <c r="L543" i="10"/>
  <c r="M543" i="10" s="1"/>
  <c r="I56" i="10"/>
  <c r="K56" i="10"/>
  <c r="J59" i="10"/>
  <c r="K59" i="10"/>
  <c r="L142" i="10"/>
  <c r="M142" i="10" s="1"/>
  <c r="L534" i="10"/>
  <c r="M534" i="10" s="1"/>
  <c r="H553" i="10"/>
  <c r="L535" i="10"/>
  <c r="M535" i="10" s="1"/>
  <c r="K553" i="10"/>
  <c r="L95" i="10"/>
  <c r="M95" i="10" s="1"/>
  <c r="L199" i="10"/>
  <c r="M199" i="10" s="1"/>
  <c r="L310" i="10"/>
  <c r="M310" i="10" s="1"/>
  <c r="L366" i="10"/>
  <c r="M366" i="10" s="1"/>
  <c r="H563" i="10"/>
  <c r="K563" i="10"/>
  <c r="L95" i="9"/>
  <c r="M95" i="9" s="1"/>
  <c r="J132" i="9"/>
  <c r="K59" i="9"/>
  <c r="L59" i="9"/>
  <c r="G140" i="9"/>
  <c r="H140" i="9" s="1"/>
  <c r="G153" i="9"/>
  <c r="H153" i="9" s="1"/>
  <c r="L207" i="9"/>
  <c r="M207" i="9" s="1"/>
  <c r="J424" i="9"/>
  <c r="G154" i="9"/>
  <c r="H154" i="9" s="1"/>
  <c r="L86" i="9"/>
  <c r="M86" i="9" s="1"/>
  <c r="L142" i="9"/>
  <c r="M142" i="9" s="1"/>
  <c r="G155" i="9"/>
  <c r="H155" i="9" s="1"/>
  <c r="J144" i="9"/>
  <c r="L367" i="9"/>
  <c r="M367" i="9" s="1"/>
  <c r="M54" i="9"/>
  <c r="L56" i="9"/>
  <c r="J155" i="9"/>
  <c r="K155" i="9" s="1"/>
  <c r="L431" i="9"/>
  <c r="M431" i="9" s="1"/>
  <c r="M56" i="9"/>
  <c r="J252" i="8"/>
  <c r="K252" i="8" s="1"/>
  <c r="G252" i="8"/>
  <c r="H252" i="8" s="1"/>
  <c r="F249" i="8"/>
  <c r="G249" i="8" s="1"/>
  <c r="H249" i="8" s="1"/>
  <c r="L249" i="8" s="1"/>
  <c r="M249" i="8" s="1"/>
  <c r="O56" i="8"/>
  <c r="N58" i="8"/>
  <c r="L311" i="8"/>
  <c r="M311" i="8" s="1"/>
  <c r="L367" i="8"/>
  <c r="M367" i="8" s="1"/>
  <c r="L479" i="8"/>
  <c r="M479" i="8" s="1"/>
  <c r="O58" i="8"/>
  <c r="K563" i="8"/>
  <c r="H57" i="8"/>
  <c r="K57" i="8"/>
  <c r="H59" i="8"/>
  <c r="J200" i="8"/>
  <c r="M59" i="8"/>
  <c r="I56" i="8"/>
  <c r="H58" i="8"/>
  <c r="O59" i="8"/>
  <c r="J324" i="8"/>
  <c r="K324" i="8" s="1"/>
  <c r="I58" i="8"/>
  <c r="K58" i="8"/>
  <c r="J191" i="8"/>
  <c r="L255" i="8"/>
  <c r="M255" i="8" s="1"/>
  <c r="L366" i="8"/>
  <c r="M366" i="8" s="1"/>
  <c r="L422" i="8"/>
  <c r="M422" i="8" s="1"/>
  <c r="L535" i="8"/>
  <c r="M535" i="8" s="1"/>
  <c r="H558" i="8"/>
  <c r="G197" i="7"/>
  <c r="L255" i="7"/>
  <c r="M255" i="7" s="1"/>
  <c r="K441" i="7"/>
  <c r="N53" i="7"/>
  <c r="M56" i="7"/>
  <c r="N56" i="7"/>
  <c r="O56" i="7"/>
  <c r="K59" i="7"/>
  <c r="N57" i="7"/>
  <c r="J60" i="7"/>
  <c r="M60" i="7"/>
  <c r="O60" i="7"/>
  <c r="L151" i="7"/>
  <c r="M151" i="7" s="1"/>
  <c r="H58" i="7"/>
  <c r="L367" i="7"/>
  <c r="M367" i="7" s="1"/>
  <c r="I58" i="7"/>
  <c r="G194" i="7"/>
  <c r="H194" i="7" s="1"/>
  <c r="K53" i="7"/>
  <c r="I56" i="7"/>
  <c r="N58" i="7"/>
  <c r="G195" i="7"/>
  <c r="H195" i="7" s="1"/>
  <c r="L195" i="7" s="1"/>
  <c r="M195" i="7" s="1"/>
  <c r="G141" i="6"/>
  <c r="J144" i="6"/>
  <c r="K144" i="6" s="1"/>
  <c r="J301" i="6"/>
  <c r="G301" i="6"/>
  <c r="G309" i="6"/>
  <c r="G300" i="6"/>
  <c r="J299" i="6"/>
  <c r="G307" i="6"/>
  <c r="H307" i="6" s="1"/>
  <c r="G306" i="6"/>
  <c r="H306" i="6" s="1"/>
  <c r="G315" i="6"/>
  <c r="J303" i="6"/>
  <c r="G314" i="6"/>
  <c r="G303" i="6"/>
  <c r="J60" i="6"/>
  <c r="F473" i="6"/>
  <c r="M60" i="6"/>
  <c r="J79" i="6"/>
  <c r="N60" i="6"/>
  <c r="J100" i="6"/>
  <c r="K100" i="6" s="1"/>
  <c r="G493" i="6"/>
  <c r="H493" i="6" s="1"/>
  <c r="K334" i="6"/>
  <c r="K329" i="6"/>
  <c r="H329" i="6"/>
  <c r="F305" i="6"/>
  <c r="G305" i="6" s="1"/>
  <c r="H305" i="6" s="1"/>
  <c r="L366" i="6"/>
  <c r="M366" i="6" s="1"/>
  <c r="K246" i="6"/>
  <c r="L319" i="6"/>
  <c r="M319" i="6" s="1"/>
  <c r="G308" i="6"/>
  <c r="H308" i="6" s="1"/>
  <c r="L375" i="6"/>
  <c r="M375" i="6" s="1"/>
  <c r="L199" i="6"/>
  <c r="M199" i="6" s="1"/>
  <c r="J21" i="6"/>
  <c r="E349" i="6" s="1"/>
  <c r="J378" i="6" s="1"/>
  <c r="K378" i="6" s="1"/>
  <c r="N57" i="6"/>
  <c r="L487" i="6"/>
  <c r="M487" i="6" s="1"/>
  <c r="G77" i="6"/>
  <c r="O57" i="6"/>
  <c r="K812" i="2"/>
  <c r="L812" i="2" s="1"/>
  <c r="M812" i="2" s="1"/>
  <c r="L820" i="2"/>
  <c r="M820" i="2" s="1"/>
  <c r="H834" i="2"/>
  <c r="H816" i="2"/>
  <c r="H817" i="2"/>
  <c r="H788" i="2"/>
  <c r="G824" i="2"/>
  <c r="H824" i="2" s="1"/>
  <c r="J818" i="2"/>
  <c r="K818" i="2" s="1"/>
  <c r="J831" i="2"/>
  <c r="J832" i="2"/>
  <c r="J810" i="2"/>
  <c r="J776" i="2"/>
  <c r="G787" i="2"/>
  <c r="H787" i="2" s="1"/>
  <c r="G771" i="2"/>
  <c r="H771" i="2" s="1"/>
  <c r="G782" i="2"/>
  <c r="H782" i="2" s="1"/>
  <c r="J787" i="2"/>
  <c r="K787" i="2" s="1"/>
  <c r="G776" i="2"/>
  <c r="G763" i="2"/>
  <c r="H763" i="2" s="1"/>
  <c r="K788" i="2"/>
  <c r="L821" i="2"/>
  <c r="M821" i="2" s="1"/>
  <c r="L766" i="2"/>
  <c r="M766" i="2" s="1"/>
  <c r="L775" i="2"/>
  <c r="M775" i="2" s="1"/>
  <c r="G779" i="2"/>
  <c r="H779" i="2" s="1"/>
  <c r="G781" i="2"/>
  <c r="H781" i="2" s="1"/>
  <c r="G789" i="2"/>
  <c r="H789" i="2" s="1"/>
  <c r="G809" i="2"/>
  <c r="J811" i="2"/>
  <c r="J813" i="2"/>
  <c r="G819" i="2"/>
  <c r="H819" i="2" s="1"/>
  <c r="G825" i="2"/>
  <c r="H825" i="2" s="1"/>
  <c r="G827" i="2"/>
  <c r="H827" i="2" s="1"/>
  <c r="G835" i="2"/>
  <c r="H835" i="2" s="1"/>
  <c r="J763" i="2"/>
  <c r="J773" i="2"/>
  <c r="J789" i="2"/>
  <c r="J809" i="2"/>
  <c r="J819" i="2"/>
  <c r="J835" i="2"/>
  <c r="K835" i="2" s="1"/>
  <c r="A762" i="2"/>
  <c r="A763" i="2" s="1"/>
  <c r="A764" i="2" s="1"/>
  <c r="A765" i="2" s="1"/>
  <c r="A766" i="2" s="1"/>
  <c r="A767" i="2" s="1"/>
  <c r="A768" i="2" s="1"/>
  <c r="A769" i="2" s="1"/>
  <c r="A770" i="2" s="1"/>
  <c r="A771" i="2" s="1"/>
  <c r="A772" i="2" s="1"/>
  <c r="A773" i="2" s="1"/>
  <c r="A774" i="2" s="1"/>
  <c r="A775" i="2" s="1"/>
  <c r="A776" i="2" s="1"/>
  <c r="A777" i="2" s="1"/>
  <c r="A778" i="2" s="1"/>
  <c r="A779" i="2" s="1"/>
  <c r="A780" i="2" s="1"/>
  <c r="A781" i="2" s="1"/>
  <c r="A782" i="2" s="1"/>
  <c r="A783" i="2" s="1"/>
  <c r="A784" i="2" s="1"/>
  <c r="A785" i="2" s="1"/>
  <c r="A786" i="2" s="1"/>
  <c r="A787" i="2" s="1"/>
  <c r="A788" i="2" s="1"/>
  <c r="A789" i="2" s="1"/>
  <c r="A790" i="2" s="1"/>
  <c r="A791" i="2" s="1"/>
  <c r="A792" i="2" s="1"/>
  <c r="A793" i="2" s="1"/>
  <c r="A794" i="2" s="1"/>
  <c r="A795" i="2" s="1"/>
  <c r="A808" i="2"/>
  <c r="A809" i="2" s="1"/>
  <c r="A810" i="2" s="1"/>
  <c r="A811" i="2" s="1"/>
  <c r="A812" i="2" s="1"/>
  <c r="A813" i="2" s="1"/>
  <c r="A814" i="2" s="1"/>
  <c r="A815" i="2" s="1"/>
  <c r="A816" i="2" s="1"/>
  <c r="A817" i="2" s="1"/>
  <c r="A818" i="2" s="1"/>
  <c r="A819" i="2" s="1"/>
  <c r="A820" i="2" s="1"/>
  <c r="A821" i="2" s="1"/>
  <c r="A822" i="2" s="1"/>
  <c r="A823" i="2" s="1"/>
  <c r="A824" i="2" s="1"/>
  <c r="A825" i="2" s="1"/>
  <c r="A826" i="2" s="1"/>
  <c r="A827" i="2" s="1"/>
  <c r="A828" i="2" s="1"/>
  <c r="A829" i="2" s="1"/>
  <c r="A830" i="2" s="1"/>
  <c r="A831" i="2" s="1"/>
  <c r="A832" i="2" s="1"/>
  <c r="A833" i="2" s="1"/>
  <c r="A834" i="2" s="1"/>
  <c r="A835" i="2" s="1"/>
  <c r="A836" i="2" s="1"/>
  <c r="A837" i="2" s="1"/>
  <c r="A838" i="2" s="1"/>
  <c r="A839" i="2" s="1"/>
  <c r="A840" i="2" s="1"/>
  <c r="A841" i="2" s="1"/>
  <c r="L728" i="2"/>
  <c r="M728" i="2" s="1"/>
  <c r="K740" i="2"/>
  <c r="L737" i="2"/>
  <c r="M737" i="2" s="1"/>
  <c r="K680" i="2"/>
  <c r="L682" i="2"/>
  <c r="M682" i="2" s="1"/>
  <c r="J719" i="2"/>
  <c r="J739" i="2"/>
  <c r="K739" i="2" s="1"/>
  <c r="G726" i="2"/>
  <c r="H726" i="2" s="1"/>
  <c r="J726" i="2"/>
  <c r="K726" i="2" s="1"/>
  <c r="J741" i="2"/>
  <c r="K741" i="2" s="1"/>
  <c r="G671" i="2"/>
  <c r="H671" i="2" s="1"/>
  <c r="J686" i="2"/>
  <c r="L636" i="2"/>
  <c r="M636" i="2" s="1"/>
  <c r="H647" i="2"/>
  <c r="L645" i="2"/>
  <c r="M645" i="2" s="1"/>
  <c r="H634" i="2"/>
  <c r="K588" i="2"/>
  <c r="L590" i="2"/>
  <c r="M590" i="2" s="1"/>
  <c r="L599" i="2"/>
  <c r="M599" i="2" s="1"/>
  <c r="J742" i="2"/>
  <c r="K742" i="2" s="1"/>
  <c r="J743" i="2"/>
  <c r="K743" i="2" s="1"/>
  <c r="G735" i="2"/>
  <c r="H735" i="2" s="1"/>
  <c r="G736" i="2"/>
  <c r="H736" i="2" s="1"/>
  <c r="G724" i="2"/>
  <c r="H724" i="2" s="1"/>
  <c r="J671" i="2"/>
  <c r="K671" i="2" s="1"/>
  <c r="J693" i="2"/>
  <c r="K693" i="2" s="1"/>
  <c r="G672" i="2"/>
  <c r="G694" i="2"/>
  <c r="H694" i="2" s="1"/>
  <c r="J672" i="2"/>
  <c r="G673" i="2"/>
  <c r="J695" i="2"/>
  <c r="K695" i="2" s="1"/>
  <c r="J684" i="2"/>
  <c r="K684" i="2" s="1"/>
  <c r="G675" i="2"/>
  <c r="H675" i="2" s="1"/>
  <c r="J689" i="2"/>
  <c r="K689" i="2" s="1"/>
  <c r="J675" i="2"/>
  <c r="K675" i="2" s="1"/>
  <c r="G687" i="2"/>
  <c r="H687" i="2" s="1"/>
  <c r="J697" i="2"/>
  <c r="G678" i="2"/>
  <c r="H678" i="2" s="1"/>
  <c r="G627" i="2"/>
  <c r="J648" i="2"/>
  <c r="J638" i="2"/>
  <c r="K638" i="2" s="1"/>
  <c r="G649" i="2"/>
  <c r="H649" i="2" s="1"/>
  <c r="G629" i="2"/>
  <c r="H629" i="2" s="1"/>
  <c r="J650" i="2"/>
  <c r="K650" i="2" s="1"/>
  <c r="J629" i="2"/>
  <c r="K629" i="2" s="1"/>
  <c r="G641" i="2"/>
  <c r="H641" i="2" s="1"/>
  <c r="G632" i="2"/>
  <c r="H632" i="2" s="1"/>
  <c r="G643" i="2"/>
  <c r="H643" i="2" s="1"/>
  <c r="G626" i="2"/>
  <c r="G583" i="2"/>
  <c r="H583" i="2" s="1"/>
  <c r="J581" i="2"/>
  <c r="J602" i="2"/>
  <c r="K602" i="2" s="1"/>
  <c r="G739" i="2"/>
  <c r="H739" i="2" s="1"/>
  <c r="G741" i="2"/>
  <c r="H741" i="2" s="1"/>
  <c r="G743" i="2"/>
  <c r="H743" i="2" s="1"/>
  <c r="J724" i="2"/>
  <c r="G717" i="2"/>
  <c r="H717" i="2" s="1"/>
  <c r="G727" i="2"/>
  <c r="H727" i="2" s="1"/>
  <c r="G732" i="2"/>
  <c r="H732" i="2" s="1"/>
  <c r="J717" i="2"/>
  <c r="K717" i="2" s="1"/>
  <c r="G725" i="2"/>
  <c r="H725" i="2" s="1"/>
  <c r="J727" i="2"/>
  <c r="G730" i="2"/>
  <c r="H730" i="2" s="1"/>
  <c r="J725" i="2"/>
  <c r="G740" i="2"/>
  <c r="H740" i="2" s="1"/>
  <c r="G742" i="2"/>
  <c r="H742" i="2" s="1"/>
  <c r="G721" i="2"/>
  <c r="H721" i="2" s="1"/>
  <c r="J730" i="2"/>
  <c r="K730" i="2" s="1"/>
  <c r="G718" i="2"/>
  <c r="J718" i="2"/>
  <c r="J721" i="2"/>
  <c r="K721" i="2" s="1"/>
  <c r="G719" i="2"/>
  <c r="G733" i="2"/>
  <c r="H733" i="2" s="1"/>
  <c r="J687" i="2"/>
  <c r="G693" i="2"/>
  <c r="H693" i="2" s="1"/>
  <c r="G695" i="2"/>
  <c r="H695" i="2" s="1"/>
  <c r="G697" i="2"/>
  <c r="H697" i="2" s="1"/>
  <c r="J678" i="2"/>
  <c r="G681" i="2"/>
  <c r="H681" i="2" s="1"/>
  <c r="G686" i="2"/>
  <c r="H686" i="2" s="1"/>
  <c r="J690" i="2"/>
  <c r="K690" i="2" s="1"/>
  <c r="G679" i="2"/>
  <c r="H679" i="2" s="1"/>
  <c r="J681" i="2"/>
  <c r="G684" i="2"/>
  <c r="H684" i="2" s="1"/>
  <c r="J694" i="2"/>
  <c r="J696" i="2"/>
  <c r="G689" i="2"/>
  <c r="H689" i="2" s="1"/>
  <c r="J673" i="2"/>
  <c r="J632" i="2"/>
  <c r="G625" i="2"/>
  <c r="H625" i="2" s="1"/>
  <c r="G644" i="2"/>
  <c r="H644" i="2" s="1"/>
  <c r="J647" i="2"/>
  <c r="J649" i="2"/>
  <c r="K649" i="2" s="1"/>
  <c r="J651" i="2"/>
  <c r="K651" i="2" s="1"/>
  <c r="G635" i="2"/>
  <c r="H635" i="2" s="1"/>
  <c r="G640" i="2"/>
  <c r="H640" i="2" s="1"/>
  <c r="J625" i="2"/>
  <c r="K625" i="2" s="1"/>
  <c r="J644" i="2"/>
  <c r="K644" i="2" s="1"/>
  <c r="G633" i="2"/>
  <c r="H633" i="2" s="1"/>
  <c r="J635" i="2"/>
  <c r="G638" i="2"/>
  <c r="H638" i="2" s="1"/>
  <c r="J633" i="2"/>
  <c r="G648" i="2"/>
  <c r="H648" i="2" s="1"/>
  <c r="G650" i="2"/>
  <c r="H650" i="2" s="1"/>
  <c r="J595" i="2"/>
  <c r="G601" i="2"/>
  <c r="H601" i="2" s="1"/>
  <c r="G603" i="2"/>
  <c r="H603" i="2" s="1"/>
  <c r="G605" i="2"/>
  <c r="H605" i="2" s="1"/>
  <c r="J586" i="2"/>
  <c r="G579" i="2"/>
  <c r="H579" i="2" s="1"/>
  <c r="G598" i="2"/>
  <c r="H598" i="2" s="1"/>
  <c r="J601" i="2"/>
  <c r="K601" i="2" s="1"/>
  <c r="J603" i="2"/>
  <c r="K603" i="2" s="1"/>
  <c r="J605" i="2"/>
  <c r="K605" i="2" s="1"/>
  <c r="G589" i="2"/>
  <c r="H589" i="2" s="1"/>
  <c r="G594" i="2"/>
  <c r="H594" i="2" s="1"/>
  <c r="J579" i="2"/>
  <c r="K579" i="2" s="1"/>
  <c r="J598" i="2"/>
  <c r="K598" i="2" s="1"/>
  <c r="G587" i="2"/>
  <c r="H587" i="2" s="1"/>
  <c r="J589" i="2"/>
  <c r="G592" i="2"/>
  <c r="H592" i="2" s="1"/>
  <c r="J594" i="2"/>
  <c r="J587" i="2"/>
  <c r="G602" i="2"/>
  <c r="H602" i="2" s="1"/>
  <c r="G604" i="2"/>
  <c r="H604" i="2" s="1"/>
  <c r="J592" i="2"/>
  <c r="K592" i="2" s="1"/>
  <c r="G580" i="2"/>
  <c r="J580" i="2"/>
  <c r="J583" i="2"/>
  <c r="K583" i="2" s="1"/>
  <c r="J604" i="2"/>
  <c r="K604" i="2" s="1"/>
  <c r="G581" i="2"/>
  <c r="G588" i="2"/>
  <c r="H588" i="2" s="1"/>
  <c r="G595" i="2"/>
  <c r="H595" i="2" s="1"/>
  <c r="H490" i="1"/>
  <c r="G469" i="1"/>
  <c r="J491" i="1"/>
  <c r="K491" i="1" s="1"/>
  <c r="G486" i="1"/>
  <c r="H486" i="1" s="1"/>
  <c r="J490" i="1"/>
  <c r="K490" i="1" s="1"/>
  <c r="G526" i="1"/>
  <c r="H526" i="1" s="1"/>
  <c r="I630" i="1"/>
  <c r="I631" i="1"/>
  <c r="I492" i="1"/>
  <c r="F604" i="1"/>
  <c r="H604" i="1" s="1"/>
  <c r="J477" i="1"/>
  <c r="I493" i="1"/>
  <c r="F605" i="1"/>
  <c r="F558" i="1"/>
  <c r="H558" i="1" s="1"/>
  <c r="G485" i="1"/>
  <c r="G467" i="1"/>
  <c r="H467" i="1" s="1"/>
  <c r="J24" i="1"/>
  <c r="K608" i="1"/>
  <c r="L608" i="1" s="1"/>
  <c r="M608" i="1" s="1"/>
  <c r="F512" i="1"/>
  <c r="H512" i="1" s="1"/>
  <c r="L570" i="1"/>
  <c r="M570" i="1" s="1"/>
  <c r="L616" i="1"/>
  <c r="M616" i="1" s="1"/>
  <c r="L571" i="1"/>
  <c r="M571" i="1" s="1"/>
  <c r="L524" i="1"/>
  <c r="M524" i="1" s="1"/>
  <c r="G515" i="1"/>
  <c r="L533" i="1"/>
  <c r="M533" i="1" s="1"/>
  <c r="G520" i="1"/>
  <c r="H520" i="1" s="1"/>
  <c r="G522" i="1"/>
  <c r="H522" i="1" s="1"/>
  <c r="G531" i="1"/>
  <c r="H531" i="1" s="1"/>
  <c r="G536" i="1"/>
  <c r="H536" i="1" s="1"/>
  <c r="G538" i="1"/>
  <c r="H538" i="1" s="1"/>
  <c r="J515" i="1"/>
  <c r="G529" i="1"/>
  <c r="H529" i="1" s="1"/>
  <c r="G513" i="1"/>
  <c r="J520" i="1"/>
  <c r="J522" i="1"/>
  <c r="J536" i="1"/>
  <c r="K536" i="1" s="1"/>
  <c r="J538" i="1"/>
  <c r="K538" i="1" s="1"/>
  <c r="J513" i="1"/>
  <c r="K513" i="1" s="1"/>
  <c r="G521" i="1"/>
  <c r="H521" i="1" s="1"/>
  <c r="G523" i="1"/>
  <c r="H523" i="1" s="1"/>
  <c r="G532" i="1"/>
  <c r="H532" i="1" s="1"/>
  <c r="G535" i="1"/>
  <c r="H535" i="1" s="1"/>
  <c r="G537" i="1"/>
  <c r="H537" i="1" s="1"/>
  <c r="G539" i="1"/>
  <c r="H539" i="1" s="1"/>
  <c r="G528" i="1"/>
  <c r="H528" i="1" s="1"/>
  <c r="G514" i="1"/>
  <c r="J521" i="1"/>
  <c r="J523" i="1"/>
  <c r="J535" i="1"/>
  <c r="K535" i="1" s="1"/>
  <c r="J537" i="1"/>
  <c r="K537" i="1" s="1"/>
  <c r="J539" i="1"/>
  <c r="K539" i="1" s="1"/>
  <c r="G517" i="1"/>
  <c r="H517" i="1" s="1"/>
  <c r="J514" i="1"/>
  <c r="J483" i="1"/>
  <c r="G475" i="1"/>
  <c r="H475" i="1" s="1"/>
  <c r="J475" i="1"/>
  <c r="G480" i="1"/>
  <c r="H480" i="1" s="1"/>
  <c r="J493" i="1"/>
  <c r="J480" i="1"/>
  <c r="K480" i="1" s="1"/>
  <c r="J469" i="1"/>
  <c r="L478" i="1"/>
  <c r="M478" i="1" s="1"/>
  <c r="L487" i="1"/>
  <c r="M487" i="1" s="1"/>
  <c r="J467" i="1"/>
  <c r="K467" i="1" s="1"/>
  <c r="G471" i="1"/>
  <c r="H471" i="1" s="1"/>
  <c r="J476" i="1"/>
  <c r="K476" i="1" s="1"/>
  <c r="H485" i="1"/>
  <c r="G489" i="1"/>
  <c r="H489" i="1" s="1"/>
  <c r="J482" i="1"/>
  <c r="J471" i="1"/>
  <c r="K471" i="1" s="1"/>
  <c r="G474" i="1"/>
  <c r="H474" i="1" s="1"/>
  <c r="J485" i="1"/>
  <c r="K485" i="1" s="1"/>
  <c r="J489" i="1"/>
  <c r="K489" i="1" s="1"/>
  <c r="G492" i="1"/>
  <c r="H492" i="1" s="1"/>
  <c r="G468" i="1"/>
  <c r="J474" i="1"/>
  <c r="G477" i="1"/>
  <c r="H477" i="1" s="1"/>
  <c r="J468" i="1"/>
  <c r="G483" i="1"/>
  <c r="H483" i="1" s="1"/>
  <c r="J492" i="1"/>
  <c r="G493" i="1"/>
  <c r="H493" i="1" s="1"/>
  <c r="G476" i="1"/>
  <c r="H476" i="1" s="1"/>
  <c r="G482" i="1"/>
  <c r="H482" i="1" s="1"/>
  <c r="I60" i="4"/>
  <c r="N60" i="4"/>
  <c r="J57" i="4"/>
  <c r="L57" i="4"/>
  <c r="N57" i="4"/>
  <c r="O57" i="4"/>
  <c r="I54" i="5"/>
  <c r="J54" i="5"/>
  <c r="I55" i="5"/>
  <c r="N53" i="5"/>
  <c r="M56" i="5"/>
  <c r="J131" i="5"/>
  <c r="A410" i="5"/>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436" i="5" s="1"/>
  <c r="A437" i="5" s="1"/>
  <c r="A438" i="5" s="1"/>
  <c r="A439" i="5" s="1"/>
  <c r="A440" i="5" s="1"/>
  <c r="A441" i="5" s="1"/>
  <c r="A442" i="5" s="1"/>
  <c r="A443" i="5" s="1"/>
  <c r="A444" i="5" s="1"/>
  <c r="A445" i="5" s="1"/>
  <c r="A446" i="5" s="1"/>
  <c r="A447" i="5" s="1"/>
  <c r="A448" i="5" s="1"/>
  <c r="A449" i="5" s="1"/>
  <c r="A450" i="5" s="1"/>
  <c r="A451" i="5" s="1"/>
  <c r="A452" i="5" s="1"/>
  <c r="A453" i="5" s="1"/>
  <c r="H54" i="5"/>
  <c r="N56" i="5"/>
  <c r="O56" i="5"/>
  <c r="G194" i="5"/>
  <c r="H194" i="5" s="1"/>
  <c r="L199" i="5"/>
  <c r="M199" i="5" s="1"/>
  <c r="L423" i="5"/>
  <c r="M423" i="5" s="1"/>
  <c r="J16" i="5"/>
  <c r="E69" i="5" s="1"/>
  <c r="J94" i="5" s="1"/>
  <c r="K94" i="5" s="1"/>
  <c r="J53" i="5"/>
  <c r="L55" i="5"/>
  <c r="M53" i="5"/>
  <c r="I56" i="5"/>
  <c r="K56" i="5"/>
  <c r="L431" i="5"/>
  <c r="M431" i="5" s="1"/>
  <c r="I57" i="4"/>
  <c r="H60" i="4"/>
  <c r="L86" i="4"/>
  <c r="M86" i="4" s="1"/>
  <c r="K57" i="4"/>
  <c r="M60" i="4"/>
  <c r="L479" i="4"/>
  <c r="M479" i="4" s="1"/>
  <c r="L254" i="4"/>
  <c r="M254" i="4" s="1"/>
  <c r="L255" i="4"/>
  <c r="M255" i="4" s="1"/>
  <c r="A522" i="4"/>
  <c r="A523" i="4" s="1"/>
  <c r="A524" i="4" s="1"/>
  <c r="A525" i="4" s="1"/>
  <c r="A526" i="4" s="1"/>
  <c r="A527" i="4" s="1"/>
  <c r="A528" i="4" s="1"/>
  <c r="A529" i="4" s="1"/>
  <c r="A530" i="4" s="1"/>
  <c r="A531" i="4" s="1"/>
  <c r="A532" i="4" s="1"/>
  <c r="A533" i="4" s="1"/>
  <c r="A534" i="4" s="1"/>
  <c r="A535" i="4" s="1"/>
  <c r="A536" i="4" s="1"/>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8" i="4" s="1"/>
  <c r="A559" i="4" s="1"/>
  <c r="A560" i="4" s="1"/>
  <c r="A561" i="4" s="1"/>
  <c r="A562" i="4" s="1"/>
  <c r="A563" i="4" s="1"/>
  <c r="A564" i="4" s="1"/>
  <c r="A565" i="4" s="1"/>
  <c r="G197" i="4"/>
  <c r="L470" i="4"/>
  <c r="M470" i="4" s="1"/>
  <c r="L207" i="4"/>
  <c r="M207" i="4" s="1"/>
  <c r="L263" i="4"/>
  <c r="M263" i="4" s="1"/>
  <c r="J60" i="3"/>
  <c r="L60" i="3"/>
  <c r="N60" i="3"/>
  <c r="L254" i="3"/>
  <c r="M254" i="3" s="1"/>
  <c r="O60" i="3"/>
  <c r="G141" i="3"/>
  <c r="L414" i="3"/>
  <c r="M414" i="3" s="1"/>
  <c r="L431" i="3"/>
  <c r="M431" i="3" s="1"/>
  <c r="I60" i="3"/>
  <c r="J83" i="3"/>
  <c r="K83" i="3" s="1"/>
  <c r="J23" i="8"/>
  <c r="E461" i="8" s="1"/>
  <c r="E68" i="8"/>
  <c r="L534" i="2"/>
  <c r="M534" i="2" s="1"/>
  <c r="L246" i="4"/>
  <c r="M246" i="4" s="1"/>
  <c r="J19" i="6"/>
  <c r="E237" i="6" s="1"/>
  <c r="J262" i="6" s="1"/>
  <c r="K262" i="6" s="1"/>
  <c r="G322" i="6"/>
  <c r="H322" i="6" s="1"/>
  <c r="J157" i="2"/>
  <c r="K157" i="2" s="1"/>
  <c r="L157" i="2" s="1"/>
  <c r="M157" i="2" s="1"/>
  <c r="J381" i="2"/>
  <c r="K381" i="2" s="1"/>
  <c r="J483" i="2"/>
  <c r="H56" i="2"/>
  <c r="M59" i="2"/>
  <c r="J20" i="6"/>
  <c r="E293" i="6" s="1"/>
  <c r="J325" i="6" s="1"/>
  <c r="K325" i="6" s="1"/>
  <c r="E404" i="8"/>
  <c r="M56" i="2"/>
  <c r="J16" i="6"/>
  <c r="E69" i="6" s="1"/>
  <c r="J91" i="6" s="1"/>
  <c r="J21" i="8"/>
  <c r="E349" i="8" s="1"/>
  <c r="J18" i="10"/>
  <c r="E181" i="10" s="1"/>
  <c r="J203" i="10" s="1"/>
  <c r="N56" i="2"/>
  <c r="L543" i="2"/>
  <c r="M543" i="2" s="1"/>
  <c r="H355" i="2"/>
  <c r="G131" i="2"/>
  <c r="H131" i="2" s="1"/>
  <c r="J17" i="6"/>
  <c r="E125" i="6" s="1"/>
  <c r="L86" i="2"/>
  <c r="M86" i="2" s="1"/>
  <c r="L151" i="2"/>
  <c r="M151" i="2" s="1"/>
  <c r="G317" i="6"/>
  <c r="H317" i="6" s="1"/>
  <c r="J18" i="6"/>
  <c r="E181" i="6" s="1"/>
  <c r="M57" i="1"/>
  <c r="O59" i="7"/>
  <c r="L319" i="7"/>
  <c r="M319" i="7" s="1"/>
  <c r="H446" i="7"/>
  <c r="J373" i="7"/>
  <c r="K373" i="7" s="1"/>
  <c r="G426" i="7"/>
  <c r="O53" i="7"/>
  <c r="K56" i="7"/>
  <c r="H60" i="7"/>
  <c r="L263" i="7"/>
  <c r="M263" i="7" s="1"/>
  <c r="K60" i="7"/>
  <c r="L142" i="7"/>
  <c r="M142" i="7" s="1"/>
  <c r="J194" i="7"/>
  <c r="K194" i="7" s="1"/>
  <c r="J200" i="7"/>
  <c r="G415" i="7"/>
  <c r="H59" i="7"/>
  <c r="G196" i="7"/>
  <c r="H196" i="7" s="1"/>
  <c r="G202" i="7"/>
  <c r="L375" i="7"/>
  <c r="M375" i="7" s="1"/>
  <c r="G419" i="7"/>
  <c r="H419" i="7" s="1"/>
  <c r="J59" i="7"/>
  <c r="L86" i="7"/>
  <c r="M86" i="7" s="1"/>
  <c r="J202" i="7"/>
  <c r="L59" i="7"/>
  <c r="O57" i="7"/>
  <c r="M59" i="7"/>
  <c r="J189" i="7"/>
  <c r="J197" i="7"/>
  <c r="J97" i="6"/>
  <c r="K97" i="6" s="1"/>
  <c r="G85" i="6"/>
  <c r="G135" i="6"/>
  <c r="H135" i="6" s="1"/>
  <c r="G75" i="6"/>
  <c r="H75" i="6" s="1"/>
  <c r="G132" i="6"/>
  <c r="J132" i="6"/>
  <c r="J76" i="6"/>
  <c r="O59" i="5"/>
  <c r="G371" i="5"/>
  <c r="O53" i="5"/>
  <c r="H58" i="5"/>
  <c r="G196" i="5"/>
  <c r="H196" i="5" s="1"/>
  <c r="J355" i="5"/>
  <c r="L58" i="5"/>
  <c r="G197" i="5"/>
  <c r="L254" i="5"/>
  <c r="M254" i="5" s="1"/>
  <c r="J356" i="5"/>
  <c r="M58" i="5"/>
  <c r="G357" i="5"/>
  <c r="K59" i="5"/>
  <c r="J56" i="5"/>
  <c r="N58" i="5"/>
  <c r="L143" i="5"/>
  <c r="M143" i="5" s="1"/>
  <c r="L319" i="5"/>
  <c r="M319" i="5" s="1"/>
  <c r="L422" i="5"/>
  <c r="M422" i="5" s="1"/>
  <c r="O58" i="5"/>
  <c r="J144" i="5"/>
  <c r="K222" i="5"/>
  <c r="G299" i="5"/>
  <c r="G141" i="5"/>
  <c r="L56" i="5"/>
  <c r="G187" i="5"/>
  <c r="G256" i="5"/>
  <c r="H441" i="5"/>
  <c r="G212" i="5"/>
  <c r="H212" i="5" s="1"/>
  <c r="H59" i="5"/>
  <c r="I59" i="5"/>
  <c r="J59" i="5"/>
  <c r="J191" i="5"/>
  <c r="L367" i="5"/>
  <c r="M367" i="5" s="1"/>
  <c r="L59" i="5"/>
  <c r="L310" i="5"/>
  <c r="M310" i="5" s="1"/>
  <c r="J368" i="5"/>
  <c r="L53" i="5"/>
  <c r="K55" i="5"/>
  <c r="M59" i="5"/>
  <c r="J138" i="5"/>
  <c r="K138" i="5" s="1"/>
  <c r="K56" i="4"/>
  <c r="L60" i="4"/>
  <c r="J187" i="4"/>
  <c r="J197" i="4"/>
  <c r="L358" i="4"/>
  <c r="M358" i="4" s="1"/>
  <c r="L422" i="4"/>
  <c r="M422" i="4" s="1"/>
  <c r="L56" i="4"/>
  <c r="G188" i="4"/>
  <c r="J209" i="4"/>
  <c r="K209" i="4" s="1"/>
  <c r="M56" i="4"/>
  <c r="H58" i="4"/>
  <c r="J188" i="4"/>
  <c r="G210" i="4"/>
  <c r="H210" i="4" s="1"/>
  <c r="L310" i="4"/>
  <c r="M310" i="4" s="1"/>
  <c r="K553" i="4"/>
  <c r="L553" i="4" s="1"/>
  <c r="H246" i="6"/>
  <c r="K358" i="6"/>
  <c r="J194" i="4"/>
  <c r="K194" i="4" s="1"/>
  <c r="N56" i="4"/>
  <c r="I58" i="4"/>
  <c r="O60" i="4"/>
  <c r="J189" i="4"/>
  <c r="O56" i="4"/>
  <c r="J58" i="4"/>
  <c r="G211" i="4"/>
  <c r="H211" i="4" s="1"/>
  <c r="H558" i="4"/>
  <c r="N58" i="4"/>
  <c r="L190" i="4"/>
  <c r="M190" i="4" s="1"/>
  <c r="L375" i="4"/>
  <c r="M375" i="4" s="1"/>
  <c r="L487" i="4"/>
  <c r="M487" i="4" s="1"/>
  <c r="G195" i="4"/>
  <c r="L199" i="4"/>
  <c r="M199" i="4" s="1"/>
  <c r="G200" i="4"/>
  <c r="H563" i="4"/>
  <c r="J213" i="4"/>
  <c r="K213" i="4" s="1"/>
  <c r="G315" i="4"/>
  <c r="J191" i="4"/>
  <c r="J200" i="4"/>
  <c r="K563" i="4"/>
  <c r="H56" i="4"/>
  <c r="L478" i="4"/>
  <c r="M478" i="4" s="1"/>
  <c r="I56" i="4"/>
  <c r="J60" i="4"/>
  <c r="G85" i="4"/>
  <c r="G135" i="3"/>
  <c r="G157" i="3"/>
  <c r="H157" i="3" s="1"/>
  <c r="G411" i="3"/>
  <c r="K58" i="3"/>
  <c r="J411" i="3"/>
  <c r="J135" i="3"/>
  <c r="G412" i="3"/>
  <c r="J412" i="3"/>
  <c r="M55" i="3"/>
  <c r="G138" i="3"/>
  <c r="G413" i="3"/>
  <c r="N55" i="3"/>
  <c r="J413" i="3"/>
  <c r="G424" i="3"/>
  <c r="H441" i="3"/>
  <c r="H414" i="5"/>
  <c r="N59" i="3"/>
  <c r="J424" i="3"/>
  <c r="K414" i="5"/>
  <c r="G82" i="3"/>
  <c r="G97" i="3"/>
  <c r="H97" i="3" s="1"/>
  <c r="J141" i="3"/>
  <c r="J82" i="3"/>
  <c r="K82" i="3" s="1"/>
  <c r="J153" i="3"/>
  <c r="K153" i="3" s="1"/>
  <c r="L153" i="3" s="1"/>
  <c r="M153" i="3" s="1"/>
  <c r="L263" i="3"/>
  <c r="M263" i="3" s="1"/>
  <c r="G415" i="3"/>
  <c r="G98" i="3"/>
  <c r="H98" i="3" s="1"/>
  <c r="G132" i="3"/>
  <c r="L142" i="3"/>
  <c r="M142" i="3" s="1"/>
  <c r="G154" i="3"/>
  <c r="H154" i="3" s="1"/>
  <c r="J426" i="3"/>
  <c r="H302" i="5"/>
  <c r="G133" i="3"/>
  <c r="J415" i="3"/>
  <c r="K302" i="5"/>
  <c r="H60" i="3"/>
  <c r="G99" i="3"/>
  <c r="H99" i="3" s="1"/>
  <c r="G155" i="3"/>
  <c r="H155" i="3" s="1"/>
  <c r="L207" i="3"/>
  <c r="M207" i="3" s="1"/>
  <c r="L367" i="3"/>
  <c r="M367" i="3" s="1"/>
  <c r="J427" i="3"/>
  <c r="H54" i="3"/>
  <c r="J77" i="3"/>
  <c r="J144" i="3"/>
  <c r="J155" i="3"/>
  <c r="K155" i="3" s="1"/>
  <c r="G419" i="3"/>
  <c r="K60" i="3"/>
  <c r="J266" i="2"/>
  <c r="K266" i="2" s="1"/>
  <c r="H278" i="2"/>
  <c r="H273" i="2"/>
  <c r="G147" i="2"/>
  <c r="H147" i="2" s="1"/>
  <c r="L478" i="2"/>
  <c r="M478" i="2" s="1"/>
  <c r="J24" i="4"/>
  <c r="J25" i="4" s="1"/>
  <c r="G140" i="2"/>
  <c r="H140" i="2" s="1"/>
  <c r="G324" i="6"/>
  <c r="H324" i="6" s="1"/>
  <c r="J24" i="10"/>
  <c r="J140" i="2"/>
  <c r="K140" i="2" s="1"/>
  <c r="G480" i="2"/>
  <c r="K100" i="2"/>
  <c r="H57" i="2"/>
  <c r="G150" i="2"/>
  <c r="H150" i="2" s="1"/>
  <c r="J467" i="2"/>
  <c r="G141" i="2"/>
  <c r="H141" i="2" s="1"/>
  <c r="L190" i="2"/>
  <c r="M190" i="2" s="1"/>
  <c r="L311" i="2"/>
  <c r="M311" i="2" s="1"/>
  <c r="G468" i="2"/>
  <c r="E348" i="4"/>
  <c r="G379" i="4" s="1"/>
  <c r="H379" i="4" s="1"/>
  <c r="N58" i="2"/>
  <c r="J131" i="2"/>
  <c r="K131" i="2" s="1"/>
  <c r="J22" i="4"/>
  <c r="E405" i="4" s="1"/>
  <c r="J426" i="4" s="1"/>
  <c r="L423" i="2"/>
  <c r="M423" i="2" s="1"/>
  <c r="G133" i="2"/>
  <c r="J155" i="2"/>
  <c r="K155" i="2" s="1"/>
  <c r="A242" i="2"/>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J90" i="2"/>
  <c r="L487" i="2"/>
  <c r="M487" i="2" s="1"/>
  <c r="L199" i="2"/>
  <c r="M199" i="2" s="1"/>
  <c r="L366" i="2"/>
  <c r="M366" i="2" s="1"/>
  <c r="G476" i="2"/>
  <c r="J18" i="8"/>
  <c r="E181" i="8" s="1"/>
  <c r="J206" i="8" s="1"/>
  <c r="K206" i="8" s="1"/>
  <c r="L431" i="2"/>
  <c r="M431" i="2" s="1"/>
  <c r="L431" i="1"/>
  <c r="M431" i="1" s="1"/>
  <c r="M59" i="1"/>
  <c r="E68" i="7"/>
  <c r="G94" i="7" s="1"/>
  <c r="H94" i="7" s="1"/>
  <c r="H441" i="1"/>
  <c r="J299" i="1"/>
  <c r="L198" i="1"/>
  <c r="M198" i="1" s="1"/>
  <c r="J262" i="1"/>
  <c r="L255" i="1"/>
  <c r="M255" i="1" s="1"/>
  <c r="L422" i="1"/>
  <c r="M422" i="1" s="1"/>
  <c r="L86" i="1"/>
  <c r="M86" i="1" s="1"/>
  <c r="N57" i="1"/>
  <c r="L302" i="1"/>
  <c r="M302" i="1" s="1"/>
  <c r="A410" i="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L367" i="1"/>
  <c r="M367" i="1" s="1"/>
  <c r="L151" i="1"/>
  <c r="M151" i="1" s="1"/>
  <c r="L190" i="1"/>
  <c r="M190" i="1" s="1"/>
  <c r="J314" i="1"/>
  <c r="G305" i="1"/>
  <c r="H305" i="1" s="1"/>
  <c r="J325" i="1"/>
  <c r="K325" i="1" s="1"/>
  <c r="G303" i="1"/>
  <c r="H303" i="1" s="1"/>
  <c r="J323" i="1"/>
  <c r="K323" i="1" s="1"/>
  <c r="G323" i="1"/>
  <c r="H323" i="1" s="1"/>
  <c r="J322" i="1"/>
  <c r="K322" i="1" s="1"/>
  <c r="J308" i="1"/>
  <c r="K308" i="1" s="1"/>
  <c r="G321" i="1"/>
  <c r="H321" i="1" s="1"/>
  <c r="G308" i="1"/>
  <c r="H308" i="1" s="1"/>
  <c r="J318" i="1"/>
  <c r="K318" i="1" s="1"/>
  <c r="G379" i="1"/>
  <c r="H379" i="1" s="1"/>
  <c r="G378" i="1"/>
  <c r="H378" i="1" s="1"/>
  <c r="J364" i="1"/>
  <c r="K364" i="1" s="1"/>
  <c r="J361" i="1"/>
  <c r="K361" i="1" s="1"/>
  <c r="G361" i="1"/>
  <c r="H361" i="1" s="1"/>
  <c r="J374" i="1"/>
  <c r="K374" i="1" s="1"/>
  <c r="G381" i="1"/>
  <c r="H381" i="1" s="1"/>
  <c r="G210" i="7"/>
  <c r="H210" i="7" s="1"/>
  <c r="J18" i="7"/>
  <c r="E181" i="7" s="1"/>
  <c r="J213" i="7" s="1"/>
  <c r="K213" i="7" s="1"/>
  <c r="G307" i="1"/>
  <c r="H307" i="1" s="1"/>
  <c r="K441" i="1"/>
  <c r="J22" i="3"/>
  <c r="I59" i="1"/>
  <c r="L207" i="1"/>
  <c r="M207" i="1" s="1"/>
  <c r="G299" i="1"/>
  <c r="H299" i="1" s="1"/>
  <c r="J307" i="1"/>
  <c r="H446" i="1"/>
  <c r="G437" i="3"/>
  <c r="H437" i="3" s="1"/>
  <c r="J59" i="1"/>
  <c r="J18" i="3"/>
  <c r="E181" i="3" s="1"/>
  <c r="J210" i="3" s="1"/>
  <c r="K210" i="3" s="1"/>
  <c r="I56" i="1"/>
  <c r="K59" i="1"/>
  <c r="J20" i="9"/>
  <c r="E293" i="9" s="1"/>
  <c r="J318" i="9" s="1"/>
  <c r="K318" i="9" s="1"/>
  <c r="K156" i="1"/>
  <c r="K56" i="1"/>
  <c r="L59" i="1"/>
  <c r="H283" i="1"/>
  <c r="I54" i="1"/>
  <c r="L358" i="1"/>
  <c r="M358" i="1" s="1"/>
  <c r="J54" i="1"/>
  <c r="L310" i="1"/>
  <c r="M310" i="1" s="1"/>
  <c r="H246" i="3"/>
  <c r="K54" i="1"/>
  <c r="L302" i="3"/>
  <c r="M302" i="3" s="1"/>
  <c r="L311" i="1"/>
  <c r="M311" i="1" s="1"/>
  <c r="M54" i="1"/>
  <c r="L375" i="1"/>
  <c r="M375" i="1" s="1"/>
  <c r="G210" i="5"/>
  <c r="H210" i="5" s="1"/>
  <c r="N54" i="1"/>
  <c r="L54" i="1"/>
  <c r="L95" i="1"/>
  <c r="M95" i="1" s="1"/>
  <c r="L414" i="1"/>
  <c r="M414" i="1" s="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G94" i="1"/>
  <c r="H94" i="1" s="1"/>
  <c r="J140" i="1"/>
  <c r="K140" i="1" s="1"/>
  <c r="E292" i="2"/>
  <c r="G323" i="2" s="1"/>
  <c r="H323" i="2" s="1"/>
  <c r="G203" i="1"/>
  <c r="H203" i="1" s="1"/>
  <c r="G188" i="1"/>
  <c r="J189" i="1"/>
  <c r="G200" i="1"/>
  <c r="H200" i="1" s="1"/>
  <c r="G189" i="1"/>
  <c r="J202" i="1"/>
  <c r="J194" i="1"/>
  <c r="G191" i="1"/>
  <c r="H191" i="1" s="1"/>
  <c r="G197" i="1"/>
  <c r="H197" i="1" s="1"/>
  <c r="J188" i="1"/>
  <c r="G194" i="1"/>
  <c r="H194" i="1" s="1"/>
  <c r="J191" i="1"/>
  <c r="G202" i="1"/>
  <c r="H202" i="1" s="1"/>
  <c r="J187" i="1"/>
  <c r="J267" i="1"/>
  <c r="K267" i="1" s="1"/>
  <c r="H269" i="1"/>
  <c r="G265" i="1"/>
  <c r="H265" i="1" s="1"/>
  <c r="J268" i="1"/>
  <c r="K268" i="1" s="1"/>
  <c r="J252" i="1"/>
  <c r="G266" i="1"/>
  <c r="H266" i="1" s="1"/>
  <c r="G261" i="1"/>
  <c r="H261" i="1" s="1"/>
  <c r="J265" i="1"/>
  <c r="K265" i="1" s="1"/>
  <c r="G252" i="1"/>
  <c r="H252" i="1" s="1"/>
  <c r="J269" i="1"/>
  <c r="K269" i="1" s="1"/>
  <c r="G268" i="1"/>
  <c r="H268" i="1" s="1"/>
  <c r="F249" i="1"/>
  <c r="G249" i="1" s="1"/>
  <c r="H249" i="1" s="1"/>
  <c r="L249" i="1" s="1"/>
  <c r="M249" i="1" s="1"/>
  <c r="E402" i="1"/>
  <c r="G427" i="1"/>
  <c r="H427" i="1" s="1"/>
  <c r="J415" i="1"/>
  <c r="G412" i="1"/>
  <c r="J421" i="1"/>
  <c r="J418" i="1"/>
  <c r="G424" i="1"/>
  <c r="H424" i="1" s="1"/>
  <c r="G411" i="1"/>
  <c r="H411" i="1" s="1"/>
  <c r="G421" i="1"/>
  <c r="H421" i="1" s="1"/>
  <c r="G418" i="1"/>
  <c r="H418" i="1" s="1"/>
  <c r="G426" i="1"/>
  <c r="H426" i="1" s="1"/>
  <c r="J426" i="1"/>
  <c r="J411" i="1"/>
  <c r="G415" i="1"/>
  <c r="H415" i="1" s="1"/>
  <c r="I58" i="1"/>
  <c r="L58" i="1"/>
  <c r="N58" i="1"/>
  <c r="M58" i="1"/>
  <c r="K58" i="1"/>
  <c r="J58" i="1"/>
  <c r="G133" i="1"/>
  <c r="G156" i="1"/>
  <c r="H156" i="1" s="1"/>
  <c r="G187" i="1"/>
  <c r="H187" i="1" s="1"/>
  <c r="J212" i="1"/>
  <c r="K212" i="1" s="1"/>
  <c r="J256" i="1"/>
  <c r="J370" i="1"/>
  <c r="J365" i="1"/>
  <c r="G357" i="1"/>
  <c r="J357" i="1"/>
  <c r="G371" i="1"/>
  <c r="H371" i="1" s="1"/>
  <c r="J356" i="1"/>
  <c r="G355" i="1"/>
  <c r="H355" i="1" s="1"/>
  <c r="J368" i="1"/>
  <c r="G356" i="1"/>
  <c r="G370" i="1"/>
  <c r="H370" i="1" s="1"/>
  <c r="G359" i="1"/>
  <c r="H359" i="1" s="1"/>
  <c r="J355" i="1"/>
  <c r="G368" i="1"/>
  <c r="H368" i="1" s="1"/>
  <c r="G365" i="1"/>
  <c r="H365" i="1" s="1"/>
  <c r="J362" i="1"/>
  <c r="J359" i="1"/>
  <c r="G362" i="1"/>
  <c r="H362" i="1" s="1"/>
  <c r="G195" i="1"/>
  <c r="H195" i="1" s="1"/>
  <c r="J200" i="1"/>
  <c r="J91" i="1"/>
  <c r="G206" i="1"/>
  <c r="H206" i="1" s="1"/>
  <c r="G267" i="1"/>
  <c r="H267" i="1" s="1"/>
  <c r="J157" i="1"/>
  <c r="K157" i="1" s="1"/>
  <c r="J155" i="1"/>
  <c r="K155" i="1" s="1"/>
  <c r="G153" i="1"/>
  <c r="H153" i="1" s="1"/>
  <c r="G140" i="1"/>
  <c r="H140" i="1" s="1"/>
  <c r="J153" i="1"/>
  <c r="K153" i="1" s="1"/>
  <c r="G139" i="1"/>
  <c r="H139" i="1" s="1"/>
  <c r="G144" i="1"/>
  <c r="H144" i="1" s="1"/>
  <c r="J149" i="1"/>
  <c r="K149" i="1" s="1"/>
  <c r="F137" i="1"/>
  <c r="G157" i="1"/>
  <c r="H157" i="1" s="1"/>
  <c r="G131" i="1"/>
  <c r="H131" i="1" s="1"/>
  <c r="G155" i="1"/>
  <c r="H155" i="1" s="1"/>
  <c r="G149" i="1"/>
  <c r="H149" i="1" s="1"/>
  <c r="J139" i="1"/>
  <c r="J131" i="1"/>
  <c r="J144" i="1"/>
  <c r="J141" i="1"/>
  <c r="J146" i="1"/>
  <c r="G154" i="1"/>
  <c r="H154" i="1" s="1"/>
  <c r="J195" i="1"/>
  <c r="J424" i="1"/>
  <c r="G98" i="1"/>
  <c r="H98" i="1" s="1"/>
  <c r="J132" i="1"/>
  <c r="G138" i="1"/>
  <c r="H138" i="1" s="1"/>
  <c r="K222" i="1"/>
  <c r="J154" i="1"/>
  <c r="K154" i="1" s="1"/>
  <c r="G258" i="1"/>
  <c r="H258" i="1" s="1"/>
  <c r="J253" i="1"/>
  <c r="G245" i="1"/>
  <c r="G244" i="1"/>
  <c r="G243" i="1"/>
  <c r="H243" i="1" s="1"/>
  <c r="G256" i="1"/>
  <c r="H256" i="1" s="1"/>
  <c r="G247" i="1"/>
  <c r="H247" i="1" s="1"/>
  <c r="J245" i="1"/>
  <c r="J258" i="1"/>
  <c r="G259" i="1"/>
  <c r="H259" i="1" s="1"/>
  <c r="J243" i="1"/>
  <c r="G253" i="1"/>
  <c r="H253" i="1" s="1"/>
  <c r="J259" i="1"/>
  <c r="J266" i="1"/>
  <c r="K266" i="1" s="1"/>
  <c r="G419" i="1"/>
  <c r="H419" i="1" s="1"/>
  <c r="E514" i="2"/>
  <c r="H58" i="1"/>
  <c r="G76" i="1"/>
  <c r="G100" i="1"/>
  <c r="H100" i="1" s="1"/>
  <c r="J197" i="1"/>
  <c r="J209" i="1"/>
  <c r="K209" i="1" s="1"/>
  <c r="J244" i="1"/>
  <c r="G262" i="1"/>
  <c r="H262" i="1" s="1"/>
  <c r="L319" i="1"/>
  <c r="M319" i="1" s="1"/>
  <c r="L366" i="1"/>
  <c r="M366" i="1" s="1"/>
  <c r="J419" i="1"/>
  <c r="G150" i="1"/>
  <c r="H150" i="1" s="1"/>
  <c r="G250" i="1"/>
  <c r="H250" i="1" s="1"/>
  <c r="G251" i="1"/>
  <c r="H251" i="1" s="1"/>
  <c r="G413" i="1"/>
  <c r="G101" i="1"/>
  <c r="H101" i="1" s="1"/>
  <c r="J97" i="1"/>
  <c r="K97" i="1" s="1"/>
  <c r="G97" i="1"/>
  <c r="H97" i="1" s="1"/>
  <c r="G91" i="1"/>
  <c r="H91" i="1" s="1"/>
  <c r="G85" i="1"/>
  <c r="H85" i="1" s="1"/>
  <c r="J83" i="1"/>
  <c r="J75" i="1"/>
  <c r="K75" i="1" s="1"/>
  <c r="G99" i="1"/>
  <c r="H99" i="1" s="1"/>
  <c r="G90" i="1"/>
  <c r="H90" i="1" s="1"/>
  <c r="J82" i="1"/>
  <c r="J99" i="1"/>
  <c r="K99" i="1" s="1"/>
  <c r="J93" i="1"/>
  <c r="K93" i="1" s="1"/>
  <c r="J88" i="1"/>
  <c r="K88" i="1" s="1"/>
  <c r="G93" i="1"/>
  <c r="H93" i="1" s="1"/>
  <c r="G83" i="1"/>
  <c r="H83" i="1" s="1"/>
  <c r="G75" i="1"/>
  <c r="H75" i="1" s="1"/>
  <c r="J101" i="1"/>
  <c r="K101" i="1" s="1"/>
  <c r="J85" i="1"/>
  <c r="J98" i="1"/>
  <c r="K98" i="1" s="1"/>
  <c r="G88" i="1"/>
  <c r="H88" i="1" s="1"/>
  <c r="J90" i="1"/>
  <c r="J138" i="1"/>
  <c r="J77" i="1"/>
  <c r="G82" i="1"/>
  <c r="H82" i="1" s="1"/>
  <c r="J100" i="1"/>
  <c r="K100" i="1" s="1"/>
  <c r="J150" i="1"/>
  <c r="K150" i="1" s="1"/>
  <c r="J250" i="1"/>
  <c r="J251" i="1"/>
  <c r="G305" i="2"/>
  <c r="H305" i="2" s="1"/>
  <c r="J318" i="2"/>
  <c r="J308" i="2"/>
  <c r="J317" i="2"/>
  <c r="J324" i="2"/>
  <c r="K324" i="2" s="1"/>
  <c r="J321" i="2"/>
  <c r="K321" i="2" s="1"/>
  <c r="G308" i="2"/>
  <c r="J322" i="2"/>
  <c r="K322" i="2" s="1"/>
  <c r="J323" i="2"/>
  <c r="K323" i="2" s="1"/>
  <c r="J325" i="2"/>
  <c r="K325" i="2" s="1"/>
  <c r="A78" i="2"/>
  <c r="H273" i="1"/>
  <c r="K283" i="1"/>
  <c r="K278" i="1"/>
  <c r="H278" i="1"/>
  <c r="A242" i="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K273" i="1"/>
  <c r="M53" i="1"/>
  <c r="N53" i="1"/>
  <c r="K53" i="1"/>
  <c r="L53" i="1"/>
  <c r="I53" i="1"/>
  <c r="J53" i="1"/>
  <c r="J94" i="1"/>
  <c r="K94" i="1" s="1"/>
  <c r="J203" i="1"/>
  <c r="J427" i="1"/>
  <c r="J314" i="2"/>
  <c r="J309" i="2"/>
  <c r="G312" i="2"/>
  <c r="G307" i="2"/>
  <c r="J299" i="2"/>
  <c r="G306" i="2"/>
  <c r="J301" i="2"/>
  <c r="G301" i="2"/>
  <c r="J312" i="2"/>
  <c r="J300" i="2"/>
  <c r="G315" i="2"/>
  <c r="J307" i="2"/>
  <c r="G309" i="2"/>
  <c r="G299" i="2"/>
  <c r="H299" i="2" s="1"/>
  <c r="J303" i="2"/>
  <c r="G300" i="2"/>
  <c r="J315" i="2"/>
  <c r="J306" i="2"/>
  <c r="G314" i="2"/>
  <c r="G303" i="2"/>
  <c r="I32" i="10"/>
  <c r="I32" i="8"/>
  <c r="I32" i="6"/>
  <c r="I32" i="4"/>
  <c r="J412" i="1"/>
  <c r="G527" i="2"/>
  <c r="G538" i="2"/>
  <c r="J527" i="2"/>
  <c r="J523" i="2"/>
  <c r="G531" i="2"/>
  <c r="G539" i="2"/>
  <c r="J536" i="2"/>
  <c r="J533" i="2"/>
  <c r="J538" i="2"/>
  <c r="J530" i="2"/>
  <c r="J539" i="2"/>
  <c r="J531" i="2"/>
  <c r="G525" i="2"/>
  <c r="J524" i="2"/>
  <c r="G524" i="2"/>
  <c r="G533" i="2"/>
  <c r="G536" i="2"/>
  <c r="J525" i="2"/>
  <c r="G523" i="2"/>
  <c r="H523" i="2" s="1"/>
  <c r="G530" i="2"/>
  <c r="G211" i="1"/>
  <c r="H211" i="1" s="1"/>
  <c r="J205" i="1"/>
  <c r="K205" i="1" s="1"/>
  <c r="G212" i="1"/>
  <c r="H212" i="1" s="1"/>
  <c r="J206" i="1"/>
  <c r="K206" i="1" s="1"/>
  <c r="G209" i="1"/>
  <c r="H209" i="1" s="1"/>
  <c r="G205" i="1"/>
  <c r="H205" i="1" s="1"/>
  <c r="J211" i="1"/>
  <c r="K211" i="1" s="1"/>
  <c r="G196" i="1"/>
  <c r="H196" i="1" s="1"/>
  <c r="K227" i="1"/>
  <c r="H227" i="1"/>
  <c r="H222" i="1"/>
  <c r="J213" i="1"/>
  <c r="K213" i="1" s="1"/>
  <c r="K217" i="1"/>
  <c r="H217" i="1"/>
  <c r="G213" i="1"/>
  <c r="H213" i="1" s="1"/>
  <c r="J196" i="1"/>
  <c r="J210" i="1"/>
  <c r="K210" i="1" s="1"/>
  <c r="H254" i="1"/>
  <c r="L254" i="1" s="1"/>
  <c r="M254" i="1" s="1"/>
  <c r="G77" i="1"/>
  <c r="G84" i="1"/>
  <c r="H84" i="1" s="1"/>
  <c r="J261" i="1"/>
  <c r="K261" i="1" s="1"/>
  <c r="G363" i="1"/>
  <c r="H363" i="1" s="1"/>
  <c r="N56" i="1"/>
  <c r="M56" i="1"/>
  <c r="L56" i="1"/>
  <c r="G141" i="1"/>
  <c r="H141" i="1" s="1"/>
  <c r="G146" i="1"/>
  <c r="H146" i="1" s="1"/>
  <c r="J363" i="1"/>
  <c r="H56" i="1"/>
  <c r="G79" i="1"/>
  <c r="H79" i="1" s="1"/>
  <c r="J84" i="1"/>
  <c r="K84" i="1" s="1"/>
  <c r="I33" i="10"/>
  <c r="I33" i="8"/>
  <c r="I33" i="4"/>
  <c r="I33" i="6"/>
  <c r="J83" i="2"/>
  <c r="J88" i="2"/>
  <c r="K88" i="2" s="1"/>
  <c r="G249" i="2"/>
  <c r="H249" i="2" s="1"/>
  <c r="G362" i="2"/>
  <c r="J256" i="2"/>
  <c r="G430" i="2"/>
  <c r="H430" i="2" s="1"/>
  <c r="E292" i="3"/>
  <c r="G315" i="3" s="1"/>
  <c r="J20" i="3"/>
  <c r="E293" i="3" s="1"/>
  <c r="J318" i="3" s="1"/>
  <c r="K318" i="3" s="1"/>
  <c r="K339" i="2"/>
  <c r="H334" i="2"/>
  <c r="K329" i="2"/>
  <c r="H329" i="2"/>
  <c r="A298" i="2"/>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K334" i="2"/>
  <c r="H339" i="2"/>
  <c r="J365" i="2"/>
  <c r="G325" i="3"/>
  <c r="H325" i="3" s="1"/>
  <c r="G301" i="3"/>
  <c r="J324" i="3"/>
  <c r="K324" i="3" s="1"/>
  <c r="G322" i="3"/>
  <c r="H322" i="3" s="1"/>
  <c r="G300" i="3"/>
  <c r="J312" i="3"/>
  <c r="G309" i="3"/>
  <c r="J321" i="3"/>
  <c r="K321" i="3" s="1"/>
  <c r="G324" i="3"/>
  <c r="H324" i="3" s="1"/>
  <c r="G306" i="3"/>
  <c r="J323" i="3"/>
  <c r="K323" i="3" s="1"/>
  <c r="J301" i="3"/>
  <c r="J322" i="3"/>
  <c r="K322" i="3" s="1"/>
  <c r="G299" i="3"/>
  <c r="J308" i="3"/>
  <c r="K308" i="3" s="1"/>
  <c r="J300" i="3"/>
  <c r="J299" i="3"/>
  <c r="G323" i="3"/>
  <c r="H323" i="3" s="1"/>
  <c r="J303" i="3"/>
  <c r="G321" i="3"/>
  <c r="H321" i="3" s="1"/>
  <c r="J325" i="3"/>
  <c r="K325" i="3" s="1"/>
  <c r="G308" i="3"/>
  <c r="H308" i="3" s="1"/>
  <c r="G243" i="2"/>
  <c r="H243" i="2" s="1"/>
  <c r="O57" i="2"/>
  <c r="N57" i="2"/>
  <c r="L57" i="2"/>
  <c r="K57" i="2"/>
  <c r="M57" i="2"/>
  <c r="J57" i="2"/>
  <c r="N60" i="2"/>
  <c r="M60" i="2"/>
  <c r="K60" i="2"/>
  <c r="J60" i="2"/>
  <c r="O60" i="2"/>
  <c r="L60" i="2"/>
  <c r="J84" i="2"/>
  <c r="K84" i="2" s="1"/>
  <c r="G250" i="2"/>
  <c r="H250" i="2" s="1"/>
  <c r="J82" i="2"/>
  <c r="J91" i="2"/>
  <c r="J77" i="2"/>
  <c r="G91" i="2"/>
  <c r="H91" i="2" s="1"/>
  <c r="G77" i="2"/>
  <c r="G85" i="2"/>
  <c r="H85" i="2" s="1"/>
  <c r="G90" i="2"/>
  <c r="H90" i="2" s="1"/>
  <c r="G76" i="2"/>
  <c r="G83" i="2"/>
  <c r="H83" i="2" s="1"/>
  <c r="J79" i="2"/>
  <c r="K79" i="2" s="1"/>
  <c r="G82" i="2"/>
  <c r="H82" i="2" s="1"/>
  <c r="G79" i="2"/>
  <c r="H79" i="2" s="1"/>
  <c r="J75" i="2"/>
  <c r="K75" i="2" s="1"/>
  <c r="G98" i="2"/>
  <c r="H98" i="2" s="1"/>
  <c r="G244" i="2"/>
  <c r="J250" i="2"/>
  <c r="A100" i="3"/>
  <c r="J85" i="2"/>
  <c r="L263" i="1"/>
  <c r="M263" i="1" s="1"/>
  <c r="G325" i="1"/>
  <c r="H325" i="1" s="1"/>
  <c r="G317" i="1"/>
  <c r="H317" i="1" s="1"/>
  <c r="J317" i="1"/>
  <c r="K317" i="1" s="1"/>
  <c r="J378" i="1"/>
  <c r="K378" i="1" s="1"/>
  <c r="J381" i="1"/>
  <c r="K381" i="1" s="1"/>
  <c r="J379" i="1"/>
  <c r="K379" i="1" s="1"/>
  <c r="G377" i="1"/>
  <c r="H377" i="1" s="1"/>
  <c r="G364" i="1"/>
  <c r="H364" i="1" s="1"/>
  <c r="K451" i="1"/>
  <c r="H451" i="1"/>
  <c r="G356" i="2"/>
  <c r="G359" i="2"/>
  <c r="J355" i="2"/>
  <c r="J371" i="2"/>
  <c r="J363" i="2"/>
  <c r="G368" i="2"/>
  <c r="G365" i="2"/>
  <c r="J357" i="2"/>
  <c r="J368" i="2"/>
  <c r="G357" i="2"/>
  <c r="J356" i="2"/>
  <c r="H395" i="2"/>
  <c r="G370" i="2"/>
  <c r="G363" i="2"/>
  <c r="J362" i="2"/>
  <c r="A130" i="2"/>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J359" i="2"/>
  <c r="G435" i="2"/>
  <c r="H435" i="2" s="1"/>
  <c r="H242" i="1"/>
  <c r="G314" i="1"/>
  <c r="H314" i="1" s="1"/>
  <c r="G309" i="1"/>
  <c r="H309" i="1" s="1"/>
  <c r="J303" i="1"/>
  <c r="G300" i="1"/>
  <c r="G306" i="1"/>
  <c r="H306" i="1" s="1"/>
  <c r="G312" i="1"/>
  <c r="H312" i="1" s="1"/>
  <c r="J321" i="1"/>
  <c r="K321" i="1" s="1"/>
  <c r="G324" i="1"/>
  <c r="H324" i="1" s="1"/>
  <c r="G373" i="1"/>
  <c r="H373" i="1" s="1"/>
  <c r="L423" i="1"/>
  <c r="M423" i="1" s="1"/>
  <c r="I35" i="10"/>
  <c r="I35" i="8"/>
  <c r="I35" i="6"/>
  <c r="I35" i="4"/>
  <c r="A298" i="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H246" i="1"/>
  <c r="L246" i="1" s="1"/>
  <c r="M246" i="1" s="1"/>
  <c r="I60" i="1"/>
  <c r="L199" i="1"/>
  <c r="M199" i="1" s="1"/>
  <c r="J300" i="1"/>
  <c r="G315" i="1"/>
  <c r="H315" i="1" s="1"/>
  <c r="J377" i="1"/>
  <c r="K377" i="1" s="1"/>
  <c r="G380" i="1"/>
  <c r="H380" i="1" s="1"/>
  <c r="E178" i="2"/>
  <c r="J261" i="2"/>
  <c r="G252" i="2"/>
  <c r="G261" i="2"/>
  <c r="J268" i="2"/>
  <c r="K268" i="2" s="1"/>
  <c r="G268" i="2"/>
  <c r="H268" i="2" s="1"/>
  <c r="J265" i="2"/>
  <c r="K265" i="2" s="1"/>
  <c r="G266" i="2"/>
  <c r="H266" i="2" s="1"/>
  <c r="G262" i="2"/>
  <c r="J267" i="2"/>
  <c r="K267" i="2" s="1"/>
  <c r="G267" i="2"/>
  <c r="H267" i="2" s="1"/>
  <c r="J269" i="2"/>
  <c r="K269" i="2" s="1"/>
  <c r="J252" i="2"/>
  <c r="G265" i="2"/>
  <c r="H265" i="2" s="1"/>
  <c r="G269" i="2"/>
  <c r="H269" i="2" s="1"/>
  <c r="H55" i="1"/>
  <c r="H60" i="1"/>
  <c r="K55" i="1"/>
  <c r="H57" i="1"/>
  <c r="J60" i="1"/>
  <c r="J133" i="1"/>
  <c r="L55" i="1"/>
  <c r="I57" i="1"/>
  <c r="K60" i="1"/>
  <c r="G135" i="1"/>
  <c r="H135" i="1" s="1"/>
  <c r="G147" i="1"/>
  <c r="H147" i="1" s="1"/>
  <c r="J306" i="1"/>
  <c r="J324" i="1"/>
  <c r="K324" i="1" s="1"/>
  <c r="J373" i="1"/>
  <c r="K373" i="1" s="1"/>
  <c r="J430" i="2"/>
  <c r="J434" i="2"/>
  <c r="K434" i="2" s="1"/>
  <c r="J420" i="2"/>
  <c r="K420" i="2" s="1"/>
  <c r="J436" i="2"/>
  <c r="K436" i="2" s="1"/>
  <c r="G420" i="2"/>
  <c r="G434" i="2"/>
  <c r="H434" i="2" s="1"/>
  <c r="G415" i="2"/>
  <c r="J435" i="2"/>
  <c r="K435" i="2" s="1"/>
  <c r="G427" i="2"/>
  <c r="G433" i="2"/>
  <c r="H433" i="2" s="1"/>
  <c r="J429" i="2"/>
  <c r="G419" i="2"/>
  <c r="G437" i="2"/>
  <c r="H437" i="2" s="1"/>
  <c r="G417" i="2"/>
  <c r="H417" i="2" s="1"/>
  <c r="J412" i="2"/>
  <c r="J433" i="2"/>
  <c r="K433" i="2" s="1"/>
  <c r="G412" i="2"/>
  <c r="J424" i="2"/>
  <c r="J411" i="2"/>
  <c r="G411" i="2"/>
  <c r="H411" i="2" s="1"/>
  <c r="G436" i="2"/>
  <c r="H436" i="2" s="1"/>
  <c r="G429" i="2"/>
  <c r="H429" i="2" s="1"/>
  <c r="G413" i="2"/>
  <c r="J418" i="2"/>
  <c r="G424" i="2"/>
  <c r="G418" i="2"/>
  <c r="J421" i="2"/>
  <c r="J419" i="2"/>
  <c r="J426" i="2"/>
  <c r="J413" i="2"/>
  <c r="F81" i="2"/>
  <c r="G245" i="2"/>
  <c r="G259" i="2"/>
  <c r="G256" i="2"/>
  <c r="G251" i="2"/>
  <c r="J245" i="2"/>
  <c r="J258" i="2"/>
  <c r="G253" i="2"/>
  <c r="H253" i="2" s="1"/>
  <c r="J244" i="2"/>
  <c r="J259" i="2"/>
  <c r="J251" i="2"/>
  <c r="J253" i="2"/>
  <c r="J247" i="2"/>
  <c r="J243" i="2"/>
  <c r="G247" i="2"/>
  <c r="H247" i="2" s="1"/>
  <c r="G101" i="2"/>
  <c r="H101" i="2" s="1"/>
  <c r="G99" i="2"/>
  <c r="H99" i="2" s="1"/>
  <c r="G97" i="2"/>
  <c r="H97" i="2" s="1"/>
  <c r="J93" i="2"/>
  <c r="K93" i="2" s="1"/>
  <c r="G84" i="2"/>
  <c r="H84" i="2" s="1"/>
  <c r="G93" i="2"/>
  <c r="H93" i="2" s="1"/>
  <c r="J99" i="2"/>
  <c r="K99" i="2" s="1"/>
  <c r="I81" i="2"/>
  <c r="I585" i="2" s="1"/>
  <c r="J98" i="2"/>
  <c r="K98" i="2" s="1"/>
  <c r="G100" i="2"/>
  <c r="H100" i="2" s="1"/>
  <c r="J97" i="2"/>
  <c r="K97" i="2" s="1"/>
  <c r="J57" i="1"/>
  <c r="L60" i="1"/>
  <c r="G301" i="1"/>
  <c r="G75" i="2"/>
  <c r="H75" i="2" s="1"/>
  <c r="G94" i="2"/>
  <c r="H94" i="2" s="1"/>
  <c r="I34" i="10"/>
  <c r="I34" i="8"/>
  <c r="I34" i="6"/>
  <c r="I34" i="4"/>
  <c r="G381" i="2"/>
  <c r="H381" i="2" s="1"/>
  <c r="I55" i="1"/>
  <c r="M55" i="1"/>
  <c r="J312" i="1"/>
  <c r="A354" i="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J370" i="2"/>
  <c r="J427" i="2"/>
  <c r="J437" i="2"/>
  <c r="K437" i="2" s="1"/>
  <c r="N55" i="1"/>
  <c r="K57" i="1"/>
  <c r="M60" i="1"/>
  <c r="A130" i="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L142" i="1"/>
  <c r="M142" i="1" s="1"/>
  <c r="J301" i="1"/>
  <c r="J309" i="1"/>
  <c r="J315" i="1"/>
  <c r="G318" i="1"/>
  <c r="H318" i="1" s="1"/>
  <c r="G322" i="1"/>
  <c r="H322" i="1" s="1"/>
  <c r="J380" i="1"/>
  <c r="K380" i="1" s="1"/>
  <c r="H59" i="1"/>
  <c r="J79" i="1"/>
  <c r="K79" i="1" s="1"/>
  <c r="J76" i="1"/>
  <c r="G132" i="1"/>
  <c r="J135" i="1"/>
  <c r="J147" i="1"/>
  <c r="G374" i="1"/>
  <c r="H374" i="1" s="1"/>
  <c r="M58" i="2"/>
  <c r="L58" i="2"/>
  <c r="K58" i="2"/>
  <c r="J58" i="2"/>
  <c r="I58" i="2"/>
  <c r="H58" i="2"/>
  <c r="J76" i="2"/>
  <c r="J94" i="2"/>
  <c r="K94" i="2" s="1"/>
  <c r="J101" i="2"/>
  <c r="K101" i="2" s="1"/>
  <c r="J262" i="2"/>
  <c r="L310" i="2"/>
  <c r="M310" i="2" s="1"/>
  <c r="E236" i="3"/>
  <c r="G261" i="3" s="1"/>
  <c r="H261" i="3" s="1"/>
  <c r="J19" i="3"/>
  <c r="G88" i="2"/>
  <c r="H88" i="2" s="1"/>
  <c r="G371" i="2"/>
  <c r="L95" i="2"/>
  <c r="M95" i="2" s="1"/>
  <c r="G138" i="2"/>
  <c r="H138" i="2" s="1"/>
  <c r="L198" i="2"/>
  <c r="M198" i="2" s="1"/>
  <c r="G379" i="2"/>
  <c r="H379" i="2" s="1"/>
  <c r="K395" i="2"/>
  <c r="E124" i="3"/>
  <c r="G150" i="3" s="1"/>
  <c r="H150" i="3" s="1"/>
  <c r="G381" i="3"/>
  <c r="H381" i="3" s="1"/>
  <c r="G379" i="3"/>
  <c r="H379" i="3" s="1"/>
  <c r="G377" i="3"/>
  <c r="H377" i="3" s="1"/>
  <c r="G364" i="3"/>
  <c r="H364" i="3" s="1"/>
  <c r="J380" i="3"/>
  <c r="K380" i="3" s="1"/>
  <c r="G378" i="3"/>
  <c r="H378" i="3" s="1"/>
  <c r="J364" i="3"/>
  <c r="K364" i="3" s="1"/>
  <c r="J379" i="3"/>
  <c r="K379" i="3" s="1"/>
  <c r="J381" i="3"/>
  <c r="K381" i="3" s="1"/>
  <c r="J377" i="3"/>
  <c r="K377" i="3" s="1"/>
  <c r="G380" i="3"/>
  <c r="H380" i="3" s="1"/>
  <c r="J476" i="2"/>
  <c r="K476" i="2" s="1"/>
  <c r="J485" i="2"/>
  <c r="J491" i="2"/>
  <c r="K491" i="2" s="1"/>
  <c r="L491" i="2" s="1"/>
  <c r="M491" i="2" s="1"/>
  <c r="G489" i="2"/>
  <c r="H489" i="2" s="1"/>
  <c r="G485" i="2"/>
  <c r="J493" i="2"/>
  <c r="K493" i="2" s="1"/>
  <c r="J492" i="2"/>
  <c r="K492" i="2" s="1"/>
  <c r="J490" i="2"/>
  <c r="K490" i="2" s="1"/>
  <c r="G486" i="2"/>
  <c r="G490" i="2"/>
  <c r="H490" i="2" s="1"/>
  <c r="J473" i="2"/>
  <c r="K473" i="2" s="1"/>
  <c r="G493" i="2"/>
  <c r="H493" i="2" s="1"/>
  <c r="J486" i="2"/>
  <c r="I31" i="10"/>
  <c r="I31" i="8"/>
  <c r="I31" i="6"/>
  <c r="I31" i="4"/>
  <c r="G474" i="2"/>
  <c r="J469" i="2"/>
  <c r="G469" i="2"/>
  <c r="G483" i="2"/>
  <c r="J475" i="2"/>
  <c r="G475" i="2"/>
  <c r="J480" i="2"/>
  <c r="J477" i="2"/>
  <c r="G482" i="2"/>
  <c r="J471" i="2"/>
  <c r="J474" i="2"/>
  <c r="J482" i="2"/>
  <c r="G477" i="2"/>
  <c r="J468" i="2"/>
  <c r="J138" i="2"/>
  <c r="G153" i="2"/>
  <c r="H153" i="2" s="1"/>
  <c r="L263" i="2"/>
  <c r="M263" i="2" s="1"/>
  <c r="J17" i="3"/>
  <c r="E125" i="3" s="1"/>
  <c r="J146" i="3" s="1"/>
  <c r="J355" i="3"/>
  <c r="J371" i="3"/>
  <c r="J363" i="3"/>
  <c r="K363" i="3" s="1"/>
  <c r="G371" i="3"/>
  <c r="J357" i="3"/>
  <c r="G356" i="3"/>
  <c r="G365" i="3"/>
  <c r="J368" i="3"/>
  <c r="G355" i="3"/>
  <c r="J362" i="3"/>
  <c r="K362" i="3" s="1"/>
  <c r="G363" i="3"/>
  <c r="G357" i="3"/>
  <c r="G362" i="3"/>
  <c r="G368" i="3"/>
  <c r="J356" i="3"/>
  <c r="J359" i="3"/>
  <c r="J370" i="3"/>
  <c r="J365" i="3"/>
  <c r="G359" i="3"/>
  <c r="G370" i="3"/>
  <c r="G135" i="2"/>
  <c r="H135" i="2" s="1"/>
  <c r="K278" i="2"/>
  <c r="K273" i="2"/>
  <c r="H283" i="2"/>
  <c r="K283" i="2"/>
  <c r="G467" i="2"/>
  <c r="H467" i="2" s="1"/>
  <c r="H558" i="2"/>
  <c r="K563" i="2"/>
  <c r="H563" i="2"/>
  <c r="K558" i="2"/>
  <c r="H553" i="2"/>
  <c r="L553" i="2" s="1"/>
  <c r="A522" i="2"/>
  <c r="A523" i="2" s="1"/>
  <c r="A524" i="2" s="1"/>
  <c r="A525" i="2" s="1"/>
  <c r="A526" i="2" s="1"/>
  <c r="A527" i="2" s="1"/>
  <c r="A528" i="2" s="1"/>
  <c r="A529" i="2" s="1"/>
  <c r="A530" i="2" s="1"/>
  <c r="A531" i="2" s="1"/>
  <c r="A532" i="2" s="1"/>
  <c r="A533" i="2" s="1"/>
  <c r="A534" i="2" s="1"/>
  <c r="A535" i="2" s="1"/>
  <c r="A536" i="2" s="1"/>
  <c r="A537" i="2" s="1"/>
  <c r="A538" i="2" s="1"/>
  <c r="A539" i="2" s="1"/>
  <c r="A540" i="2" s="1"/>
  <c r="A541" i="2" s="1"/>
  <c r="A542" i="2" s="1"/>
  <c r="A543" i="2" s="1"/>
  <c r="A544" i="2" s="1"/>
  <c r="A545" i="2" s="1"/>
  <c r="A546" i="2" s="1"/>
  <c r="A547" i="2" s="1"/>
  <c r="A548" i="2" s="1"/>
  <c r="A549" i="2" s="1"/>
  <c r="A550" i="2" s="1"/>
  <c r="A551" i="2" s="1"/>
  <c r="A552" i="2" s="1"/>
  <c r="A553" i="2" s="1"/>
  <c r="A554" i="2" s="1"/>
  <c r="A555" i="2" s="1"/>
  <c r="A556" i="2" s="1"/>
  <c r="A557" i="2" s="1"/>
  <c r="A558" i="2" s="1"/>
  <c r="A559" i="2" s="1"/>
  <c r="A560" i="2" s="1"/>
  <c r="A561" i="2" s="1"/>
  <c r="A562" i="2" s="1"/>
  <c r="A563" i="2" s="1"/>
  <c r="A564" i="2" s="1"/>
  <c r="A565" i="2" s="1"/>
  <c r="J156" i="2"/>
  <c r="K156" i="2" s="1"/>
  <c r="J378" i="3"/>
  <c r="K378" i="3" s="1"/>
  <c r="I59" i="2"/>
  <c r="H59" i="2"/>
  <c r="J59" i="2"/>
  <c r="G146" i="2"/>
  <c r="H146" i="2" s="1"/>
  <c r="J149" i="2"/>
  <c r="K149" i="2" s="1"/>
  <c r="J153" i="2"/>
  <c r="K153" i="2" s="1"/>
  <c r="G492" i="2"/>
  <c r="H492" i="2" s="1"/>
  <c r="K283" i="3"/>
  <c r="H283" i="3"/>
  <c r="K273" i="3"/>
  <c r="K278" i="3"/>
  <c r="H278" i="3"/>
  <c r="H273" i="3"/>
  <c r="A242" i="3"/>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E349" i="3"/>
  <c r="J374" i="3" s="1"/>
  <c r="K374" i="3" s="1"/>
  <c r="J135" i="2"/>
  <c r="K135" i="2" s="1"/>
  <c r="J132" i="2"/>
  <c r="J154" i="2"/>
  <c r="K154" i="2" s="1"/>
  <c r="J139" i="2"/>
  <c r="G154" i="2"/>
  <c r="H154" i="2" s="1"/>
  <c r="G156" i="2"/>
  <c r="H156" i="2" s="1"/>
  <c r="G139" i="2"/>
  <c r="H139" i="2" s="1"/>
  <c r="G149" i="2"/>
  <c r="H149" i="2" s="1"/>
  <c r="J380" i="2"/>
  <c r="K380" i="2" s="1"/>
  <c r="J378" i="2"/>
  <c r="K378" i="2" s="1"/>
  <c r="J374" i="2"/>
  <c r="G364" i="2"/>
  <c r="J377" i="2"/>
  <c r="K377" i="2" s="1"/>
  <c r="G374" i="2"/>
  <c r="J379" i="2"/>
  <c r="K379" i="2" s="1"/>
  <c r="G361" i="2"/>
  <c r="H361" i="2" s="1"/>
  <c r="L361" i="2" s="1"/>
  <c r="M361" i="2" s="1"/>
  <c r="G373" i="2"/>
  <c r="G377" i="2"/>
  <c r="H377" i="2" s="1"/>
  <c r="H385" i="2"/>
  <c r="G380" i="2"/>
  <c r="H380" i="2" s="1"/>
  <c r="J364" i="2"/>
  <c r="J133" i="2"/>
  <c r="G155" i="2"/>
  <c r="H155" i="2" s="1"/>
  <c r="G378" i="2"/>
  <c r="H378" i="2" s="1"/>
  <c r="A466" i="2"/>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G132" i="2"/>
  <c r="J147" i="2"/>
  <c r="J150" i="2"/>
  <c r="K150" i="2" s="1"/>
  <c r="J489" i="2"/>
  <c r="K489" i="2" s="1"/>
  <c r="G259" i="3"/>
  <c r="G256" i="3"/>
  <c r="G243" i="3"/>
  <c r="G250" i="3"/>
  <c r="J244" i="3"/>
  <c r="J253" i="3"/>
  <c r="J243" i="3"/>
  <c r="J259" i="3"/>
  <c r="J256" i="3"/>
  <c r="J247" i="3"/>
  <c r="G247" i="3"/>
  <c r="J251" i="3"/>
  <c r="K251" i="3" s="1"/>
  <c r="J250" i="3"/>
  <c r="K250" i="3" s="1"/>
  <c r="J245" i="3"/>
  <c r="G245" i="3"/>
  <c r="J258" i="3"/>
  <c r="G258" i="3"/>
  <c r="G253" i="3"/>
  <c r="G244" i="3"/>
  <c r="L254" i="2"/>
  <c r="M254" i="2" s="1"/>
  <c r="G200" i="3"/>
  <c r="J197" i="3"/>
  <c r="J195" i="3"/>
  <c r="K195" i="3" s="1"/>
  <c r="J194" i="3"/>
  <c r="K194" i="3" s="1"/>
  <c r="G189" i="3"/>
  <c r="G203" i="3"/>
  <c r="J188" i="3"/>
  <c r="G188" i="3"/>
  <c r="G195" i="3"/>
  <c r="J200" i="3"/>
  <c r="J203" i="3"/>
  <c r="G197" i="3"/>
  <c r="J202" i="3"/>
  <c r="J187" i="3"/>
  <c r="G202" i="3"/>
  <c r="G187" i="3"/>
  <c r="J191" i="3"/>
  <c r="G191" i="3"/>
  <c r="G194" i="3"/>
  <c r="J189" i="3"/>
  <c r="K56" i="2"/>
  <c r="F246" i="5"/>
  <c r="E236" i="4"/>
  <c r="G261" i="4" s="1"/>
  <c r="H261" i="4" s="1"/>
  <c r="J19" i="4"/>
  <c r="E237" i="4" s="1"/>
  <c r="J266" i="4" s="1"/>
  <c r="K266" i="4" s="1"/>
  <c r="O54" i="3"/>
  <c r="M54" i="3"/>
  <c r="L54" i="3"/>
  <c r="J54" i="3"/>
  <c r="I54" i="3"/>
  <c r="G417" i="3"/>
  <c r="H417" i="3" s="1"/>
  <c r="L417" i="3" s="1"/>
  <c r="M417" i="3" s="1"/>
  <c r="J252" i="4"/>
  <c r="K252" i="4" s="1"/>
  <c r="G249" i="4"/>
  <c r="H249" i="4" s="1"/>
  <c r="G252" i="4"/>
  <c r="J23" i="4"/>
  <c r="E461" i="4" s="1"/>
  <c r="J486" i="4" s="1"/>
  <c r="K486" i="4" s="1"/>
  <c r="E460" i="4"/>
  <c r="G485" i="4" s="1"/>
  <c r="H485" i="4" s="1"/>
  <c r="N57" i="3"/>
  <c r="O57" i="3"/>
  <c r="K57" i="3"/>
  <c r="J57" i="3"/>
  <c r="I57" i="3"/>
  <c r="H57" i="3"/>
  <c r="J243" i="4"/>
  <c r="J259" i="4"/>
  <c r="J253" i="4"/>
  <c r="J245" i="4"/>
  <c r="J250" i="4"/>
  <c r="K250" i="4" s="1"/>
  <c r="G245" i="4"/>
  <c r="G256" i="4"/>
  <c r="J258" i="4"/>
  <c r="G253" i="4"/>
  <c r="G250" i="4"/>
  <c r="J247" i="4"/>
  <c r="J244" i="4"/>
  <c r="G244" i="4"/>
  <c r="G258" i="4"/>
  <c r="G247" i="4"/>
  <c r="G259" i="4"/>
  <c r="J251" i="4"/>
  <c r="K251" i="4" s="1"/>
  <c r="J256" i="4"/>
  <c r="G251" i="4"/>
  <c r="G243" i="4"/>
  <c r="J493" i="4"/>
  <c r="K493" i="4" s="1"/>
  <c r="J491" i="4"/>
  <c r="K491" i="4" s="1"/>
  <c r="J489" i="4"/>
  <c r="K489" i="4" s="1"/>
  <c r="G489" i="4"/>
  <c r="H489" i="4" s="1"/>
  <c r="J476" i="4"/>
  <c r="K476" i="4" s="1"/>
  <c r="G491" i="4"/>
  <c r="H491" i="4" s="1"/>
  <c r="G476" i="4"/>
  <c r="H476" i="4" s="1"/>
  <c r="J490" i="4"/>
  <c r="K490" i="4" s="1"/>
  <c r="J492" i="4"/>
  <c r="K492" i="4" s="1"/>
  <c r="G490" i="4"/>
  <c r="H490" i="4" s="1"/>
  <c r="G493" i="4"/>
  <c r="H493" i="4" s="1"/>
  <c r="G492" i="4"/>
  <c r="H492" i="4" s="1"/>
  <c r="K54" i="3"/>
  <c r="L57" i="3"/>
  <c r="M57" i="3"/>
  <c r="K227" i="3"/>
  <c r="G252" i="3"/>
  <c r="G430" i="3"/>
  <c r="H430" i="3" s="1"/>
  <c r="J75" i="3"/>
  <c r="K75" i="3" s="1"/>
  <c r="G76" i="3"/>
  <c r="J88" i="3"/>
  <c r="K88" i="3" s="1"/>
  <c r="G75" i="3"/>
  <c r="H75" i="3" s="1"/>
  <c r="G88" i="3"/>
  <c r="H88" i="3" s="1"/>
  <c r="G77" i="3"/>
  <c r="G210" i="3"/>
  <c r="H210" i="3" s="1"/>
  <c r="G83" i="3"/>
  <c r="H446" i="3"/>
  <c r="A410" i="3"/>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K451" i="3"/>
  <c r="J58" i="3"/>
  <c r="I58" i="3"/>
  <c r="H58" i="3"/>
  <c r="M58" i="3"/>
  <c r="L58" i="3"/>
  <c r="G205" i="3"/>
  <c r="H205" i="3" s="1"/>
  <c r="E124" i="4"/>
  <c r="G150" i="4" s="1"/>
  <c r="H150" i="4" s="1"/>
  <c r="J17" i="4"/>
  <c r="E125" i="4" s="1"/>
  <c r="J150" i="4" s="1"/>
  <c r="K150" i="4" s="1"/>
  <c r="J141" i="2"/>
  <c r="G144" i="2"/>
  <c r="H144" i="2" s="1"/>
  <c r="J146" i="2"/>
  <c r="J79" i="3"/>
  <c r="K79" i="3" s="1"/>
  <c r="G85" i="3"/>
  <c r="K441" i="3"/>
  <c r="G156" i="4"/>
  <c r="H156" i="4" s="1"/>
  <c r="G154" i="4"/>
  <c r="H154" i="4" s="1"/>
  <c r="G132" i="4"/>
  <c r="J157" i="4"/>
  <c r="K157" i="4" s="1"/>
  <c r="G155" i="4"/>
  <c r="H155" i="4" s="1"/>
  <c r="G138" i="4"/>
  <c r="G135" i="4"/>
  <c r="H135" i="4" s="1"/>
  <c r="G157" i="4"/>
  <c r="H157" i="4" s="1"/>
  <c r="J140" i="4"/>
  <c r="K140" i="4" s="1"/>
  <c r="J154" i="4"/>
  <c r="K154" i="4" s="1"/>
  <c r="G140" i="4"/>
  <c r="H140" i="4" s="1"/>
  <c r="G131" i="4"/>
  <c r="H131" i="4" s="1"/>
  <c r="J156" i="4"/>
  <c r="K156" i="4" s="1"/>
  <c r="J153" i="4"/>
  <c r="K153" i="4" s="1"/>
  <c r="G153" i="4"/>
  <c r="H153" i="4" s="1"/>
  <c r="J139" i="4"/>
  <c r="K139" i="4" s="1"/>
  <c r="G144" i="4"/>
  <c r="H144" i="4" s="1"/>
  <c r="J155" i="4"/>
  <c r="K155" i="4" s="1"/>
  <c r="J141" i="4"/>
  <c r="J132" i="4"/>
  <c r="H390" i="2"/>
  <c r="K390" i="2"/>
  <c r="K385" i="2"/>
  <c r="J53" i="3"/>
  <c r="N53" i="3"/>
  <c r="L53" i="3"/>
  <c r="K53" i="3"/>
  <c r="I53" i="3"/>
  <c r="H53" i="3"/>
  <c r="G206" i="3"/>
  <c r="H206" i="3" s="1"/>
  <c r="J196" i="3"/>
  <c r="K196" i="3" s="1"/>
  <c r="G211" i="3"/>
  <c r="H211" i="3" s="1"/>
  <c r="G196" i="3"/>
  <c r="G213" i="3"/>
  <c r="H213" i="3" s="1"/>
  <c r="G209" i="3"/>
  <c r="H209" i="3" s="1"/>
  <c r="G212" i="3"/>
  <c r="H212" i="3" s="1"/>
  <c r="H217" i="3"/>
  <c r="G193" i="3"/>
  <c r="H193" i="3" s="1"/>
  <c r="L193" i="3" s="1"/>
  <c r="M193" i="3" s="1"/>
  <c r="J252" i="3"/>
  <c r="K252" i="3" s="1"/>
  <c r="J18" i="4"/>
  <c r="E181" i="4" s="1"/>
  <c r="E180" i="4"/>
  <c r="J420" i="3"/>
  <c r="K420" i="3" s="1"/>
  <c r="G436" i="3"/>
  <c r="H436" i="3" s="1"/>
  <c r="G420" i="3"/>
  <c r="G433" i="3"/>
  <c r="H433" i="3" s="1"/>
  <c r="G434" i="3"/>
  <c r="H434" i="3" s="1"/>
  <c r="G429" i="3"/>
  <c r="H429" i="3" s="1"/>
  <c r="O53" i="3"/>
  <c r="J85" i="3"/>
  <c r="L143" i="3"/>
  <c r="M143" i="3" s="1"/>
  <c r="H222" i="3"/>
  <c r="G435" i="3"/>
  <c r="H435" i="3" s="1"/>
  <c r="J76" i="3"/>
  <c r="K446" i="3"/>
  <c r="I56" i="3"/>
  <c r="O56" i="3"/>
  <c r="J56" i="3"/>
  <c r="H56" i="3"/>
  <c r="L56" i="3"/>
  <c r="K56" i="3"/>
  <c r="J138" i="3"/>
  <c r="K138" i="3" s="1"/>
  <c r="E68" i="3"/>
  <c r="J16" i="3"/>
  <c r="M56" i="3"/>
  <c r="J97" i="3"/>
  <c r="K97" i="3" s="1"/>
  <c r="J84" i="3"/>
  <c r="K84" i="3" s="1"/>
  <c r="J99" i="3"/>
  <c r="K99" i="3" s="1"/>
  <c r="G84" i="3"/>
  <c r="H84" i="3" s="1"/>
  <c r="F81" i="3"/>
  <c r="G100" i="3"/>
  <c r="H100" i="3" s="1"/>
  <c r="L100" i="3" s="1"/>
  <c r="M100" i="3" s="1"/>
  <c r="H227" i="3"/>
  <c r="K222" i="3"/>
  <c r="K217" i="3"/>
  <c r="A186" i="3"/>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E348" i="3"/>
  <c r="G373" i="3" s="1"/>
  <c r="H373" i="3" s="1"/>
  <c r="J436" i="4"/>
  <c r="K436" i="4" s="1"/>
  <c r="J434" i="4"/>
  <c r="K434" i="4" s="1"/>
  <c r="J420" i="4"/>
  <c r="K420" i="4" s="1"/>
  <c r="G420" i="4"/>
  <c r="H420" i="4" s="1"/>
  <c r="G436" i="4"/>
  <c r="H436" i="4" s="1"/>
  <c r="G430" i="4"/>
  <c r="H430" i="4" s="1"/>
  <c r="J424" i="4"/>
  <c r="G419" i="4"/>
  <c r="J433" i="4"/>
  <c r="K433" i="4" s="1"/>
  <c r="J435" i="4"/>
  <c r="K435" i="4" s="1"/>
  <c r="G433" i="4"/>
  <c r="H433" i="4" s="1"/>
  <c r="J437" i="4"/>
  <c r="K437" i="4" s="1"/>
  <c r="G435" i="4"/>
  <c r="H435" i="4" s="1"/>
  <c r="J411" i="4"/>
  <c r="G411" i="4"/>
  <c r="G429" i="4"/>
  <c r="H429" i="4" s="1"/>
  <c r="G417" i="4"/>
  <c r="H417" i="4" s="1"/>
  <c r="G415" i="4"/>
  <c r="G434" i="4"/>
  <c r="H434" i="4" s="1"/>
  <c r="G421" i="4"/>
  <c r="G437" i="4"/>
  <c r="H437" i="4" s="1"/>
  <c r="J156" i="3"/>
  <c r="K156" i="3" s="1"/>
  <c r="J154" i="3"/>
  <c r="K154" i="3" s="1"/>
  <c r="G140" i="3"/>
  <c r="H140" i="3" s="1"/>
  <c r="G156" i="3"/>
  <c r="H156" i="3" s="1"/>
  <c r="J157" i="3"/>
  <c r="K157" i="3" s="1"/>
  <c r="H59" i="3"/>
  <c r="K59" i="3"/>
  <c r="J59" i="3"/>
  <c r="J133" i="3"/>
  <c r="A298" i="3"/>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G482" i="4"/>
  <c r="G483" i="4"/>
  <c r="J474" i="4"/>
  <c r="K474" i="4" s="1"/>
  <c r="G467" i="4"/>
  <c r="J482" i="4"/>
  <c r="G471" i="4"/>
  <c r="J467" i="4"/>
  <c r="G475" i="4"/>
  <c r="J469" i="4"/>
  <c r="J480" i="4"/>
  <c r="G469" i="4"/>
  <c r="J477" i="4"/>
  <c r="J468" i="4"/>
  <c r="G477" i="4"/>
  <c r="G468" i="4"/>
  <c r="J475" i="4"/>
  <c r="K475" i="4" s="1"/>
  <c r="G474" i="4"/>
  <c r="G480" i="4"/>
  <c r="J471" i="4"/>
  <c r="J483" i="4"/>
  <c r="H55" i="3"/>
  <c r="I59" i="3"/>
  <c r="G101" i="3"/>
  <c r="H101" i="3" s="1"/>
  <c r="J140" i="3"/>
  <c r="K140" i="3" s="1"/>
  <c r="E292" i="4"/>
  <c r="G321" i="4" s="1"/>
  <c r="H321" i="4" s="1"/>
  <c r="J20" i="4"/>
  <c r="E293" i="4" s="1"/>
  <c r="J322" i="4" s="1"/>
  <c r="K322" i="4" s="1"/>
  <c r="G426" i="2"/>
  <c r="G421" i="2"/>
  <c r="J55" i="3"/>
  <c r="L59" i="3"/>
  <c r="G144" i="3"/>
  <c r="J415" i="2"/>
  <c r="K55" i="3"/>
  <c r="M59" i="3"/>
  <c r="J98" i="3"/>
  <c r="K98" i="3" s="1"/>
  <c r="J101" i="3"/>
  <c r="K101" i="3" s="1"/>
  <c r="L423" i="3"/>
  <c r="M423" i="3" s="1"/>
  <c r="G434" i="5"/>
  <c r="H434" i="5" s="1"/>
  <c r="G436" i="5"/>
  <c r="H436" i="5" s="1"/>
  <c r="G435" i="5"/>
  <c r="H435" i="5" s="1"/>
  <c r="G420" i="5"/>
  <c r="H420" i="5" s="1"/>
  <c r="G437" i="5"/>
  <c r="H437" i="5" s="1"/>
  <c r="G433" i="5"/>
  <c r="H433" i="5" s="1"/>
  <c r="F417" i="5"/>
  <c r="G417" i="5" s="1"/>
  <c r="H417" i="5" s="1"/>
  <c r="J420" i="5"/>
  <c r="K420" i="5" s="1"/>
  <c r="O59" i="4"/>
  <c r="N59" i="4"/>
  <c r="M59" i="4"/>
  <c r="K59" i="4"/>
  <c r="J59" i="4"/>
  <c r="I59" i="4"/>
  <c r="H59" i="4"/>
  <c r="L59" i="4"/>
  <c r="J418" i="3"/>
  <c r="K418" i="3" s="1"/>
  <c r="G427" i="3"/>
  <c r="G418" i="3"/>
  <c r="G426" i="3"/>
  <c r="J419" i="3"/>
  <c r="K419" i="3" s="1"/>
  <c r="L95" i="3"/>
  <c r="M95" i="3" s="1"/>
  <c r="J139" i="3"/>
  <c r="K139" i="3" s="1"/>
  <c r="J131" i="3"/>
  <c r="G131" i="3"/>
  <c r="J132" i="3"/>
  <c r="J421" i="3"/>
  <c r="E68" i="4"/>
  <c r="G93" i="4" s="1"/>
  <c r="H93" i="4" s="1"/>
  <c r="J16" i="4"/>
  <c r="E69" i="4" s="1"/>
  <c r="J90" i="4" s="1"/>
  <c r="J532" i="4"/>
  <c r="K532" i="4" s="1"/>
  <c r="G548" i="4"/>
  <c r="H548" i="4" s="1"/>
  <c r="G546" i="4"/>
  <c r="H546" i="4" s="1"/>
  <c r="G542" i="4"/>
  <c r="H542" i="4" s="1"/>
  <c r="G529" i="4"/>
  <c r="H529" i="4" s="1"/>
  <c r="G547" i="4"/>
  <c r="H547" i="4" s="1"/>
  <c r="G532" i="4"/>
  <c r="G549" i="4"/>
  <c r="H549" i="4" s="1"/>
  <c r="G545" i="4"/>
  <c r="H545" i="4" s="1"/>
  <c r="G541" i="4"/>
  <c r="H541" i="4" s="1"/>
  <c r="L302" i="4"/>
  <c r="M302" i="4" s="1"/>
  <c r="G139" i="3"/>
  <c r="J377" i="4"/>
  <c r="K377" i="4" s="1"/>
  <c r="J373" i="4"/>
  <c r="K373" i="4" s="1"/>
  <c r="J380" i="4"/>
  <c r="K380" i="4" s="1"/>
  <c r="J379" i="4"/>
  <c r="K379" i="4" s="1"/>
  <c r="G99" i="4"/>
  <c r="H99" i="4" s="1"/>
  <c r="K283" i="4"/>
  <c r="H283" i="4"/>
  <c r="K278" i="4"/>
  <c r="H278" i="4"/>
  <c r="A242" i="4"/>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K273" i="4"/>
  <c r="H273" i="4"/>
  <c r="K385" i="4"/>
  <c r="K395" i="4"/>
  <c r="K390" i="4"/>
  <c r="H395" i="4"/>
  <c r="A354" i="4"/>
  <c r="A355" i="4" s="1"/>
  <c r="A356" i="4" s="1"/>
  <c r="A357" i="4" s="1"/>
  <c r="A358" i="4" s="1"/>
  <c r="A359" i="4" s="1"/>
  <c r="A360" i="4" s="1"/>
  <c r="A361" i="4" s="1"/>
  <c r="A362" i="4" s="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H390" i="4"/>
  <c r="H385" i="4"/>
  <c r="G523" i="4"/>
  <c r="H329" i="4"/>
  <c r="A298" i="4"/>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H339" i="4"/>
  <c r="K334" i="4"/>
  <c r="H334" i="4"/>
  <c r="K329" i="4"/>
  <c r="J365" i="4"/>
  <c r="G88" i="4"/>
  <c r="H88" i="4" s="1"/>
  <c r="G100" i="4"/>
  <c r="H100" i="4" s="1"/>
  <c r="J82" i="4"/>
  <c r="K82" i="4" s="1"/>
  <c r="E292" i="5"/>
  <c r="G315" i="5" s="1"/>
  <c r="J88" i="4"/>
  <c r="K88" i="4" s="1"/>
  <c r="J20" i="5"/>
  <c r="E293" i="5" s="1"/>
  <c r="J318" i="5" s="1"/>
  <c r="K318" i="5" s="1"/>
  <c r="G305" i="4"/>
  <c r="H305" i="4" s="1"/>
  <c r="L305" i="4" s="1"/>
  <c r="M305" i="4" s="1"/>
  <c r="G308" i="4"/>
  <c r="L95" i="4"/>
  <c r="M95" i="4" s="1"/>
  <c r="J131" i="4"/>
  <c r="K131" i="4" s="1"/>
  <c r="L311" i="4"/>
  <c r="M311" i="4" s="1"/>
  <c r="G426" i="4"/>
  <c r="A85" i="5"/>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J101" i="4"/>
  <c r="K101" i="4" s="1"/>
  <c r="J99" i="4"/>
  <c r="K99" i="4" s="1"/>
  <c r="J97" i="4"/>
  <c r="K97" i="4" s="1"/>
  <c r="F81" i="4"/>
  <c r="G101" i="4"/>
  <c r="H101" i="4" s="1"/>
  <c r="J79" i="4"/>
  <c r="K79" i="4" s="1"/>
  <c r="J76" i="4"/>
  <c r="J98" i="4"/>
  <c r="K98" i="4" s="1"/>
  <c r="J84" i="4"/>
  <c r="K84" i="4" s="1"/>
  <c r="G79" i="4"/>
  <c r="H79" i="4" s="1"/>
  <c r="J100" i="4"/>
  <c r="K100" i="4" s="1"/>
  <c r="G84" i="4"/>
  <c r="H84" i="4" s="1"/>
  <c r="G98" i="4"/>
  <c r="H98" i="4" s="1"/>
  <c r="I81" i="4"/>
  <c r="G75" i="4"/>
  <c r="H75" i="4" s="1"/>
  <c r="G312" i="4"/>
  <c r="J309" i="4"/>
  <c r="J307" i="4"/>
  <c r="K307" i="4" s="1"/>
  <c r="G314" i="4"/>
  <c r="G307" i="4"/>
  <c r="J312" i="4"/>
  <c r="J301" i="4"/>
  <c r="G309" i="4"/>
  <c r="G301" i="4"/>
  <c r="J306" i="4"/>
  <c r="K306" i="4" s="1"/>
  <c r="J300" i="4"/>
  <c r="J314" i="4"/>
  <c r="G306" i="4"/>
  <c r="J303" i="4"/>
  <c r="G300" i="4"/>
  <c r="G299" i="4"/>
  <c r="J315" i="4"/>
  <c r="L526" i="4"/>
  <c r="M526" i="4" s="1"/>
  <c r="J93" i="5"/>
  <c r="K93" i="5" s="1"/>
  <c r="J84" i="5"/>
  <c r="K84" i="5" s="1"/>
  <c r="J100" i="5"/>
  <c r="K100" i="5" s="1"/>
  <c r="G98" i="5"/>
  <c r="H98" i="5" s="1"/>
  <c r="F81" i="5"/>
  <c r="J91" i="5"/>
  <c r="J83" i="5"/>
  <c r="K83" i="5" s="1"/>
  <c r="G94" i="5"/>
  <c r="H94" i="5" s="1"/>
  <c r="G100" i="5"/>
  <c r="H100" i="5" s="1"/>
  <c r="G83" i="5"/>
  <c r="H83" i="5" s="1"/>
  <c r="J88" i="5"/>
  <c r="K88" i="5" s="1"/>
  <c r="J85" i="5"/>
  <c r="J97" i="5"/>
  <c r="K97" i="5" s="1"/>
  <c r="G93" i="5"/>
  <c r="H93" i="5" s="1"/>
  <c r="G88" i="5"/>
  <c r="H88" i="5" s="1"/>
  <c r="J77" i="5"/>
  <c r="J99" i="5"/>
  <c r="K99" i="5" s="1"/>
  <c r="G97" i="5"/>
  <c r="H97" i="5" s="1"/>
  <c r="J79" i="5"/>
  <c r="J76" i="5"/>
  <c r="J101" i="5"/>
  <c r="K101" i="5" s="1"/>
  <c r="G99" i="5"/>
  <c r="H99" i="5" s="1"/>
  <c r="I81" i="5"/>
  <c r="I473" i="5" s="1"/>
  <c r="J75" i="5"/>
  <c r="K75" i="5" s="1"/>
  <c r="G101" i="5"/>
  <c r="H101" i="5" s="1"/>
  <c r="G79" i="5"/>
  <c r="H79" i="5" s="1"/>
  <c r="G85" i="5"/>
  <c r="G84" i="5"/>
  <c r="H84" i="5" s="1"/>
  <c r="J98" i="5"/>
  <c r="K98" i="5" s="1"/>
  <c r="J90" i="5"/>
  <c r="G77" i="5"/>
  <c r="L422" i="3"/>
  <c r="M422" i="3" s="1"/>
  <c r="G97" i="4"/>
  <c r="H97" i="4" s="1"/>
  <c r="J299" i="4"/>
  <c r="G530" i="4"/>
  <c r="J527" i="4"/>
  <c r="J536" i="4"/>
  <c r="J524" i="4"/>
  <c r="G536" i="4"/>
  <c r="J533" i="4"/>
  <c r="J531" i="4"/>
  <c r="K531" i="4" s="1"/>
  <c r="G538" i="4"/>
  <c r="G531" i="4"/>
  <c r="G539" i="4"/>
  <c r="J525" i="4"/>
  <c r="G525" i="4"/>
  <c r="G524" i="4"/>
  <c r="J538" i="4"/>
  <c r="J523" i="4"/>
  <c r="J530" i="4"/>
  <c r="K530" i="4" s="1"/>
  <c r="G527" i="4"/>
  <c r="G533" i="4"/>
  <c r="J415" i="5"/>
  <c r="G413" i="5"/>
  <c r="J424" i="5"/>
  <c r="G415" i="5"/>
  <c r="G412" i="5"/>
  <c r="G427" i="5"/>
  <c r="J421" i="5"/>
  <c r="J418" i="5"/>
  <c r="K418" i="5" s="1"/>
  <c r="J411" i="5"/>
  <c r="J427" i="5"/>
  <c r="G411" i="5"/>
  <c r="J426" i="5"/>
  <c r="J419" i="5"/>
  <c r="K419" i="5" s="1"/>
  <c r="G419" i="5"/>
  <c r="H419" i="5" s="1"/>
  <c r="G426" i="5"/>
  <c r="G418" i="5"/>
  <c r="H418" i="5" s="1"/>
  <c r="G421" i="5"/>
  <c r="J413" i="5"/>
  <c r="J412" i="5"/>
  <c r="G424" i="5"/>
  <c r="J368" i="4"/>
  <c r="J370" i="4"/>
  <c r="J356" i="4"/>
  <c r="G359" i="4"/>
  <c r="G356" i="4"/>
  <c r="G368" i="4"/>
  <c r="G365" i="4"/>
  <c r="J362" i="4"/>
  <c r="K362" i="4" s="1"/>
  <c r="J357" i="4"/>
  <c r="G357" i="4"/>
  <c r="G370" i="4"/>
  <c r="G362" i="4"/>
  <c r="J359" i="4"/>
  <c r="J355" i="4"/>
  <c r="J363" i="4"/>
  <c r="K363" i="4" s="1"/>
  <c r="G355" i="4"/>
  <c r="G371" i="4"/>
  <c r="G363" i="4"/>
  <c r="J308" i="4"/>
  <c r="K308" i="4" s="1"/>
  <c r="K339" i="4"/>
  <c r="L60" i="5"/>
  <c r="K60" i="5"/>
  <c r="J60" i="5"/>
  <c r="O60" i="5"/>
  <c r="N60" i="5"/>
  <c r="M60" i="5"/>
  <c r="H60" i="5"/>
  <c r="E178" i="6"/>
  <c r="J188" i="6" s="1"/>
  <c r="E237" i="5"/>
  <c r="J265" i="5" s="1"/>
  <c r="K265" i="5" s="1"/>
  <c r="I60" i="5"/>
  <c r="G309" i="5"/>
  <c r="G312" i="3"/>
  <c r="J309" i="3"/>
  <c r="J307" i="3"/>
  <c r="K307" i="3" s="1"/>
  <c r="G303" i="3"/>
  <c r="G307" i="3"/>
  <c r="J306" i="3"/>
  <c r="K306" i="3" s="1"/>
  <c r="G139" i="4"/>
  <c r="G187" i="4"/>
  <c r="J195" i="4"/>
  <c r="K195" i="4" s="1"/>
  <c r="K558" i="4"/>
  <c r="G252" i="5"/>
  <c r="H252" i="5" s="1"/>
  <c r="F249" i="5"/>
  <c r="G249" i="5" s="1"/>
  <c r="H249" i="5" s="1"/>
  <c r="L249" i="5" s="1"/>
  <c r="M249" i="5" s="1"/>
  <c r="H278" i="5"/>
  <c r="H283" i="5"/>
  <c r="J252" i="5"/>
  <c r="K252" i="5" s="1"/>
  <c r="K273" i="5"/>
  <c r="H227" i="5"/>
  <c r="H222" i="5"/>
  <c r="K217" i="5"/>
  <c r="A186" i="5"/>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H217" i="5"/>
  <c r="K358" i="5"/>
  <c r="L358" i="5" s="1"/>
  <c r="M358" i="5" s="1"/>
  <c r="J381" i="5"/>
  <c r="K381" i="5" s="1"/>
  <c r="J133" i="5"/>
  <c r="G153" i="5"/>
  <c r="H153" i="5" s="1"/>
  <c r="K283" i="5"/>
  <c r="G418" i="4"/>
  <c r="J413" i="4"/>
  <c r="G412" i="4"/>
  <c r="J418" i="4"/>
  <c r="K418" i="4" s="1"/>
  <c r="L534" i="4"/>
  <c r="M534" i="4" s="1"/>
  <c r="J308" i="5"/>
  <c r="K308" i="5" s="1"/>
  <c r="J324" i="5"/>
  <c r="K324" i="5" s="1"/>
  <c r="J322" i="5"/>
  <c r="K322" i="5" s="1"/>
  <c r="G308" i="5"/>
  <c r="H308" i="5" s="1"/>
  <c r="J325" i="5"/>
  <c r="K325" i="5" s="1"/>
  <c r="G323" i="5"/>
  <c r="H323" i="5" s="1"/>
  <c r="G312" i="5"/>
  <c r="G325" i="5"/>
  <c r="H325" i="5" s="1"/>
  <c r="G322" i="5"/>
  <c r="H322" i="5" s="1"/>
  <c r="F305" i="5"/>
  <c r="J301" i="5"/>
  <c r="J307" i="5"/>
  <c r="K307" i="5" s="1"/>
  <c r="L307" i="5" s="1"/>
  <c r="M307" i="5" s="1"/>
  <c r="G324" i="5"/>
  <c r="H324" i="5" s="1"/>
  <c r="J321" i="5"/>
  <c r="K321" i="5" s="1"/>
  <c r="G321" i="5"/>
  <c r="H321" i="5" s="1"/>
  <c r="G303" i="5"/>
  <c r="J299" i="5"/>
  <c r="J323" i="5"/>
  <c r="K323" i="5" s="1"/>
  <c r="J309" i="5"/>
  <c r="K278" i="5"/>
  <c r="L375" i="5"/>
  <c r="M375" i="5" s="1"/>
  <c r="E516" i="6"/>
  <c r="G541" i="6" s="1"/>
  <c r="H541" i="6" s="1"/>
  <c r="J24" i="6"/>
  <c r="J196" i="4"/>
  <c r="K196" i="4" s="1"/>
  <c r="J212" i="4"/>
  <c r="K212" i="4" s="1"/>
  <c r="J210" i="4"/>
  <c r="K210" i="4" s="1"/>
  <c r="G196" i="4"/>
  <c r="H196" i="4" s="1"/>
  <c r="G213" i="4"/>
  <c r="H213" i="4" s="1"/>
  <c r="J374" i="4"/>
  <c r="K374" i="4" s="1"/>
  <c r="J364" i="4"/>
  <c r="K364" i="4" s="1"/>
  <c r="J412" i="4"/>
  <c r="J415" i="4"/>
  <c r="G424" i="4"/>
  <c r="G532" i="6"/>
  <c r="H532" i="6" s="1"/>
  <c r="F529" i="6"/>
  <c r="G529" i="6" s="1"/>
  <c r="H529" i="6" s="1"/>
  <c r="L529" i="6" s="1"/>
  <c r="M529" i="6" s="1"/>
  <c r="J532" i="6"/>
  <c r="K532" i="6" s="1"/>
  <c r="J75" i="4"/>
  <c r="K75" i="4" s="1"/>
  <c r="G194" i="4"/>
  <c r="G191" i="4"/>
  <c r="J378" i="4"/>
  <c r="K378" i="4" s="1"/>
  <c r="J421" i="4"/>
  <c r="J17" i="5"/>
  <c r="M57" i="5"/>
  <c r="L57" i="5"/>
  <c r="K57" i="5"/>
  <c r="N57" i="5"/>
  <c r="J57" i="5"/>
  <c r="I57" i="5"/>
  <c r="H57" i="5"/>
  <c r="A74" i="4"/>
  <c r="G413" i="4"/>
  <c r="G427" i="4"/>
  <c r="G156" i="5"/>
  <c r="H156" i="5" s="1"/>
  <c r="G154" i="5"/>
  <c r="H154" i="5" s="1"/>
  <c r="J157" i="5"/>
  <c r="K157" i="5" s="1"/>
  <c r="G155" i="5"/>
  <c r="H155" i="5" s="1"/>
  <c r="G157" i="5"/>
  <c r="H157" i="5" s="1"/>
  <c r="J140" i="5"/>
  <c r="K140" i="5" s="1"/>
  <c r="J154" i="5"/>
  <c r="K154" i="5" s="1"/>
  <c r="G140" i="5"/>
  <c r="H140" i="5" s="1"/>
  <c r="J156" i="5"/>
  <c r="K156" i="5" s="1"/>
  <c r="J153" i="5"/>
  <c r="K153" i="5" s="1"/>
  <c r="E348" i="5"/>
  <c r="G374" i="5" s="1"/>
  <c r="H374" i="5" s="1"/>
  <c r="J21" i="5"/>
  <c r="E349" i="5" s="1"/>
  <c r="J373" i="5" s="1"/>
  <c r="K373" i="5" s="1"/>
  <c r="J155" i="5"/>
  <c r="K155" i="5" s="1"/>
  <c r="K227" i="5"/>
  <c r="A298" i="5"/>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G380" i="5"/>
  <c r="H380" i="5" s="1"/>
  <c r="G378" i="5"/>
  <c r="H378" i="5" s="1"/>
  <c r="F361" i="5"/>
  <c r="G364" i="5"/>
  <c r="H364" i="5" s="1"/>
  <c r="J378" i="5"/>
  <c r="K378" i="5" s="1"/>
  <c r="J364" i="5"/>
  <c r="K364" i="5" s="1"/>
  <c r="G381" i="5"/>
  <c r="H381" i="5" s="1"/>
  <c r="J380" i="5"/>
  <c r="K380" i="5" s="1"/>
  <c r="J377" i="5"/>
  <c r="K377" i="5" s="1"/>
  <c r="L377" i="5" s="1"/>
  <c r="M377" i="5" s="1"/>
  <c r="J379" i="5"/>
  <c r="K379" i="5" s="1"/>
  <c r="A130" i="5"/>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G82" i="4"/>
  <c r="J133" i="4"/>
  <c r="J135" i="4"/>
  <c r="K135" i="4" s="1"/>
  <c r="G133" i="4"/>
  <c r="J144" i="4"/>
  <c r="K144" i="4" s="1"/>
  <c r="J419" i="4"/>
  <c r="K419" i="4" s="1"/>
  <c r="J427" i="4"/>
  <c r="M58" i="4"/>
  <c r="L58" i="4"/>
  <c r="K58" i="4"/>
  <c r="J85" i="4"/>
  <c r="J83" i="4"/>
  <c r="K83" i="4" s="1"/>
  <c r="G76" i="4"/>
  <c r="G83" i="4"/>
  <c r="G77" i="4"/>
  <c r="J138" i="4"/>
  <c r="K138" i="4" s="1"/>
  <c r="G141" i="4"/>
  <c r="G189" i="4"/>
  <c r="G209" i="4"/>
  <c r="H209" i="4" s="1"/>
  <c r="J211" i="4"/>
  <c r="K211" i="4" s="1"/>
  <c r="J381" i="4"/>
  <c r="K381" i="4" s="1"/>
  <c r="G379" i="5"/>
  <c r="H379" i="5" s="1"/>
  <c r="E347" i="6"/>
  <c r="H390" i="6" s="1"/>
  <c r="A105" i="6"/>
  <c r="H190" i="6"/>
  <c r="M55" i="5"/>
  <c r="H134" i="7"/>
  <c r="G147" i="5"/>
  <c r="G250" i="5"/>
  <c r="H250" i="5" s="1"/>
  <c r="J259" i="5"/>
  <c r="G362" i="5"/>
  <c r="H362" i="5" s="1"/>
  <c r="G365" i="5"/>
  <c r="J371" i="5"/>
  <c r="J18" i="5"/>
  <c r="N55" i="5"/>
  <c r="J82" i="5"/>
  <c r="K82" i="5" s="1"/>
  <c r="G91" i="5"/>
  <c r="G75" i="5"/>
  <c r="H75" i="5" s="1"/>
  <c r="G82" i="5"/>
  <c r="H82" i="5" s="1"/>
  <c r="G76" i="5"/>
  <c r="G90" i="5"/>
  <c r="H134" i="5"/>
  <c r="G139" i="5"/>
  <c r="H139" i="5" s="1"/>
  <c r="G191" i="5"/>
  <c r="J196" i="5"/>
  <c r="K196" i="5" s="1"/>
  <c r="J247" i="5"/>
  <c r="H451" i="5"/>
  <c r="H446" i="5"/>
  <c r="K451" i="5"/>
  <c r="G213" i="5"/>
  <c r="H213" i="5" s="1"/>
  <c r="G211" i="5"/>
  <c r="H211" i="5" s="1"/>
  <c r="G209" i="5"/>
  <c r="H209" i="5" s="1"/>
  <c r="N54" i="5"/>
  <c r="M54" i="5"/>
  <c r="L54" i="5"/>
  <c r="O55" i="5"/>
  <c r="G188" i="5"/>
  <c r="G244" i="5"/>
  <c r="J250" i="5"/>
  <c r="K250" i="5" s="1"/>
  <c r="J359" i="5"/>
  <c r="J362" i="5"/>
  <c r="K362" i="5" s="1"/>
  <c r="J203" i="5"/>
  <c r="J187" i="5"/>
  <c r="G131" i="5"/>
  <c r="J188" i="5"/>
  <c r="J244" i="5"/>
  <c r="J364" i="6"/>
  <c r="K364" i="6" s="1"/>
  <c r="G381" i="6"/>
  <c r="H381" i="6" s="1"/>
  <c r="G379" i="6"/>
  <c r="H379" i="6" s="1"/>
  <c r="G377" i="6"/>
  <c r="H377" i="6" s="1"/>
  <c r="G374" i="6"/>
  <c r="H374" i="6" s="1"/>
  <c r="G364" i="6"/>
  <c r="H364" i="6" s="1"/>
  <c r="F361" i="6"/>
  <c r="G361" i="6" s="1"/>
  <c r="H361" i="6" s="1"/>
  <c r="L361" i="6" s="1"/>
  <c r="M361" i="6" s="1"/>
  <c r="G380" i="6"/>
  <c r="H380" i="6" s="1"/>
  <c r="G373" i="6"/>
  <c r="H373" i="6" s="1"/>
  <c r="G378" i="6"/>
  <c r="H378" i="6" s="1"/>
  <c r="G189" i="5"/>
  <c r="J202" i="5"/>
  <c r="E236" i="5"/>
  <c r="G265" i="5" s="1"/>
  <c r="H265" i="5" s="1"/>
  <c r="J22" i="5"/>
  <c r="J23" i="5" s="1"/>
  <c r="K54" i="5"/>
  <c r="J189" i="5"/>
  <c r="J194" i="5"/>
  <c r="K194" i="5" s="1"/>
  <c r="G200" i="5"/>
  <c r="G243" i="5"/>
  <c r="G251" i="5"/>
  <c r="H251" i="5" s="1"/>
  <c r="L366" i="5"/>
  <c r="M366" i="5" s="1"/>
  <c r="G370" i="5"/>
  <c r="J197" i="5"/>
  <c r="E404" i="6"/>
  <c r="G430" i="6" s="1"/>
  <c r="H430" i="6" s="1"/>
  <c r="J22" i="6"/>
  <c r="E405" i="6" s="1"/>
  <c r="J430" i="6" s="1"/>
  <c r="K430" i="6" s="1"/>
  <c r="G133" i="5"/>
  <c r="G144" i="5"/>
  <c r="J141" i="5"/>
  <c r="J139" i="5"/>
  <c r="K139" i="5" s="1"/>
  <c r="G135" i="5"/>
  <c r="J132" i="5"/>
  <c r="G195" i="5"/>
  <c r="H195" i="5" s="1"/>
  <c r="J251" i="5"/>
  <c r="K251" i="5" s="1"/>
  <c r="J437" i="6"/>
  <c r="K437" i="6" s="1"/>
  <c r="J435" i="6"/>
  <c r="K435" i="6" s="1"/>
  <c r="J433" i="6"/>
  <c r="K433" i="6" s="1"/>
  <c r="G434" i="6"/>
  <c r="H434" i="6" s="1"/>
  <c r="J436" i="6"/>
  <c r="K436" i="6" s="1"/>
  <c r="G435" i="6"/>
  <c r="H435" i="6" s="1"/>
  <c r="J420" i="6"/>
  <c r="K420" i="6" s="1"/>
  <c r="G420" i="6"/>
  <c r="H420" i="6" s="1"/>
  <c r="J434" i="6"/>
  <c r="K434" i="6" s="1"/>
  <c r="J418" i="6"/>
  <c r="K418" i="6" s="1"/>
  <c r="G424" i="6"/>
  <c r="G433" i="6"/>
  <c r="H433" i="6" s="1"/>
  <c r="G437" i="6"/>
  <c r="H437" i="6" s="1"/>
  <c r="F417" i="6"/>
  <c r="G436" i="6"/>
  <c r="H436" i="6" s="1"/>
  <c r="G259" i="5"/>
  <c r="J256" i="5"/>
  <c r="G253" i="5"/>
  <c r="J245" i="5"/>
  <c r="G245" i="5"/>
  <c r="G247" i="5"/>
  <c r="I58" i="5"/>
  <c r="J135" i="5"/>
  <c r="G146" i="5"/>
  <c r="J200" i="5"/>
  <c r="H273" i="5"/>
  <c r="J243" i="5"/>
  <c r="L311" i="5"/>
  <c r="M311" i="5" s="1"/>
  <c r="G261" i="6"/>
  <c r="H261" i="6" s="1"/>
  <c r="G269" i="6"/>
  <c r="H269" i="6" s="1"/>
  <c r="K283" i="6"/>
  <c r="K273" i="6"/>
  <c r="H283" i="6"/>
  <c r="H273" i="6"/>
  <c r="J252" i="6"/>
  <c r="K252" i="6" s="1"/>
  <c r="G267" i="6"/>
  <c r="H267" i="6" s="1"/>
  <c r="G262" i="6"/>
  <c r="H262" i="6" s="1"/>
  <c r="G266" i="6"/>
  <c r="H266" i="6" s="1"/>
  <c r="G265" i="6"/>
  <c r="H265" i="6" s="1"/>
  <c r="F249" i="6"/>
  <c r="G249" i="6" s="1"/>
  <c r="H249" i="6" s="1"/>
  <c r="L249" i="6" s="1"/>
  <c r="M249" i="6" s="1"/>
  <c r="G268" i="6"/>
  <c r="H268" i="6" s="1"/>
  <c r="G252" i="6"/>
  <c r="H252" i="6" s="1"/>
  <c r="H278" i="6"/>
  <c r="E460" i="6"/>
  <c r="G485" i="6" s="1"/>
  <c r="H485" i="6" s="1"/>
  <c r="J23" i="6"/>
  <c r="J58" i="5"/>
  <c r="G138" i="5"/>
  <c r="H138" i="5" s="1"/>
  <c r="K190" i="5"/>
  <c r="L190" i="5" s="1"/>
  <c r="M190" i="5" s="1"/>
  <c r="J195" i="5"/>
  <c r="K195" i="5" s="1"/>
  <c r="J253" i="5"/>
  <c r="J258" i="5"/>
  <c r="K302" i="7"/>
  <c r="H302" i="7"/>
  <c r="J370" i="5"/>
  <c r="G368" i="5"/>
  <c r="J365" i="5"/>
  <c r="J363" i="5"/>
  <c r="K363" i="5" s="1"/>
  <c r="G359" i="5"/>
  <c r="G356" i="5"/>
  <c r="G363" i="5"/>
  <c r="H363" i="5" s="1"/>
  <c r="G355" i="5"/>
  <c r="G94" i="6"/>
  <c r="H94" i="6" s="1"/>
  <c r="G243" i="6"/>
  <c r="J243" i="6"/>
  <c r="J258" i="6"/>
  <c r="J253" i="6"/>
  <c r="G251" i="6"/>
  <c r="H251" i="6" s="1"/>
  <c r="J259" i="6"/>
  <c r="J250" i="6"/>
  <c r="K250" i="6" s="1"/>
  <c r="G259" i="6"/>
  <c r="G253" i="6"/>
  <c r="G247" i="6"/>
  <c r="G256" i="6"/>
  <c r="J245" i="6"/>
  <c r="J251" i="6"/>
  <c r="K251" i="6" s="1"/>
  <c r="G258" i="6"/>
  <c r="G250" i="6"/>
  <c r="H250" i="6" s="1"/>
  <c r="G245" i="6"/>
  <c r="J244" i="6"/>
  <c r="J256" i="6"/>
  <c r="G244" i="6"/>
  <c r="J247" i="6"/>
  <c r="K358" i="8"/>
  <c r="H358" i="8"/>
  <c r="G132" i="5"/>
  <c r="G203" i="5"/>
  <c r="G477" i="6"/>
  <c r="J482" i="6"/>
  <c r="J483" i="6"/>
  <c r="J468" i="6"/>
  <c r="J477" i="6"/>
  <c r="G469" i="6"/>
  <c r="J480" i="6"/>
  <c r="G468" i="6"/>
  <c r="J474" i="6"/>
  <c r="K474" i="6" s="1"/>
  <c r="G480" i="6"/>
  <c r="J471" i="6"/>
  <c r="G483" i="6"/>
  <c r="J475" i="6"/>
  <c r="K475" i="6" s="1"/>
  <c r="G471" i="6"/>
  <c r="G475" i="6"/>
  <c r="H475" i="6" s="1"/>
  <c r="G482" i="6"/>
  <c r="G474" i="6"/>
  <c r="H474" i="6" s="1"/>
  <c r="J469" i="6"/>
  <c r="J467" i="6"/>
  <c r="G467" i="6"/>
  <c r="G97" i="6"/>
  <c r="H97" i="6" s="1"/>
  <c r="G99" i="6"/>
  <c r="H99" i="6" s="1"/>
  <c r="G93" i="6"/>
  <c r="H93" i="6" s="1"/>
  <c r="J84" i="6"/>
  <c r="K84" i="6" s="1"/>
  <c r="I81" i="6"/>
  <c r="I585" i="6" s="1"/>
  <c r="G100" i="6"/>
  <c r="H100" i="6" s="1"/>
  <c r="G84" i="6"/>
  <c r="H84" i="6" s="1"/>
  <c r="J99" i="6"/>
  <c r="K99" i="6" s="1"/>
  <c r="F81" i="6"/>
  <c r="J101" i="6"/>
  <c r="K101" i="6" s="1"/>
  <c r="J98" i="6"/>
  <c r="K98" i="6" s="1"/>
  <c r="G101" i="6"/>
  <c r="H101" i="6" s="1"/>
  <c r="G98" i="6"/>
  <c r="H98" i="6" s="1"/>
  <c r="G79" i="6"/>
  <c r="H79" i="6" s="1"/>
  <c r="G147" i="6"/>
  <c r="J75" i="6"/>
  <c r="K75" i="6" s="1"/>
  <c r="J82" i="6"/>
  <c r="K82" i="6" s="1"/>
  <c r="G82" i="6"/>
  <c r="H82" i="6" s="1"/>
  <c r="G90" i="6"/>
  <c r="J83" i="6"/>
  <c r="K83" i="6" s="1"/>
  <c r="G83" i="6"/>
  <c r="H83" i="6" s="1"/>
  <c r="J77" i="6"/>
  <c r="G91" i="6"/>
  <c r="J88" i="6"/>
  <c r="K88" i="6" s="1"/>
  <c r="G133" i="6"/>
  <c r="J139" i="6"/>
  <c r="K139" i="6" s="1"/>
  <c r="J155" i="6"/>
  <c r="K155" i="6" s="1"/>
  <c r="G306" i="5"/>
  <c r="H306" i="5" s="1"/>
  <c r="J312" i="5"/>
  <c r="J303" i="5"/>
  <c r="G301" i="5"/>
  <c r="M59" i="6"/>
  <c r="L59" i="6"/>
  <c r="J59" i="6"/>
  <c r="H59" i="6"/>
  <c r="O59" i="6"/>
  <c r="H53" i="5"/>
  <c r="G300" i="5"/>
  <c r="I59" i="6"/>
  <c r="J300" i="5"/>
  <c r="J306" i="5"/>
  <c r="K306" i="5" s="1"/>
  <c r="G527" i="6"/>
  <c r="G524" i="6"/>
  <c r="J525" i="6"/>
  <c r="G539" i="6"/>
  <c r="J531" i="6"/>
  <c r="K531" i="6" s="1"/>
  <c r="G525" i="6"/>
  <c r="G531" i="6"/>
  <c r="H531" i="6" s="1"/>
  <c r="J527" i="6"/>
  <c r="J538" i="6"/>
  <c r="J523" i="6"/>
  <c r="J530" i="6"/>
  <c r="K530" i="6" s="1"/>
  <c r="G536" i="6"/>
  <c r="J539" i="6"/>
  <c r="G530" i="6"/>
  <c r="H530" i="6" s="1"/>
  <c r="J524" i="6"/>
  <c r="G523" i="6"/>
  <c r="J533" i="6"/>
  <c r="K59" i="6"/>
  <c r="J141" i="6"/>
  <c r="N59" i="6"/>
  <c r="G140" i="6"/>
  <c r="H140" i="6" s="1"/>
  <c r="J156" i="6"/>
  <c r="K156" i="6" s="1"/>
  <c r="J154" i="6"/>
  <c r="K154" i="6" s="1"/>
  <c r="G156" i="6"/>
  <c r="H156" i="6" s="1"/>
  <c r="J153" i="6"/>
  <c r="K153" i="6" s="1"/>
  <c r="J157" i="6"/>
  <c r="K157" i="6" s="1"/>
  <c r="G154" i="6"/>
  <c r="H154" i="6" s="1"/>
  <c r="G155" i="6"/>
  <c r="H155" i="6" s="1"/>
  <c r="G150" i="6"/>
  <c r="H150" i="6" s="1"/>
  <c r="J140" i="6"/>
  <c r="K140" i="6" s="1"/>
  <c r="G157" i="6"/>
  <c r="H157" i="6" s="1"/>
  <c r="F137" i="6"/>
  <c r="G149" i="6"/>
  <c r="H149" i="6" s="1"/>
  <c r="G153" i="6"/>
  <c r="H153" i="6" s="1"/>
  <c r="G538" i="6"/>
  <c r="J138" i="6"/>
  <c r="K138" i="6" s="1"/>
  <c r="G138" i="6"/>
  <c r="H138" i="6" s="1"/>
  <c r="G139" i="6"/>
  <c r="H139" i="6" s="1"/>
  <c r="J131" i="6"/>
  <c r="K131" i="6" s="1"/>
  <c r="G131" i="6"/>
  <c r="H131" i="6" s="1"/>
  <c r="G146" i="6"/>
  <c r="J133" i="6"/>
  <c r="J135" i="6"/>
  <c r="H88" i="6"/>
  <c r="G144" i="6"/>
  <c r="H144" i="6" s="1"/>
  <c r="G533" i="6"/>
  <c r="N56" i="6"/>
  <c r="M56" i="6"/>
  <c r="K56" i="6"/>
  <c r="G415" i="6"/>
  <c r="G412" i="6"/>
  <c r="J419" i="6"/>
  <c r="K419" i="6" s="1"/>
  <c r="G419" i="6"/>
  <c r="H419" i="6" s="1"/>
  <c r="J424" i="6"/>
  <c r="J413" i="6"/>
  <c r="J412" i="6"/>
  <c r="J415" i="6"/>
  <c r="G411" i="6"/>
  <c r="I56" i="6"/>
  <c r="G490" i="6"/>
  <c r="H490" i="6" s="1"/>
  <c r="J19" i="7"/>
  <c r="E236" i="7"/>
  <c r="G262" i="7" s="1"/>
  <c r="H262" i="7" s="1"/>
  <c r="J56" i="6"/>
  <c r="G421" i="6"/>
  <c r="G252" i="7"/>
  <c r="H252" i="7" s="1"/>
  <c r="K273" i="7"/>
  <c r="H273" i="7"/>
  <c r="F249" i="7"/>
  <c r="G249" i="7" s="1"/>
  <c r="H249" i="7" s="1"/>
  <c r="L249" i="7" s="1"/>
  <c r="M249" i="7" s="1"/>
  <c r="J252" i="7"/>
  <c r="K252" i="7" s="1"/>
  <c r="L56" i="6"/>
  <c r="H339" i="6"/>
  <c r="H414" i="7"/>
  <c r="K414" i="7"/>
  <c r="O56" i="6"/>
  <c r="I60" i="6"/>
  <c r="A298" i="6"/>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E292" i="7"/>
  <c r="G315" i="7" s="1"/>
  <c r="K339" i="6"/>
  <c r="J421" i="6"/>
  <c r="H470" i="6"/>
  <c r="J20" i="7"/>
  <c r="E293" i="7" s="1"/>
  <c r="J317" i="7" s="1"/>
  <c r="K317" i="7" s="1"/>
  <c r="G492" i="6"/>
  <c r="H492" i="6" s="1"/>
  <c r="J492" i="6"/>
  <c r="K492" i="6" s="1"/>
  <c r="J489" i="6"/>
  <c r="K489" i="6" s="1"/>
  <c r="G489" i="6"/>
  <c r="H489" i="6" s="1"/>
  <c r="J493" i="6"/>
  <c r="K493" i="6" s="1"/>
  <c r="J490" i="6"/>
  <c r="K490" i="6" s="1"/>
  <c r="K60" i="6"/>
  <c r="L86" i="6"/>
  <c r="M86" i="6" s="1"/>
  <c r="J411" i="6"/>
  <c r="K470" i="6"/>
  <c r="G476" i="6"/>
  <c r="H476" i="6" s="1"/>
  <c r="J100" i="7"/>
  <c r="K100" i="7" s="1"/>
  <c r="G99" i="7"/>
  <c r="H99" i="7" s="1"/>
  <c r="G101" i="7"/>
  <c r="H101" i="7" s="1"/>
  <c r="J93" i="7"/>
  <c r="K93" i="7" s="1"/>
  <c r="J84" i="7"/>
  <c r="K84" i="7" s="1"/>
  <c r="G97" i="7"/>
  <c r="H97" i="7" s="1"/>
  <c r="J99" i="7"/>
  <c r="K99" i="7" s="1"/>
  <c r="G88" i="7"/>
  <c r="H88" i="7" s="1"/>
  <c r="J91" i="7"/>
  <c r="G98" i="7"/>
  <c r="H98" i="7" s="1"/>
  <c r="J101" i="7"/>
  <c r="K101" i="7" s="1"/>
  <c r="J83" i="7"/>
  <c r="K83" i="7" s="1"/>
  <c r="J76" i="7"/>
  <c r="G76" i="7"/>
  <c r="J97" i="7"/>
  <c r="K97" i="7" s="1"/>
  <c r="G100" i="7"/>
  <c r="H100" i="7" s="1"/>
  <c r="J94" i="7"/>
  <c r="K94" i="7" s="1"/>
  <c r="J85" i="7"/>
  <c r="G77" i="7"/>
  <c r="G85" i="7"/>
  <c r="J75" i="7"/>
  <c r="K75" i="7" s="1"/>
  <c r="G84" i="7"/>
  <c r="H84" i="7" s="1"/>
  <c r="J90" i="7"/>
  <c r="F81" i="7"/>
  <c r="J98" i="7"/>
  <c r="K98" i="7" s="1"/>
  <c r="J308" i="7"/>
  <c r="K308" i="7" s="1"/>
  <c r="G323" i="7"/>
  <c r="H323" i="7" s="1"/>
  <c r="G322" i="7"/>
  <c r="H322" i="7" s="1"/>
  <c r="J325" i="7"/>
  <c r="K325" i="7" s="1"/>
  <c r="G308" i="7"/>
  <c r="H308" i="7" s="1"/>
  <c r="J299" i="7"/>
  <c r="G312" i="7"/>
  <c r="G301" i="7"/>
  <c r="J322" i="7"/>
  <c r="K322" i="7" s="1"/>
  <c r="J309" i="7"/>
  <c r="G325" i="7"/>
  <c r="H325" i="7" s="1"/>
  <c r="J321" i="7"/>
  <c r="K321" i="7" s="1"/>
  <c r="J312" i="7"/>
  <c r="G299" i="7"/>
  <c r="J323" i="7"/>
  <c r="K323" i="7" s="1"/>
  <c r="G324" i="7"/>
  <c r="H324" i="7" s="1"/>
  <c r="G303" i="7"/>
  <c r="J301" i="7"/>
  <c r="G321" i="7"/>
  <c r="H321" i="7" s="1"/>
  <c r="J307" i="7"/>
  <c r="K307" i="7" s="1"/>
  <c r="G307" i="7"/>
  <c r="H307" i="7" s="1"/>
  <c r="F305" i="7"/>
  <c r="J324" i="7"/>
  <c r="K324" i="7" s="1"/>
  <c r="L60" i="6"/>
  <c r="J476" i="6"/>
  <c r="K476" i="6" s="1"/>
  <c r="J491" i="6"/>
  <c r="K491" i="6" s="1"/>
  <c r="L491" i="6" s="1"/>
  <c r="M491" i="6" s="1"/>
  <c r="G413" i="6"/>
  <c r="E124" i="7"/>
  <c r="G150" i="7" s="1"/>
  <c r="H150" i="7" s="1"/>
  <c r="J17" i="7"/>
  <c r="E125" i="7" s="1"/>
  <c r="J150" i="7" s="1"/>
  <c r="K150" i="7" s="1"/>
  <c r="H526" i="6"/>
  <c r="K414" i="6"/>
  <c r="L414" i="6" s="1"/>
  <c r="M414" i="6" s="1"/>
  <c r="G418" i="6"/>
  <c r="H418" i="6" s="1"/>
  <c r="K526" i="6"/>
  <c r="H558" i="6"/>
  <c r="A522" i="6"/>
  <c r="A523" i="6" s="1"/>
  <c r="A524" i="6" s="1"/>
  <c r="A525" i="6" s="1"/>
  <c r="A526" i="6" s="1"/>
  <c r="A527" i="6" s="1"/>
  <c r="A528" i="6" s="1"/>
  <c r="A529" i="6" s="1"/>
  <c r="A530" i="6" s="1"/>
  <c r="A531" i="6" s="1"/>
  <c r="A532" i="6" s="1"/>
  <c r="A533" i="6" s="1"/>
  <c r="A534" i="6" s="1"/>
  <c r="A535" i="6" s="1"/>
  <c r="A536" i="6" s="1"/>
  <c r="A537" i="6" s="1"/>
  <c r="A538" i="6" s="1"/>
  <c r="A539" i="6" s="1"/>
  <c r="A540" i="6" s="1"/>
  <c r="A541" i="6" s="1"/>
  <c r="A542" i="6" s="1"/>
  <c r="A543" i="6" s="1"/>
  <c r="A544" i="6" s="1"/>
  <c r="A545" i="6" s="1"/>
  <c r="A546" i="6" s="1"/>
  <c r="A547" i="6" s="1"/>
  <c r="A548" i="6" s="1"/>
  <c r="A549" i="6" s="1"/>
  <c r="A550" i="6" s="1"/>
  <c r="A551" i="6" s="1"/>
  <c r="A552" i="6" s="1"/>
  <c r="A553" i="6" s="1"/>
  <c r="A554" i="6" s="1"/>
  <c r="A555" i="6" s="1"/>
  <c r="A556" i="6" s="1"/>
  <c r="A557" i="6" s="1"/>
  <c r="A558" i="6" s="1"/>
  <c r="A559" i="6" s="1"/>
  <c r="A560" i="6" s="1"/>
  <c r="A561" i="6" s="1"/>
  <c r="A562" i="6" s="1"/>
  <c r="A563" i="6" s="1"/>
  <c r="A564" i="6" s="1"/>
  <c r="A565" i="6" s="1"/>
  <c r="K563" i="6"/>
  <c r="K558" i="6"/>
  <c r="K553" i="6"/>
  <c r="H563" i="6"/>
  <c r="H553" i="6"/>
  <c r="H358" i="6"/>
  <c r="A410" i="6"/>
  <c r="A411" i="6" s="1"/>
  <c r="A412" i="6" s="1"/>
  <c r="A413" i="6" s="1"/>
  <c r="A414" i="6" s="1"/>
  <c r="A415" i="6" s="1"/>
  <c r="A416" i="6" s="1"/>
  <c r="A417" i="6" s="1"/>
  <c r="A418" i="6" s="1"/>
  <c r="A419" i="6" s="1"/>
  <c r="A420" i="6" s="1"/>
  <c r="A421" i="6" s="1"/>
  <c r="A422" i="6" s="1"/>
  <c r="A423" i="6" s="1"/>
  <c r="A424"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J315" i="6"/>
  <c r="J312" i="6"/>
  <c r="J307" i="6"/>
  <c r="K307" i="6" s="1"/>
  <c r="G299" i="6"/>
  <c r="J314" i="6"/>
  <c r="G312" i="6"/>
  <c r="J300" i="6"/>
  <c r="J306" i="6"/>
  <c r="K306" i="6" s="1"/>
  <c r="J309" i="6"/>
  <c r="G259" i="7"/>
  <c r="J256" i="7"/>
  <c r="G251" i="7"/>
  <c r="H251" i="7" s="1"/>
  <c r="G247" i="7"/>
  <c r="J244" i="7"/>
  <c r="G244" i="7"/>
  <c r="J259" i="7"/>
  <c r="J250" i="7"/>
  <c r="K250" i="7" s="1"/>
  <c r="J258" i="7"/>
  <c r="J247" i="7"/>
  <c r="J243" i="7"/>
  <c r="G258" i="7"/>
  <c r="J253" i="7"/>
  <c r="G243" i="7"/>
  <c r="G256" i="7"/>
  <c r="J251" i="7"/>
  <c r="K251" i="7" s="1"/>
  <c r="G250" i="7"/>
  <c r="H250" i="7" s="1"/>
  <c r="J245" i="7"/>
  <c r="G253" i="7"/>
  <c r="G245" i="7"/>
  <c r="A101" i="7"/>
  <c r="J140" i="7"/>
  <c r="K140" i="7" s="1"/>
  <c r="J154" i="7"/>
  <c r="K154" i="7" s="1"/>
  <c r="J156" i="7"/>
  <c r="K156" i="7" s="1"/>
  <c r="G154" i="7"/>
  <c r="H154" i="7" s="1"/>
  <c r="F137" i="7"/>
  <c r="G157" i="7"/>
  <c r="H157" i="7" s="1"/>
  <c r="G140" i="7"/>
  <c r="H140" i="7" s="1"/>
  <c r="J157" i="7"/>
  <c r="K157" i="7" s="1"/>
  <c r="J153" i="7"/>
  <c r="K153" i="7" s="1"/>
  <c r="G141" i="7"/>
  <c r="G133" i="7"/>
  <c r="G153" i="7"/>
  <c r="H153" i="7" s="1"/>
  <c r="J144" i="7"/>
  <c r="J155" i="7"/>
  <c r="K155" i="7" s="1"/>
  <c r="G139" i="7"/>
  <c r="H139" i="7" s="1"/>
  <c r="J135" i="7"/>
  <c r="G155" i="7"/>
  <c r="H155" i="7" s="1"/>
  <c r="G156" i="7"/>
  <c r="H156" i="7" s="1"/>
  <c r="J133" i="7"/>
  <c r="G132" i="7"/>
  <c r="K302" i="6"/>
  <c r="H302" i="6"/>
  <c r="E348" i="7"/>
  <c r="G373" i="7" s="1"/>
  <c r="H373" i="7" s="1"/>
  <c r="A466" i="6"/>
  <c r="A467" i="6" s="1"/>
  <c r="A468" i="6" s="1"/>
  <c r="A469" i="6" s="1"/>
  <c r="A470" i="6" s="1"/>
  <c r="A471" i="6" s="1"/>
  <c r="A472" i="6" s="1"/>
  <c r="A473" i="6" s="1"/>
  <c r="A474" i="6" s="1"/>
  <c r="A475" i="6" s="1"/>
  <c r="A476" i="6" s="1"/>
  <c r="A477" i="6" s="1"/>
  <c r="A478" i="6" s="1"/>
  <c r="A479" i="6" s="1"/>
  <c r="A480" i="6" s="1"/>
  <c r="A481" i="6" s="1"/>
  <c r="A482" i="6" s="1"/>
  <c r="A483" i="6" s="1"/>
  <c r="A484" i="6" s="1"/>
  <c r="A485" i="6" s="1"/>
  <c r="A486" i="6" s="1"/>
  <c r="A487" i="6" s="1"/>
  <c r="A488" i="6" s="1"/>
  <c r="A489" i="6" s="1"/>
  <c r="A490" i="6" s="1"/>
  <c r="A491" i="6" s="1"/>
  <c r="A492" i="6" s="1"/>
  <c r="A493" i="6" s="1"/>
  <c r="A494" i="6" s="1"/>
  <c r="A495" i="6" s="1"/>
  <c r="A496" i="6" s="1"/>
  <c r="A497" i="6" s="1"/>
  <c r="A498" i="6" s="1"/>
  <c r="A499" i="6" s="1"/>
  <c r="A500" i="6" s="1"/>
  <c r="A501" i="6" s="1"/>
  <c r="A502" i="6" s="1"/>
  <c r="A503" i="6" s="1"/>
  <c r="A504" i="6" s="1"/>
  <c r="A505" i="6" s="1"/>
  <c r="A506" i="6" s="1"/>
  <c r="A507" i="6" s="1"/>
  <c r="A508" i="6" s="1"/>
  <c r="A509" i="6" s="1"/>
  <c r="J370" i="7"/>
  <c r="G368" i="7"/>
  <c r="G363" i="7"/>
  <c r="H363" i="7" s="1"/>
  <c r="J355" i="7"/>
  <c r="J371" i="7"/>
  <c r="G362" i="7"/>
  <c r="H362" i="7" s="1"/>
  <c r="G357" i="7"/>
  <c r="G371" i="7"/>
  <c r="J359" i="7"/>
  <c r="J356" i="7"/>
  <c r="J368" i="7"/>
  <c r="J363" i="7"/>
  <c r="K363" i="7" s="1"/>
  <c r="G370" i="7"/>
  <c r="J357" i="7"/>
  <c r="J362" i="7"/>
  <c r="K362" i="7" s="1"/>
  <c r="G365" i="7"/>
  <c r="G359" i="7"/>
  <c r="G356" i="7"/>
  <c r="G355" i="7"/>
  <c r="J365" i="7"/>
  <c r="G325" i="6"/>
  <c r="H325" i="6" s="1"/>
  <c r="G323" i="6"/>
  <c r="H323" i="6" s="1"/>
  <c r="G321" i="6"/>
  <c r="H321" i="6" s="1"/>
  <c r="K278" i="6"/>
  <c r="L367" i="6"/>
  <c r="M367" i="6" s="1"/>
  <c r="L263" i="6"/>
  <c r="M263" i="6" s="1"/>
  <c r="J22" i="7"/>
  <c r="J23" i="7" s="1"/>
  <c r="G83" i="7"/>
  <c r="H83" i="7" s="1"/>
  <c r="E236" i="8"/>
  <c r="J19" i="8"/>
  <c r="E237" i="8" s="1"/>
  <c r="J268" i="8" s="1"/>
  <c r="K268" i="8" s="1"/>
  <c r="N55" i="7"/>
  <c r="M55" i="7"/>
  <c r="K55" i="7"/>
  <c r="J55" i="7"/>
  <c r="H55" i="7"/>
  <c r="G213" i="7"/>
  <c r="H213" i="7" s="1"/>
  <c r="G211" i="7"/>
  <c r="H211" i="7" s="1"/>
  <c r="G209" i="7"/>
  <c r="H209" i="7" s="1"/>
  <c r="F193" i="7"/>
  <c r="G193" i="7" s="1"/>
  <c r="H193" i="7" s="1"/>
  <c r="M58" i="7"/>
  <c r="L58" i="7"/>
  <c r="O58" i="7"/>
  <c r="G79" i="7"/>
  <c r="G379" i="7"/>
  <c r="H379" i="7" s="1"/>
  <c r="H222" i="7"/>
  <c r="K227" i="7"/>
  <c r="H217" i="7"/>
  <c r="K222" i="7"/>
  <c r="A186" i="7"/>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K217" i="7"/>
  <c r="J532" i="8"/>
  <c r="K532" i="8" s="1"/>
  <c r="F529" i="8"/>
  <c r="G529" i="8" s="1"/>
  <c r="H529" i="8" s="1"/>
  <c r="L529" i="8" s="1"/>
  <c r="M529" i="8" s="1"/>
  <c r="G532" i="8"/>
  <c r="H532" i="8" s="1"/>
  <c r="A86" i="8"/>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I54" i="7"/>
  <c r="H54" i="7"/>
  <c r="N54" i="7"/>
  <c r="M54" i="7"/>
  <c r="L54" i="7"/>
  <c r="K54" i="7"/>
  <c r="J539" i="8"/>
  <c r="J523" i="8"/>
  <c r="J527" i="8"/>
  <c r="J524" i="8"/>
  <c r="G536" i="8"/>
  <c r="G525" i="8"/>
  <c r="J538" i="8"/>
  <c r="J530" i="8"/>
  <c r="K530" i="8" s="1"/>
  <c r="G527" i="8"/>
  <c r="J533" i="8"/>
  <c r="J536" i="8"/>
  <c r="G539" i="8"/>
  <c r="G533" i="8"/>
  <c r="G531" i="8"/>
  <c r="H531" i="8" s="1"/>
  <c r="G538" i="8"/>
  <c r="G530" i="8"/>
  <c r="H530" i="8" s="1"/>
  <c r="J525" i="8"/>
  <c r="G524" i="8"/>
  <c r="G523" i="8"/>
  <c r="J531" i="8"/>
  <c r="K531" i="8" s="1"/>
  <c r="J54" i="7"/>
  <c r="J58" i="7"/>
  <c r="E69" i="8"/>
  <c r="J94" i="8" s="1"/>
  <c r="K94" i="8" s="1"/>
  <c r="J100" i="8"/>
  <c r="K100" i="8" s="1"/>
  <c r="J98" i="8"/>
  <c r="K98" i="8" s="1"/>
  <c r="J84" i="8"/>
  <c r="K84" i="8" s="1"/>
  <c r="G99" i="8"/>
  <c r="H99" i="8" s="1"/>
  <c r="G84" i="8"/>
  <c r="H84" i="8" s="1"/>
  <c r="J101" i="8"/>
  <c r="K101" i="8" s="1"/>
  <c r="G101" i="8"/>
  <c r="H101" i="8" s="1"/>
  <c r="J83" i="8"/>
  <c r="K83" i="8" s="1"/>
  <c r="J97" i="8"/>
  <c r="K97" i="8" s="1"/>
  <c r="G83" i="8"/>
  <c r="H83" i="8" s="1"/>
  <c r="G76" i="8"/>
  <c r="G97" i="8"/>
  <c r="H97" i="8" s="1"/>
  <c r="G100" i="8"/>
  <c r="H100" i="8" s="1"/>
  <c r="J85" i="8"/>
  <c r="J99" i="8"/>
  <c r="K99" i="8" s="1"/>
  <c r="G85" i="8"/>
  <c r="G98" i="8"/>
  <c r="H98" i="8" s="1"/>
  <c r="G91" i="8"/>
  <c r="F81" i="8"/>
  <c r="G88" i="8"/>
  <c r="H88" i="8" s="1"/>
  <c r="J88" i="7"/>
  <c r="K88" i="7" s="1"/>
  <c r="J79" i="7"/>
  <c r="J77" i="7"/>
  <c r="J82" i="7"/>
  <c r="K82" i="7" s="1"/>
  <c r="G75" i="7"/>
  <c r="H75" i="7" s="1"/>
  <c r="G82" i="7"/>
  <c r="H82" i="7" s="1"/>
  <c r="J17" i="8"/>
  <c r="E125" i="8" s="1"/>
  <c r="J146" i="8" s="1"/>
  <c r="E124" i="8"/>
  <c r="G147" i="8" s="1"/>
  <c r="G436" i="7"/>
  <c r="H436" i="7" s="1"/>
  <c r="G434" i="7"/>
  <c r="H434" i="7" s="1"/>
  <c r="F417" i="7"/>
  <c r="G417" i="7" s="1"/>
  <c r="H417" i="7" s="1"/>
  <c r="L417" i="7" s="1"/>
  <c r="M417" i="7" s="1"/>
  <c r="G437" i="7"/>
  <c r="H437" i="7" s="1"/>
  <c r="G433" i="7"/>
  <c r="H433" i="7" s="1"/>
  <c r="L207" i="7"/>
  <c r="M207" i="7" s="1"/>
  <c r="G212" i="7"/>
  <c r="H212" i="7" s="1"/>
  <c r="H227" i="7"/>
  <c r="G420" i="7"/>
  <c r="H420" i="7" s="1"/>
  <c r="J420" i="7"/>
  <c r="K420" i="7" s="1"/>
  <c r="G435" i="7"/>
  <c r="H435" i="7" s="1"/>
  <c r="J492" i="8"/>
  <c r="K492" i="8" s="1"/>
  <c r="J490" i="8"/>
  <c r="K490" i="8" s="1"/>
  <c r="J476" i="8"/>
  <c r="K476" i="8" s="1"/>
  <c r="G493" i="8"/>
  <c r="H493" i="8" s="1"/>
  <c r="G489" i="8"/>
  <c r="H489" i="8" s="1"/>
  <c r="J491" i="8"/>
  <c r="K491" i="8" s="1"/>
  <c r="G492" i="8"/>
  <c r="H492" i="8" s="1"/>
  <c r="G491" i="8"/>
  <c r="H491" i="8" s="1"/>
  <c r="J486" i="8"/>
  <c r="K486" i="8" s="1"/>
  <c r="G490" i="8"/>
  <c r="H490" i="8" s="1"/>
  <c r="J493" i="8"/>
  <c r="K493" i="8" s="1"/>
  <c r="J485" i="8"/>
  <c r="K485" i="8" s="1"/>
  <c r="G476" i="8"/>
  <c r="H476" i="8" s="1"/>
  <c r="J489" i="8"/>
  <c r="K489" i="8" s="1"/>
  <c r="F473" i="8"/>
  <c r="G473" i="8" s="1"/>
  <c r="H473" i="8" s="1"/>
  <c r="K246" i="8"/>
  <c r="H246" i="8"/>
  <c r="G380" i="7"/>
  <c r="H380" i="7" s="1"/>
  <c r="G378" i="7"/>
  <c r="H378" i="7" s="1"/>
  <c r="J378" i="7"/>
  <c r="K378" i="7" s="1"/>
  <c r="J377" i="7"/>
  <c r="K377" i="7" s="1"/>
  <c r="J381" i="7"/>
  <c r="K381" i="7" s="1"/>
  <c r="G377" i="7"/>
  <c r="H377" i="7" s="1"/>
  <c r="G364" i="7"/>
  <c r="H364" i="7" s="1"/>
  <c r="J380" i="7"/>
  <c r="K380" i="7" s="1"/>
  <c r="J374" i="7"/>
  <c r="K374" i="7" s="1"/>
  <c r="J361" i="7"/>
  <c r="K361" i="7" s="1"/>
  <c r="J379" i="7"/>
  <c r="K379" i="7" s="1"/>
  <c r="G381" i="7"/>
  <c r="H381" i="7" s="1"/>
  <c r="J364" i="7"/>
  <c r="K364" i="7" s="1"/>
  <c r="G251" i="8"/>
  <c r="H251" i="8" s="1"/>
  <c r="G253" i="8"/>
  <c r="J245" i="8"/>
  <c r="J251" i="8"/>
  <c r="K251" i="8" s="1"/>
  <c r="G243" i="8"/>
  <c r="J256" i="8"/>
  <c r="J250" i="8"/>
  <c r="K250" i="8" s="1"/>
  <c r="G245" i="8"/>
  <c r="J258" i="8"/>
  <c r="J244" i="8"/>
  <c r="G250" i="8"/>
  <c r="H250" i="8" s="1"/>
  <c r="G258" i="8"/>
  <c r="J253" i="8"/>
  <c r="G244" i="8"/>
  <c r="J259" i="8"/>
  <c r="G256" i="8"/>
  <c r="J247" i="8"/>
  <c r="G247" i="8"/>
  <c r="G259" i="8"/>
  <c r="H278" i="8"/>
  <c r="J243" i="8"/>
  <c r="H273" i="8"/>
  <c r="K278" i="8"/>
  <c r="J57" i="7"/>
  <c r="K57" i="7"/>
  <c r="J427" i="7"/>
  <c r="H53" i="7"/>
  <c r="L57" i="7"/>
  <c r="G138" i="7"/>
  <c r="H138" i="7" s="1"/>
  <c r="G131" i="7"/>
  <c r="G144" i="7"/>
  <c r="J141" i="7"/>
  <c r="J139" i="7"/>
  <c r="K139" i="7" s="1"/>
  <c r="G135" i="7"/>
  <c r="J132" i="7"/>
  <c r="J138" i="7"/>
  <c r="K138" i="7" s="1"/>
  <c r="J203" i="7"/>
  <c r="K278" i="7"/>
  <c r="K283" i="7"/>
  <c r="A242" i="7"/>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H278" i="7"/>
  <c r="H283" i="7"/>
  <c r="G421" i="7"/>
  <c r="J424" i="7"/>
  <c r="J426" i="7"/>
  <c r="J412" i="7"/>
  <c r="G427" i="7"/>
  <c r="J421" i="7"/>
  <c r="G424" i="7"/>
  <c r="G418" i="7"/>
  <c r="H418" i="7" s="1"/>
  <c r="J415" i="7"/>
  <c r="J419" i="7"/>
  <c r="K419" i="7" s="1"/>
  <c r="J418" i="7"/>
  <c r="K418" i="7" s="1"/>
  <c r="G413" i="7"/>
  <c r="J411" i="7"/>
  <c r="M57" i="7"/>
  <c r="J413" i="7"/>
  <c r="G467" i="8"/>
  <c r="G474" i="8"/>
  <c r="H474" i="8" s="1"/>
  <c r="J471" i="8"/>
  <c r="J468" i="8"/>
  <c r="J477" i="8"/>
  <c r="G482" i="8"/>
  <c r="G468" i="8"/>
  <c r="J474" i="8"/>
  <c r="K474" i="8" s="1"/>
  <c r="J483" i="8"/>
  <c r="G480" i="8"/>
  <c r="J467" i="8"/>
  <c r="G483" i="8"/>
  <c r="J475" i="8"/>
  <c r="K475" i="8" s="1"/>
  <c r="G471" i="8"/>
  <c r="J482" i="8"/>
  <c r="G475" i="8"/>
  <c r="H475" i="8" s="1"/>
  <c r="J480" i="8"/>
  <c r="J469" i="8"/>
  <c r="G469" i="8"/>
  <c r="G477" i="8"/>
  <c r="G312" i="8"/>
  <c r="J309" i="8"/>
  <c r="J307" i="8"/>
  <c r="K307" i="8" s="1"/>
  <c r="G300" i="8"/>
  <c r="G314" i="8"/>
  <c r="J315" i="8"/>
  <c r="J300" i="8"/>
  <c r="G307" i="8"/>
  <c r="H307" i="8" s="1"/>
  <c r="J299" i="8"/>
  <c r="G315" i="8"/>
  <c r="G306" i="8"/>
  <c r="H306" i="8" s="1"/>
  <c r="G303" i="8"/>
  <c r="G309" i="8"/>
  <c r="G299" i="8"/>
  <c r="J303" i="8"/>
  <c r="K329" i="8"/>
  <c r="J306" i="8"/>
  <c r="K306" i="8" s="1"/>
  <c r="K334" i="8"/>
  <c r="J314" i="8"/>
  <c r="J312" i="8"/>
  <c r="J301" i="8"/>
  <c r="G301" i="8"/>
  <c r="G191" i="7"/>
  <c r="J188" i="7"/>
  <c r="G203" i="7"/>
  <c r="J187" i="7"/>
  <c r="G189" i="7"/>
  <c r="G411" i="7"/>
  <c r="J370" i="8"/>
  <c r="G359" i="8"/>
  <c r="J356" i="8"/>
  <c r="J371" i="8"/>
  <c r="J365" i="8"/>
  <c r="G362" i="8"/>
  <c r="H362" i="8" s="1"/>
  <c r="G365" i="8"/>
  <c r="J362" i="8"/>
  <c r="K362" i="8" s="1"/>
  <c r="G370" i="8"/>
  <c r="J357" i="8"/>
  <c r="G357" i="8"/>
  <c r="G356" i="8"/>
  <c r="J368" i="8"/>
  <c r="G368" i="8"/>
  <c r="J363" i="8"/>
  <c r="K363" i="8" s="1"/>
  <c r="J359" i="8"/>
  <c r="G371" i="8"/>
  <c r="J355" i="8"/>
  <c r="K390" i="8"/>
  <c r="G363" i="8"/>
  <c r="H363" i="8" s="1"/>
  <c r="G355" i="8"/>
  <c r="G157" i="8"/>
  <c r="H157" i="8" s="1"/>
  <c r="G154" i="8"/>
  <c r="H154" i="8" s="1"/>
  <c r="L154" i="8" s="1"/>
  <c r="M154" i="8" s="1"/>
  <c r="J157" i="8"/>
  <c r="K157" i="8" s="1"/>
  <c r="J140" i="8"/>
  <c r="K140" i="8" s="1"/>
  <c r="J156" i="8"/>
  <c r="K156" i="8" s="1"/>
  <c r="G140" i="8"/>
  <c r="H140" i="8" s="1"/>
  <c r="G133" i="8"/>
  <c r="G156" i="8"/>
  <c r="H156" i="8" s="1"/>
  <c r="G153" i="8"/>
  <c r="H153" i="8" s="1"/>
  <c r="J132" i="8"/>
  <c r="G132" i="8"/>
  <c r="J135" i="8"/>
  <c r="J139" i="8"/>
  <c r="K139" i="8" s="1"/>
  <c r="J155" i="8"/>
  <c r="K155" i="8" s="1"/>
  <c r="L155" i="8" s="1"/>
  <c r="M155" i="8" s="1"/>
  <c r="G135" i="8"/>
  <c r="H135" i="8" s="1"/>
  <c r="J138" i="8"/>
  <c r="K138" i="8" s="1"/>
  <c r="E516" i="8"/>
  <c r="G545" i="8" s="1"/>
  <c r="H545" i="8" s="1"/>
  <c r="J24" i="8"/>
  <c r="F137" i="8"/>
  <c r="J357" i="9"/>
  <c r="J365" i="9"/>
  <c r="G355" i="9"/>
  <c r="G371" i="9"/>
  <c r="J368" i="9"/>
  <c r="J362" i="9"/>
  <c r="K362" i="9" s="1"/>
  <c r="G362" i="9"/>
  <c r="H362" i="9" s="1"/>
  <c r="G357" i="9"/>
  <c r="J359" i="9"/>
  <c r="J370" i="9"/>
  <c r="J363" i="9"/>
  <c r="K363" i="9" s="1"/>
  <c r="J371" i="9"/>
  <c r="G363" i="9"/>
  <c r="H363" i="9" s="1"/>
  <c r="J355" i="9"/>
  <c r="G359" i="9"/>
  <c r="G368" i="9"/>
  <c r="J356" i="9"/>
  <c r="G356" i="9"/>
  <c r="G365" i="9"/>
  <c r="G370" i="9"/>
  <c r="L366" i="7"/>
  <c r="M366" i="7" s="1"/>
  <c r="G420" i="8"/>
  <c r="H420" i="8" s="1"/>
  <c r="G436" i="8"/>
  <c r="H436" i="8" s="1"/>
  <c r="G434" i="8"/>
  <c r="H434" i="8" s="1"/>
  <c r="J420" i="8"/>
  <c r="K420" i="8" s="1"/>
  <c r="J437" i="8"/>
  <c r="K437" i="8" s="1"/>
  <c r="G435" i="8"/>
  <c r="H435" i="8" s="1"/>
  <c r="J433" i="8"/>
  <c r="K433" i="8" s="1"/>
  <c r="J436" i="8"/>
  <c r="K436" i="8" s="1"/>
  <c r="G433" i="8"/>
  <c r="H433" i="8" s="1"/>
  <c r="J434" i="8"/>
  <c r="K434" i="8" s="1"/>
  <c r="F417" i="8"/>
  <c r="J411" i="8"/>
  <c r="G437" i="8"/>
  <c r="H437" i="8" s="1"/>
  <c r="G424" i="8"/>
  <c r="J415" i="8"/>
  <c r="G411" i="8"/>
  <c r="G415" i="8"/>
  <c r="J412" i="8"/>
  <c r="J435" i="8"/>
  <c r="K435" i="8" s="1"/>
  <c r="J430" i="8"/>
  <c r="K430" i="8" s="1"/>
  <c r="J153" i="8"/>
  <c r="K153" i="8" s="1"/>
  <c r="G306" i="7"/>
  <c r="H306" i="7" s="1"/>
  <c r="G300" i="7"/>
  <c r="G309" i="7"/>
  <c r="J306" i="7"/>
  <c r="K306" i="7" s="1"/>
  <c r="J303" i="7"/>
  <c r="J300" i="7"/>
  <c r="J429" i="8"/>
  <c r="K429" i="8" s="1"/>
  <c r="L310" i="7"/>
  <c r="M310" i="7" s="1"/>
  <c r="G213" i="8"/>
  <c r="H213" i="8" s="1"/>
  <c r="G211" i="8"/>
  <c r="H211" i="8" s="1"/>
  <c r="G209" i="8"/>
  <c r="H209" i="8" s="1"/>
  <c r="G210" i="8"/>
  <c r="H210" i="8" s="1"/>
  <c r="J211" i="8"/>
  <c r="K211" i="8" s="1"/>
  <c r="J209" i="8"/>
  <c r="K209" i="8" s="1"/>
  <c r="J212" i="8"/>
  <c r="K212" i="8" s="1"/>
  <c r="G197" i="8"/>
  <c r="G189" i="8"/>
  <c r="G212" i="8"/>
  <c r="H212" i="8" s="1"/>
  <c r="J196" i="8"/>
  <c r="K196" i="8" s="1"/>
  <c r="F193" i="8"/>
  <c r="J188" i="8"/>
  <c r="G200" i="8"/>
  <c r="G196" i="8"/>
  <c r="H196" i="8" s="1"/>
  <c r="J374" i="8"/>
  <c r="K374" i="8" s="1"/>
  <c r="J381" i="8"/>
  <c r="K381" i="8" s="1"/>
  <c r="G379" i="8"/>
  <c r="H379" i="8" s="1"/>
  <c r="G380" i="8"/>
  <c r="H380" i="8" s="1"/>
  <c r="J377" i="8"/>
  <c r="K377" i="8" s="1"/>
  <c r="F361" i="8"/>
  <c r="G361" i="8" s="1"/>
  <c r="H361" i="8" s="1"/>
  <c r="J379" i="8"/>
  <c r="K379" i="8" s="1"/>
  <c r="J378" i="8"/>
  <c r="K378" i="8" s="1"/>
  <c r="K395" i="8"/>
  <c r="J373" i="8"/>
  <c r="K373" i="8" s="1"/>
  <c r="H395" i="8"/>
  <c r="G378" i="8"/>
  <c r="H378" i="8" s="1"/>
  <c r="G381" i="8"/>
  <c r="H381" i="8" s="1"/>
  <c r="G377" i="8"/>
  <c r="H377" i="8" s="1"/>
  <c r="J380" i="8"/>
  <c r="K380" i="8" s="1"/>
  <c r="J364" i="8"/>
  <c r="K364" i="8" s="1"/>
  <c r="J82" i="8"/>
  <c r="K82" i="8" s="1"/>
  <c r="K273" i="8"/>
  <c r="J195" i="8"/>
  <c r="K195" i="8" s="1"/>
  <c r="A410" i="8"/>
  <c r="A411" i="8" s="1"/>
  <c r="A412" i="8" s="1"/>
  <c r="A413" i="8" s="1"/>
  <c r="A414" i="8" s="1"/>
  <c r="A415" i="8" s="1"/>
  <c r="A416" i="8" s="1"/>
  <c r="A417" i="8" s="1"/>
  <c r="A418" i="8" s="1"/>
  <c r="A419" i="8" s="1"/>
  <c r="A420" i="8" s="1"/>
  <c r="A421" i="8" s="1"/>
  <c r="A422" i="8" s="1"/>
  <c r="A423" i="8" s="1"/>
  <c r="A424" i="8" s="1"/>
  <c r="A425" i="8" s="1"/>
  <c r="A426"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H385" i="8"/>
  <c r="J210" i="8"/>
  <c r="K210" i="8" s="1"/>
  <c r="E124" i="9"/>
  <c r="G149" i="9" s="1"/>
  <c r="H149" i="9" s="1"/>
  <c r="E348" i="9"/>
  <c r="G374" i="9" s="1"/>
  <c r="H374" i="9" s="1"/>
  <c r="J21" i="9"/>
  <c r="J17" i="9"/>
  <c r="E125" i="9" s="1"/>
  <c r="J150" i="9" s="1"/>
  <c r="K150" i="9" s="1"/>
  <c r="H441" i="7"/>
  <c r="K446" i="7"/>
  <c r="H451" i="7"/>
  <c r="K60" i="8"/>
  <c r="L60" i="8"/>
  <c r="O60" i="8"/>
  <c r="N60" i="8"/>
  <c r="M60" i="8"/>
  <c r="J60" i="8"/>
  <c r="I60" i="8"/>
  <c r="J317" i="8"/>
  <c r="K317" i="8" s="1"/>
  <c r="J205" i="9"/>
  <c r="K205" i="9" s="1"/>
  <c r="G196" i="9"/>
  <c r="H196" i="9" s="1"/>
  <c r="J209" i="9"/>
  <c r="K209" i="9" s="1"/>
  <c r="J210" i="9"/>
  <c r="K210" i="9" s="1"/>
  <c r="F193" i="9"/>
  <c r="G193" i="9" s="1"/>
  <c r="H193" i="9" s="1"/>
  <c r="L193" i="9" s="1"/>
  <c r="M193" i="9" s="1"/>
  <c r="J196" i="9"/>
  <c r="K196" i="9" s="1"/>
  <c r="J212" i="9"/>
  <c r="K212" i="9" s="1"/>
  <c r="J213" i="9"/>
  <c r="K213" i="9" s="1"/>
  <c r="K222" i="9"/>
  <c r="J206" i="9"/>
  <c r="K206" i="9" s="1"/>
  <c r="J211" i="9"/>
  <c r="K211" i="9" s="1"/>
  <c r="J429" i="9"/>
  <c r="K429" i="9" s="1"/>
  <c r="J434" i="9"/>
  <c r="K434" i="9" s="1"/>
  <c r="F417" i="9"/>
  <c r="G417" i="9" s="1"/>
  <c r="H417" i="9" s="1"/>
  <c r="L417" i="9" s="1"/>
  <c r="M417" i="9" s="1"/>
  <c r="J433" i="9"/>
  <c r="K433" i="9" s="1"/>
  <c r="J435" i="9"/>
  <c r="K435" i="9" s="1"/>
  <c r="J436" i="9"/>
  <c r="K436" i="9" s="1"/>
  <c r="J420" i="9"/>
  <c r="K420" i="9" s="1"/>
  <c r="J430" i="9"/>
  <c r="K430" i="9" s="1"/>
  <c r="G420" i="9"/>
  <c r="H420" i="9" s="1"/>
  <c r="J437" i="9"/>
  <c r="K437" i="9" s="1"/>
  <c r="G79" i="8"/>
  <c r="H79" i="8" s="1"/>
  <c r="G203" i="8"/>
  <c r="J325" i="8"/>
  <c r="K325" i="8" s="1"/>
  <c r="J323" i="8"/>
  <c r="K323" i="8" s="1"/>
  <c r="J321" i="8"/>
  <c r="K321" i="8" s="1"/>
  <c r="F305" i="8"/>
  <c r="G305" i="8" s="1"/>
  <c r="H305" i="8" s="1"/>
  <c r="L305" i="8" s="1"/>
  <c r="M305" i="8" s="1"/>
  <c r="J308" i="8"/>
  <c r="K308" i="8" s="1"/>
  <c r="J322" i="8"/>
  <c r="K322" i="8" s="1"/>
  <c r="G308" i="8"/>
  <c r="H308" i="8" s="1"/>
  <c r="H334" i="8"/>
  <c r="K339" i="8"/>
  <c r="J413" i="8"/>
  <c r="J427" i="8"/>
  <c r="G412" i="8"/>
  <c r="J418" i="8"/>
  <c r="K418" i="8" s="1"/>
  <c r="G427" i="8"/>
  <c r="J424" i="8"/>
  <c r="G419" i="8"/>
  <c r="H419" i="8" s="1"/>
  <c r="J426" i="8"/>
  <c r="G421" i="8"/>
  <c r="G413" i="8"/>
  <c r="J421" i="8"/>
  <c r="G418" i="8"/>
  <c r="H418" i="8" s="1"/>
  <c r="J419" i="8"/>
  <c r="K419" i="8" s="1"/>
  <c r="A242" i="8"/>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K283" i="8"/>
  <c r="H283" i="8"/>
  <c r="J318" i="8"/>
  <c r="K318" i="8" s="1"/>
  <c r="L57" i="8"/>
  <c r="M57" i="8"/>
  <c r="J57" i="8"/>
  <c r="I57" i="8"/>
  <c r="G188" i="8"/>
  <c r="E292" i="8"/>
  <c r="L310" i="8"/>
  <c r="M310" i="8" s="1"/>
  <c r="L478" i="8"/>
  <c r="M478" i="8" s="1"/>
  <c r="J250" i="9"/>
  <c r="K250" i="9" s="1"/>
  <c r="G245" i="9"/>
  <c r="J243" i="9"/>
  <c r="G259" i="9"/>
  <c r="J251" i="9"/>
  <c r="K251" i="9" s="1"/>
  <c r="J247" i="9"/>
  <c r="G243" i="9"/>
  <c r="J253" i="9"/>
  <c r="G258" i="9"/>
  <c r="J259" i="9"/>
  <c r="G244" i="9"/>
  <c r="G247" i="9"/>
  <c r="J245" i="9"/>
  <c r="J258" i="9"/>
  <c r="G253" i="9"/>
  <c r="G251" i="9"/>
  <c r="H251" i="9" s="1"/>
  <c r="J256" i="9"/>
  <c r="G256" i="9"/>
  <c r="G250" i="9"/>
  <c r="H250" i="9" s="1"/>
  <c r="J244" i="9"/>
  <c r="L86" i="8"/>
  <c r="M86" i="8" s="1"/>
  <c r="O57" i="8"/>
  <c r="G77" i="8"/>
  <c r="G82" i="8"/>
  <c r="H82" i="8" s="1"/>
  <c r="G75" i="8"/>
  <c r="H75" i="8" s="1"/>
  <c r="J88" i="8"/>
  <c r="K88" i="8" s="1"/>
  <c r="J79" i="8"/>
  <c r="J77" i="8"/>
  <c r="G90" i="8"/>
  <c r="J75" i="8"/>
  <c r="K75" i="8" s="1"/>
  <c r="J76" i="8"/>
  <c r="G194" i="8"/>
  <c r="H194" i="8" s="1"/>
  <c r="J189" i="8"/>
  <c r="G187" i="8"/>
  <c r="J197" i="8"/>
  <c r="G195" i="8"/>
  <c r="H195" i="8" s="1"/>
  <c r="G202" i="8"/>
  <c r="J194" i="8"/>
  <c r="K194" i="8" s="1"/>
  <c r="J187" i="8"/>
  <c r="G191" i="8"/>
  <c r="J322" i="9"/>
  <c r="K322" i="9" s="1"/>
  <c r="G325" i="9"/>
  <c r="H325" i="9" s="1"/>
  <c r="J323" i="9"/>
  <c r="K323" i="9" s="1"/>
  <c r="G321" i="9"/>
  <c r="H321" i="9" s="1"/>
  <c r="J321" i="9"/>
  <c r="K321" i="9" s="1"/>
  <c r="G308" i="9"/>
  <c r="H308" i="9" s="1"/>
  <c r="F305" i="9"/>
  <c r="G305" i="9" s="1"/>
  <c r="H305" i="9" s="1"/>
  <c r="G323" i="9"/>
  <c r="H323" i="9" s="1"/>
  <c r="G322" i="9"/>
  <c r="H322" i="9" s="1"/>
  <c r="G324" i="9"/>
  <c r="H324" i="9" s="1"/>
  <c r="J308" i="9"/>
  <c r="K308" i="9" s="1"/>
  <c r="J325" i="9"/>
  <c r="K325" i="9" s="1"/>
  <c r="J324" i="9"/>
  <c r="K324" i="9" s="1"/>
  <c r="G301" i="9"/>
  <c r="J141" i="8"/>
  <c r="G139" i="8"/>
  <c r="H139" i="8" s="1"/>
  <c r="G144" i="8"/>
  <c r="H144" i="8" s="1"/>
  <c r="J131" i="8"/>
  <c r="K131" i="8" s="1"/>
  <c r="G138" i="8"/>
  <c r="H138" i="8" s="1"/>
  <c r="J144" i="8"/>
  <c r="K144" i="8" s="1"/>
  <c r="G131" i="8"/>
  <c r="H131" i="8" s="1"/>
  <c r="J133" i="8"/>
  <c r="G141" i="8"/>
  <c r="J99" i="9"/>
  <c r="K99" i="9" s="1"/>
  <c r="G97" i="9"/>
  <c r="H97" i="9" s="1"/>
  <c r="J93" i="9"/>
  <c r="K93" i="9" s="1"/>
  <c r="F81" i="9"/>
  <c r="G98" i="9"/>
  <c r="H98" i="9" s="1"/>
  <c r="J94" i="9"/>
  <c r="K94" i="9" s="1"/>
  <c r="J84" i="9"/>
  <c r="K84" i="9" s="1"/>
  <c r="G100" i="9"/>
  <c r="H100" i="9" s="1"/>
  <c r="G84" i="9"/>
  <c r="H84" i="9" s="1"/>
  <c r="J97" i="9"/>
  <c r="K97" i="9" s="1"/>
  <c r="J101" i="9"/>
  <c r="K101" i="9" s="1"/>
  <c r="J98" i="9"/>
  <c r="K98" i="9" s="1"/>
  <c r="J85" i="9"/>
  <c r="G82" i="9"/>
  <c r="H82" i="9" s="1"/>
  <c r="G101" i="9"/>
  <c r="H101" i="9" s="1"/>
  <c r="G85" i="9"/>
  <c r="J88" i="9"/>
  <c r="K88" i="9" s="1"/>
  <c r="G77" i="9"/>
  <c r="J100" i="9"/>
  <c r="K100" i="9" s="1"/>
  <c r="G75" i="9"/>
  <c r="H75" i="9" s="1"/>
  <c r="G83" i="9"/>
  <c r="H83" i="9" s="1"/>
  <c r="G99" i="9"/>
  <c r="H99" i="9" s="1"/>
  <c r="J90" i="9"/>
  <c r="J77" i="9"/>
  <c r="J82" i="9"/>
  <c r="K82" i="9" s="1"/>
  <c r="J75" i="9"/>
  <c r="K75" i="9" s="1"/>
  <c r="E180" i="9"/>
  <c r="G206" i="9" s="1"/>
  <c r="H206" i="9" s="1"/>
  <c r="L487" i="8"/>
  <c r="M487" i="8" s="1"/>
  <c r="L543" i="8"/>
  <c r="M543" i="8" s="1"/>
  <c r="J364" i="9"/>
  <c r="K364" i="9" s="1"/>
  <c r="G377" i="9"/>
  <c r="H377" i="9" s="1"/>
  <c r="J380" i="9"/>
  <c r="K380" i="9" s="1"/>
  <c r="G378" i="9"/>
  <c r="H378" i="9" s="1"/>
  <c r="J379" i="9"/>
  <c r="K379" i="9" s="1"/>
  <c r="J381" i="9"/>
  <c r="K381" i="9" s="1"/>
  <c r="F361" i="9"/>
  <c r="J377" i="9"/>
  <c r="K377" i="9" s="1"/>
  <c r="G379" i="9"/>
  <c r="H379" i="9" s="1"/>
  <c r="G381" i="9"/>
  <c r="H381" i="9" s="1"/>
  <c r="J378" i="9"/>
  <c r="K378" i="9" s="1"/>
  <c r="G380" i="9"/>
  <c r="H380" i="9" s="1"/>
  <c r="G364" i="9"/>
  <c r="H364" i="9" s="1"/>
  <c r="N60" i="9"/>
  <c r="H60" i="9"/>
  <c r="O60" i="9"/>
  <c r="M60" i="9"/>
  <c r="L60" i="9"/>
  <c r="J60" i="9"/>
  <c r="K60" i="9"/>
  <c r="I60" i="9"/>
  <c r="K59" i="8"/>
  <c r="H329" i="8"/>
  <c r="H339" i="8"/>
  <c r="K385" i="8"/>
  <c r="A354" i="8"/>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A386" i="8" s="1"/>
  <c r="A387" i="8" s="1"/>
  <c r="A388" i="8" s="1"/>
  <c r="A389" i="8" s="1"/>
  <c r="A390" i="8" s="1"/>
  <c r="A391" i="8" s="1"/>
  <c r="A392" i="8" s="1"/>
  <c r="A393" i="8" s="1"/>
  <c r="A394" i="8" s="1"/>
  <c r="A395" i="8" s="1"/>
  <c r="A396" i="8" s="1"/>
  <c r="A397" i="8" s="1"/>
  <c r="J203" i="9"/>
  <c r="J187" i="9"/>
  <c r="G202" i="9"/>
  <c r="G191" i="9"/>
  <c r="G188" i="9"/>
  <c r="G200" i="9"/>
  <c r="G194" i="9"/>
  <c r="H194" i="9" s="1"/>
  <c r="G187" i="9"/>
  <c r="G203" i="9"/>
  <c r="G197" i="9"/>
  <c r="J191" i="9"/>
  <c r="J195" i="9"/>
  <c r="K195" i="9" s="1"/>
  <c r="G195" i="9"/>
  <c r="H195" i="9" s="1"/>
  <c r="J202" i="9"/>
  <c r="J194" i="9"/>
  <c r="K194" i="9" s="1"/>
  <c r="J189" i="9"/>
  <c r="G189" i="9"/>
  <c r="J188" i="9"/>
  <c r="J197" i="9"/>
  <c r="E404" i="9"/>
  <c r="G434" i="9" s="1"/>
  <c r="H434" i="9" s="1"/>
  <c r="H222" i="9"/>
  <c r="A75" i="9"/>
  <c r="L199" i="8"/>
  <c r="M199" i="8" s="1"/>
  <c r="H390" i="8"/>
  <c r="H563" i="8"/>
  <c r="H553" i="8"/>
  <c r="A522" i="8"/>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E236" i="9"/>
  <c r="G266" i="9" s="1"/>
  <c r="H266" i="9" s="1"/>
  <c r="J19" i="9"/>
  <c r="M58" i="9"/>
  <c r="J58" i="9"/>
  <c r="O58" i="9"/>
  <c r="N58" i="9"/>
  <c r="L58" i="9"/>
  <c r="K58" i="9"/>
  <c r="I58" i="9"/>
  <c r="F249" i="9"/>
  <c r="G249" i="9" s="1"/>
  <c r="H249" i="9" s="1"/>
  <c r="J252" i="9"/>
  <c r="K252" i="9" s="1"/>
  <c r="A298" i="9"/>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G427" i="9"/>
  <c r="J426" i="9"/>
  <c r="J419" i="9"/>
  <c r="K419" i="9" s="1"/>
  <c r="G413" i="9"/>
  <c r="J421" i="9"/>
  <c r="J418" i="9"/>
  <c r="K418" i="9" s="1"/>
  <c r="G415" i="9"/>
  <c r="G418" i="9"/>
  <c r="H418" i="9" s="1"/>
  <c r="J412" i="9"/>
  <c r="J411" i="9"/>
  <c r="J413" i="9"/>
  <c r="G426" i="9"/>
  <c r="G412" i="9"/>
  <c r="G411" i="9"/>
  <c r="E68" i="9"/>
  <c r="G93" i="9" s="1"/>
  <c r="H93" i="9" s="1"/>
  <c r="L143" i="9"/>
  <c r="M143" i="9" s="1"/>
  <c r="J301" i="9"/>
  <c r="G307" i="9"/>
  <c r="H307" i="9" s="1"/>
  <c r="G312" i="9"/>
  <c r="G300" i="9"/>
  <c r="G299" i="9"/>
  <c r="G314" i="9"/>
  <c r="G303" i="9"/>
  <c r="J306" i="9"/>
  <c r="K306" i="9" s="1"/>
  <c r="J303" i="9"/>
  <c r="J309" i="9"/>
  <c r="J299" i="9"/>
  <c r="J312" i="9"/>
  <c r="G306" i="9"/>
  <c r="H306" i="9" s="1"/>
  <c r="G309" i="9"/>
  <c r="G315" i="9"/>
  <c r="J307" i="9"/>
  <c r="K307" i="9" s="1"/>
  <c r="J300" i="9"/>
  <c r="K278" i="9"/>
  <c r="H273" i="9"/>
  <c r="K283" i="9"/>
  <c r="K273" i="9"/>
  <c r="A242" i="9"/>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H283" i="9"/>
  <c r="H278" i="9"/>
  <c r="L55" i="9"/>
  <c r="I55" i="9"/>
  <c r="N55" i="9"/>
  <c r="J157" i="9"/>
  <c r="K157" i="9" s="1"/>
  <c r="J153" i="9"/>
  <c r="K153" i="9" s="1"/>
  <c r="G157" i="9"/>
  <c r="H157" i="9" s="1"/>
  <c r="G141" i="9"/>
  <c r="J138" i="9"/>
  <c r="K138" i="9" s="1"/>
  <c r="J154" i="9"/>
  <c r="K154" i="9" s="1"/>
  <c r="L154" i="9" s="1"/>
  <c r="M154" i="9" s="1"/>
  <c r="J156" i="9"/>
  <c r="K156" i="9" s="1"/>
  <c r="J135" i="9"/>
  <c r="J133" i="9"/>
  <c r="G133" i="9"/>
  <c r="J140" i="9"/>
  <c r="K140" i="9" s="1"/>
  <c r="J427" i="9"/>
  <c r="K441" i="9"/>
  <c r="J55" i="9"/>
  <c r="F137" i="9"/>
  <c r="G156" i="9"/>
  <c r="H156" i="9" s="1"/>
  <c r="G419" i="9"/>
  <c r="H419" i="9" s="1"/>
  <c r="G421" i="9"/>
  <c r="H217" i="9"/>
  <c r="A186" i="9"/>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K217" i="9"/>
  <c r="K227" i="9"/>
  <c r="H227" i="9"/>
  <c r="H441" i="9"/>
  <c r="K451" i="9"/>
  <c r="K446" i="9"/>
  <c r="H446" i="9"/>
  <c r="A410" i="9"/>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G138" i="9"/>
  <c r="H138" i="9" s="1"/>
  <c r="G135" i="9"/>
  <c r="G139" i="9"/>
  <c r="H139" i="9" s="1"/>
  <c r="G424" i="9"/>
  <c r="J527" i="10"/>
  <c r="G525" i="10"/>
  <c r="J536" i="10"/>
  <c r="G539" i="10"/>
  <c r="J530" i="10"/>
  <c r="K530" i="10" s="1"/>
  <c r="G523" i="10"/>
  <c r="G530" i="10"/>
  <c r="H530" i="10" s="1"/>
  <c r="J533" i="10"/>
  <c r="J531" i="10"/>
  <c r="K531" i="10" s="1"/>
  <c r="G527" i="10"/>
  <c r="J539" i="10"/>
  <c r="G524" i="10"/>
  <c r="G538" i="10"/>
  <c r="G536" i="10"/>
  <c r="J523" i="10"/>
  <c r="J538" i="10"/>
  <c r="J525" i="10"/>
  <c r="G533" i="10"/>
  <c r="J524" i="10"/>
  <c r="G531" i="10"/>
  <c r="H531" i="10" s="1"/>
  <c r="J91" i="9"/>
  <c r="G88" i="9"/>
  <c r="H88" i="9" s="1"/>
  <c r="G79" i="9"/>
  <c r="E68" i="10"/>
  <c r="J16" i="10"/>
  <c r="E69" i="10" s="1"/>
  <c r="J94" i="10" s="1"/>
  <c r="K94" i="10" s="1"/>
  <c r="G299" i="10"/>
  <c r="G306" i="10"/>
  <c r="H306" i="10" s="1"/>
  <c r="G307" i="10"/>
  <c r="H307" i="10" s="1"/>
  <c r="G309" i="10"/>
  <c r="J315" i="10"/>
  <c r="J299" i="10"/>
  <c r="G315" i="10"/>
  <c r="J301" i="10"/>
  <c r="G312" i="10"/>
  <c r="G301" i="10"/>
  <c r="J307" i="10"/>
  <c r="K307" i="10" s="1"/>
  <c r="G303" i="10"/>
  <c r="J306" i="10"/>
  <c r="K306" i="10" s="1"/>
  <c r="G300" i="10"/>
  <c r="J314" i="10"/>
  <c r="J303" i="10"/>
  <c r="J309" i="10"/>
  <c r="G314" i="10"/>
  <c r="J312" i="10"/>
  <c r="J300" i="10"/>
  <c r="G76" i="9"/>
  <c r="J100" i="10"/>
  <c r="K100" i="10" s="1"/>
  <c r="J98" i="10"/>
  <c r="K98" i="10" s="1"/>
  <c r="J99" i="10"/>
  <c r="K99" i="10" s="1"/>
  <c r="G82" i="10"/>
  <c r="H82" i="10" s="1"/>
  <c r="J101" i="10"/>
  <c r="K101" i="10" s="1"/>
  <c r="G84" i="10"/>
  <c r="H84" i="10" s="1"/>
  <c r="J79" i="10"/>
  <c r="G77" i="10"/>
  <c r="G99" i="10"/>
  <c r="H99" i="10" s="1"/>
  <c r="J76" i="10"/>
  <c r="G101" i="10"/>
  <c r="H101" i="10" s="1"/>
  <c r="G79" i="10"/>
  <c r="G76" i="10"/>
  <c r="J88" i="10"/>
  <c r="K88" i="10" s="1"/>
  <c r="J83" i="10"/>
  <c r="K83" i="10" s="1"/>
  <c r="G97" i="10"/>
  <c r="H97" i="10" s="1"/>
  <c r="J82" i="10"/>
  <c r="K82" i="10" s="1"/>
  <c r="G100" i="10"/>
  <c r="H100" i="10" s="1"/>
  <c r="F81" i="10"/>
  <c r="J77" i="10"/>
  <c r="J75" i="10"/>
  <c r="K75" i="10" s="1"/>
  <c r="G75" i="10"/>
  <c r="H75" i="10" s="1"/>
  <c r="J97" i="10"/>
  <c r="K97" i="10" s="1"/>
  <c r="G85" i="10"/>
  <c r="G98" i="10"/>
  <c r="H98" i="10" s="1"/>
  <c r="J84" i="10"/>
  <c r="K84" i="10" s="1"/>
  <c r="H59" i="9"/>
  <c r="J76" i="9"/>
  <c r="J79" i="9"/>
  <c r="O56" i="9"/>
  <c r="J252" i="10"/>
  <c r="K252" i="10" s="1"/>
  <c r="K283" i="10"/>
  <c r="H278" i="10"/>
  <c r="G249" i="10"/>
  <c r="H249" i="10" s="1"/>
  <c r="L249" i="10" s="1"/>
  <c r="M249" i="10" s="1"/>
  <c r="G252" i="10"/>
  <c r="H252" i="10" s="1"/>
  <c r="H273" i="10"/>
  <c r="K273" i="10"/>
  <c r="J83" i="9"/>
  <c r="K83" i="9" s="1"/>
  <c r="G437" i="10"/>
  <c r="H437" i="10" s="1"/>
  <c r="G435" i="10"/>
  <c r="H435" i="10" s="1"/>
  <c r="G433" i="10"/>
  <c r="H433" i="10" s="1"/>
  <c r="J412" i="10"/>
  <c r="J437" i="10"/>
  <c r="K437" i="10" s="1"/>
  <c r="J435" i="10"/>
  <c r="K435" i="10" s="1"/>
  <c r="J433" i="10"/>
  <c r="K433" i="10" s="1"/>
  <c r="J434" i="10"/>
  <c r="K434" i="10" s="1"/>
  <c r="J418" i="10"/>
  <c r="K418" i="10" s="1"/>
  <c r="G420" i="10"/>
  <c r="H420" i="10" s="1"/>
  <c r="J436" i="10"/>
  <c r="K436" i="10" s="1"/>
  <c r="G418" i="10"/>
  <c r="H418" i="10" s="1"/>
  <c r="G436" i="10"/>
  <c r="H436" i="10" s="1"/>
  <c r="G434" i="10"/>
  <c r="H434" i="10" s="1"/>
  <c r="J413" i="10"/>
  <c r="J420" i="10"/>
  <c r="K420" i="10" s="1"/>
  <c r="G419" i="10"/>
  <c r="H419" i="10" s="1"/>
  <c r="J411" i="10"/>
  <c r="G411" i="10"/>
  <c r="E460" i="10"/>
  <c r="J131" i="9"/>
  <c r="J493" i="10"/>
  <c r="K493" i="10" s="1"/>
  <c r="J491" i="10"/>
  <c r="K491" i="10" s="1"/>
  <c r="J489" i="10"/>
  <c r="K489" i="10" s="1"/>
  <c r="G476" i="10"/>
  <c r="H476" i="10" s="1"/>
  <c r="G492" i="10"/>
  <c r="H492" i="10" s="1"/>
  <c r="G490" i="10"/>
  <c r="H490" i="10" s="1"/>
  <c r="J490" i="10"/>
  <c r="K490" i="10" s="1"/>
  <c r="G493" i="10"/>
  <c r="H493" i="10" s="1"/>
  <c r="J485" i="10"/>
  <c r="K485" i="10" s="1"/>
  <c r="J486" i="10"/>
  <c r="K486" i="10" s="1"/>
  <c r="G491" i="10"/>
  <c r="H491" i="10" s="1"/>
  <c r="J492" i="10"/>
  <c r="K492" i="10" s="1"/>
  <c r="J476" i="10"/>
  <c r="K476" i="10" s="1"/>
  <c r="J473" i="10"/>
  <c r="K473" i="10" s="1"/>
  <c r="G489" i="10"/>
  <c r="H489" i="10" s="1"/>
  <c r="L422" i="9"/>
  <c r="M422" i="9" s="1"/>
  <c r="E348" i="10"/>
  <c r="J21" i="10"/>
  <c r="E349" i="10" s="1"/>
  <c r="J380" i="10" s="1"/>
  <c r="K380" i="10" s="1"/>
  <c r="E124" i="10"/>
  <c r="J17" i="10"/>
  <c r="E125" i="10" s="1"/>
  <c r="J149" i="10" s="1"/>
  <c r="K149" i="10" s="1"/>
  <c r="G361" i="10"/>
  <c r="H361" i="10" s="1"/>
  <c r="L361" i="10" s="1"/>
  <c r="M361" i="10" s="1"/>
  <c r="J364" i="10"/>
  <c r="K364" i="10" s="1"/>
  <c r="G364" i="10"/>
  <c r="H364" i="10" s="1"/>
  <c r="G156" i="10"/>
  <c r="H156" i="10" s="1"/>
  <c r="G154" i="10"/>
  <c r="H154" i="10" s="1"/>
  <c r="J154" i="10"/>
  <c r="K154" i="10" s="1"/>
  <c r="G138" i="10"/>
  <c r="H138" i="10" s="1"/>
  <c r="J135" i="10"/>
  <c r="J132" i="10"/>
  <c r="J140" i="10"/>
  <c r="K140" i="10" s="1"/>
  <c r="G135" i="10"/>
  <c r="G140" i="10"/>
  <c r="H140" i="10" s="1"/>
  <c r="J156" i="10"/>
  <c r="K156" i="10" s="1"/>
  <c r="J131" i="10"/>
  <c r="K131" i="10" s="1"/>
  <c r="G132" i="10"/>
  <c r="G141" i="10"/>
  <c r="G155" i="10"/>
  <c r="H155" i="10" s="1"/>
  <c r="J144" i="10"/>
  <c r="K144" i="10" s="1"/>
  <c r="J153" i="10"/>
  <c r="K153" i="10" s="1"/>
  <c r="J139" i="10"/>
  <c r="K139" i="10" s="1"/>
  <c r="G144" i="10"/>
  <c r="H144" i="10" s="1"/>
  <c r="J157" i="10"/>
  <c r="K157" i="10" s="1"/>
  <c r="G133" i="10"/>
  <c r="G157" i="10"/>
  <c r="H157" i="10" s="1"/>
  <c r="J141" i="10"/>
  <c r="F137" i="10"/>
  <c r="G153" i="10"/>
  <c r="H153" i="10" s="1"/>
  <c r="J133" i="10"/>
  <c r="G131" i="10"/>
  <c r="H131" i="10" s="1"/>
  <c r="J155" i="10"/>
  <c r="K155" i="10" s="1"/>
  <c r="J138" i="10"/>
  <c r="K138" i="10" s="1"/>
  <c r="E236" i="10"/>
  <c r="J19" i="10"/>
  <c r="G480" i="10"/>
  <c r="J477" i="10"/>
  <c r="J475" i="10"/>
  <c r="K475" i="10" s="1"/>
  <c r="G471" i="10"/>
  <c r="G468" i="10"/>
  <c r="G482" i="10"/>
  <c r="J469" i="10"/>
  <c r="J480" i="10"/>
  <c r="J471" i="10"/>
  <c r="G469" i="10"/>
  <c r="J482" i="10"/>
  <c r="G467" i="10"/>
  <c r="G474" i="10"/>
  <c r="H474" i="10" s="1"/>
  <c r="J467" i="10"/>
  <c r="G483" i="10"/>
  <c r="J468" i="10"/>
  <c r="G477" i="10"/>
  <c r="J483" i="10"/>
  <c r="G475" i="10"/>
  <c r="H475" i="10" s="1"/>
  <c r="J474" i="10"/>
  <c r="K474" i="10" s="1"/>
  <c r="E292" i="10"/>
  <c r="G548" i="10"/>
  <c r="H548" i="10" s="1"/>
  <c r="G546" i="10"/>
  <c r="H546" i="10" s="1"/>
  <c r="J532" i="10"/>
  <c r="K532" i="10" s="1"/>
  <c r="G549" i="10"/>
  <c r="H549" i="10" s="1"/>
  <c r="G545" i="10"/>
  <c r="H545" i="10" s="1"/>
  <c r="G547" i="10"/>
  <c r="H547" i="10" s="1"/>
  <c r="G529" i="10"/>
  <c r="H529" i="10" s="1"/>
  <c r="L529" i="10" s="1"/>
  <c r="M529" i="10" s="1"/>
  <c r="G532" i="10"/>
  <c r="H532" i="10" s="1"/>
  <c r="L254" i="10"/>
  <c r="M254" i="10" s="1"/>
  <c r="E404" i="10"/>
  <c r="J22" i="10"/>
  <c r="E405" i="10" s="1"/>
  <c r="J427" i="10" s="1"/>
  <c r="G371" i="10"/>
  <c r="J362" i="10"/>
  <c r="K362" i="10" s="1"/>
  <c r="G368" i="10"/>
  <c r="J365" i="10"/>
  <c r="J363" i="10"/>
  <c r="K363" i="10" s="1"/>
  <c r="G356" i="10"/>
  <c r="G370" i="10"/>
  <c r="G363" i="10"/>
  <c r="H363" i="10" s="1"/>
  <c r="G365" i="10"/>
  <c r="J371" i="10"/>
  <c r="J359" i="10"/>
  <c r="J370" i="10"/>
  <c r="J355" i="10"/>
  <c r="G355" i="10"/>
  <c r="J368" i="10"/>
  <c r="J356" i="10"/>
  <c r="J357" i="10"/>
  <c r="G357" i="10"/>
  <c r="G362" i="10"/>
  <c r="H362" i="10" s="1"/>
  <c r="G359" i="10"/>
  <c r="J324" i="10"/>
  <c r="K324" i="10" s="1"/>
  <c r="J322" i="10"/>
  <c r="K322" i="10" s="1"/>
  <c r="J308" i="10"/>
  <c r="K308" i="10" s="1"/>
  <c r="J317" i="10"/>
  <c r="K317" i="10" s="1"/>
  <c r="J323" i="10"/>
  <c r="K323" i="10" s="1"/>
  <c r="G305" i="10"/>
  <c r="H305" i="10" s="1"/>
  <c r="L305" i="10" s="1"/>
  <c r="M305" i="10" s="1"/>
  <c r="G308" i="10"/>
  <c r="H308" i="10" s="1"/>
  <c r="J321" i="10"/>
  <c r="K321" i="10" s="1"/>
  <c r="J318" i="10"/>
  <c r="K318" i="10" s="1"/>
  <c r="H329" i="10"/>
  <c r="J325" i="10"/>
  <c r="K325" i="10" s="1"/>
  <c r="H334" i="10"/>
  <c r="A186" i="10"/>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J58" i="10"/>
  <c r="O58" i="10"/>
  <c r="N58" i="10"/>
  <c r="M58" i="10"/>
  <c r="L58" i="10"/>
  <c r="H58" i="10"/>
  <c r="G259" i="10"/>
  <c r="J250" i="10"/>
  <c r="K250" i="10" s="1"/>
  <c r="G243" i="10"/>
  <c r="G250" i="10"/>
  <c r="H250" i="10" s="1"/>
  <c r="J259" i="10"/>
  <c r="J251" i="10"/>
  <c r="K251" i="10" s="1"/>
  <c r="G251" i="10"/>
  <c r="H251" i="10" s="1"/>
  <c r="J256" i="10"/>
  <c r="J253" i="10"/>
  <c r="J258" i="10"/>
  <c r="G256" i="10"/>
  <c r="G253" i="10"/>
  <c r="J245" i="10"/>
  <c r="G245" i="10"/>
  <c r="J244" i="10"/>
  <c r="G244" i="10"/>
  <c r="J243" i="10"/>
  <c r="G247" i="10"/>
  <c r="G258" i="10"/>
  <c r="J247" i="10"/>
  <c r="O57" i="10"/>
  <c r="N57" i="10"/>
  <c r="L57" i="10"/>
  <c r="K57" i="10"/>
  <c r="J57" i="10"/>
  <c r="I57" i="10"/>
  <c r="H57" i="10"/>
  <c r="H385" i="10"/>
  <c r="A354" i="10"/>
  <c r="A355" i="10" s="1"/>
  <c r="A356" i="10" s="1"/>
  <c r="A357" i="10" s="1"/>
  <c r="A358" i="10" s="1"/>
  <c r="A359" i="10" s="1"/>
  <c r="A360" i="10" s="1"/>
  <c r="A361" i="10" s="1"/>
  <c r="A362" i="10" s="1"/>
  <c r="A363" i="10" s="1"/>
  <c r="A364" i="10" s="1"/>
  <c r="A365" i="10" s="1"/>
  <c r="A366" i="10" s="1"/>
  <c r="A367" i="10" s="1"/>
  <c r="A368" i="10" s="1"/>
  <c r="A369" i="10" s="1"/>
  <c r="A370" i="10" s="1"/>
  <c r="A371" i="10" s="1"/>
  <c r="A372" i="10" s="1"/>
  <c r="A373" i="10" s="1"/>
  <c r="A374" i="10" s="1"/>
  <c r="A375" i="10" s="1"/>
  <c r="A376" i="10" s="1"/>
  <c r="A377" i="10" s="1"/>
  <c r="A378" i="10" s="1"/>
  <c r="A379" i="10" s="1"/>
  <c r="A380" i="10" s="1"/>
  <c r="A381" i="10" s="1"/>
  <c r="A382" i="10" s="1"/>
  <c r="A383" i="10" s="1"/>
  <c r="A384" i="10" s="1"/>
  <c r="A385" i="10" s="1"/>
  <c r="A386" i="10" s="1"/>
  <c r="A387" i="10" s="1"/>
  <c r="A388" i="10" s="1"/>
  <c r="A389" i="10" s="1"/>
  <c r="A390" i="10" s="1"/>
  <c r="A391" i="10" s="1"/>
  <c r="A392" i="10" s="1"/>
  <c r="A393" i="10" s="1"/>
  <c r="A394" i="10" s="1"/>
  <c r="A395" i="10" s="1"/>
  <c r="A396" i="10" s="1"/>
  <c r="A397" i="10" s="1"/>
  <c r="K395" i="10"/>
  <c r="K390" i="10"/>
  <c r="H390" i="10"/>
  <c r="K385" i="10"/>
  <c r="M57" i="10"/>
  <c r="N60" i="10"/>
  <c r="M60" i="10"/>
  <c r="K60" i="10"/>
  <c r="J60" i="10"/>
  <c r="I60" i="10"/>
  <c r="H60" i="10"/>
  <c r="H395" i="10"/>
  <c r="L60" i="10"/>
  <c r="A74" i="10"/>
  <c r="L255" i="10"/>
  <c r="M255" i="10" s="1"/>
  <c r="J212" i="10"/>
  <c r="K212" i="10" s="1"/>
  <c r="J210" i="10"/>
  <c r="K210" i="10" s="1"/>
  <c r="J196" i="10"/>
  <c r="K196" i="10" s="1"/>
  <c r="G196" i="10"/>
  <c r="H196" i="10" s="1"/>
  <c r="G212" i="10"/>
  <c r="H212" i="10" s="1"/>
  <c r="J206" i="10"/>
  <c r="K206" i="10" s="1"/>
  <c r="J209" i="10"/>
  <c r="K209" i="10" s="1"/>
  <c r="J213" i="10"/>
  <c r="K213" i="10" s="1"/>
  <c r="G210" i="10"/>
  <c r="H210" i="10" s="1"/>
  <c r="G213" i="10"/>
  <c r="H213" i="10" s="1"/>
  <c r="G191" i="10"/>
  <c r="J197" i="10"/>
  <c r="A466" i="10"/>
  <c r="A467" i="10" s="1"/>
  <c r="A468" i="10" s="1"/>
  <c r="A469" i="10" s="1"/>
  <c r="A470" i="10" s="1"/>
  <c r="A471" i="10" s="1"/>
  <c r="A472" i="10" s="1"/>
  <c r="A473" i="10" s="1"/>
  <c r="A474" i="10" s="1"/>
  <c r="A475" i="10" s="1"/>
  <c r="A476" i="10" s="1"/>
  <c r="A477" i="10" s="1"/>
  <c r="A478" i="10" s="1"/>
  <c r="A479" i="10" s="1"/>
  <c r="A480" i="10" s="1"/>
  <c r="A481" i="10" s="1"/>
  <c r="A482" i="10" s="1"/>
  <c r="A483" i="10" s="1"/>
  <c r="A484" i="10" s="1"/>
  <c r="A485" i="10" s="1"/>
  <c r="A486" i="10" s="1"/>
  <c r="A487" i="10" s="1"/>
  <c r="A488" i="10" s="1"/>
  <c r="A489" i="10" s="1"/>
  <c r="A490" i="10" s="1"/>
  <c r="A491" i="10" s="1"/>
  <c r="A492" i="10" s="1"/>
  <c r="A493" i="10" s="1"/>
  <c r="A494" i="10" s="1"/>
  <c r="A495" i="10" s="1"/>
  <c r="A496" i="10" s="1"/>
  <c r="A497" i="10" s="1"/>
  <c r="A498" i="10" s="1"/>
  <c r="A499" i="10" s="1"/>
  <c r="A500" i="10" s="1"/>
  <c r="A501" i="10" s="1"/>
  <c r="A502" i="10" s="1"/>
  <c r="A503" i="10" s="1"/>
  <c r="A504" i="10" s="1"/>
  <c r="A505" i="10" s="1"/>
  <c r="A506" i="10" s="1"/>
  <c r="A507" i="10" s="1"/>
  <c r="A508" i="10" s="1"/>
  <c r="A509" i="10" s="1"/>
  <c r="G209" i="10"/>
  <c r="H209" i="10" s="1"/>
  <c r="O59" i="10"/>
  <c r="I59" i="10"/>
  <c r="H59" i="10"/>
  <c r="G421" i="10"/>
  <c r="M59" i="10"/>
  <c r="J211" i="10"/>
  <c r="K211" i="10" s="1"/>
  <c r="L211" i="10" s="1"/>
  <c r="M211" i="10" s="1"/>
  <c r="G194" i="10"/>
  <c r="H194" i="10" s="1"/>
  <c r="G187" i="10"/>
  <c r="G202" i="10"/>
  <c r="J194" i="10"/>
  <c r="K194" i="10" s="1"/>
  <c r="J189" i="10"/>
  <c r="J191" i="10"/>
  <c r="J188" i="10"/>
  <c r="L431" i="10"/>
  <c r="M431" i="10" s="1"/>
  <c r="G189" i="10"/>
  <c r="J195" i="10"/>
  <c r="K195" i="10" s="1"/>
  <c r="K334" i="10"/>
  <c r="G139" i="10"/>
  <c r="H139" i="10" s="1"/>
  <c r="A410" i="10"/>
  <c r="A411" i="10" s="1"/>
  <c r="A412" i="10" s="1"/>
  <c r="A413" i="10" s="1"/>
  <c r="A414" i="10" s="1"/>
  <c r="A415" i="10" s="1"/>
  <c r="A416" i="10" s="1"/>
  <c r="A417" i="10" s="1"/>
  <c r="A418" i="10" s="1"/>
  <c r="A419" i="10" s="1"/>
  <c r="A420" i="10" s="1"/>
  <c r="A421" i="10" s="1"/>
  <c r="A422" i="10" s="1"/>
  <c r="A423" i="10" s="1"/>
  <c r="A424" i="10" s="1"/>
  <c r="A425" i="10" s="1"/>
  <c r="A426" i="10" s="1"/>
  <c r="A427" i="10" s="1"/>
  <c r="A428" i="10" s="1"/>
  <c r="A429" i="10" s="1"/>
  <c r="A430" i="10" s="1"/>
  <c r="A431" i="10" s="1"/>
  <c r="A432" i="10" s="1"/>
  <c r="A433" i="10" s="1"/>
  <c r="A434" i="10" s="1"/>
  <c r="A435" i="10" s="1"/>
  <c r="A436" i="10" s="1"/>
  <c r="A437" i="10" s="1"/>
  <c r="A438" i="10" s="1"/>
  <c r="A439" i="10" s="1"/>
  <c r="A440" i="10" s="1"/>
  <c r="A441" i="10" s="1"/>
  <c r="A442" i="10" s="1"/>
  <c r="A443" i="10" s="1"/>
  <c r="A444" i="10" s="1"/>
  <c r="A445" i="10" s="1"/>
  <c r="A446" i="10" s="1"/>
  <c r="A447" i="10" s="1"/>
  <c r="A448" i="10" s="1"/>
  <c r="A449" i="10" s="1"/>
  <c r="A450" i="10" s="1"/>
  <c r="A451" i="10" s="1"/>
  <c r="A452" i="10" s="1"/>
  <c r="A453" i="10" s="1"/>
  <c r="G200" i="10"/>
  <c r="G203" i="10"/>
  <c r="G83" i="10"/>
  <c r="H83" i="10" s="1"/>
  <c r="J85" i="10"/>
  <c r="G88" i="10"/>
  <c r="H88" i="10" s="1"/>
  <c r="L319" i="10"/>
  <c r="M319" i="10" s="1"/>
  <c r="L423" i="10"/>
  <c r="M423" i="10" s="1"/>
  <c r="H283" i="10"/>
  <c r="K278" i="10"/>
  <c r="H558" i="10"/>
  <c r="H339" i="10"/>
  <c r="G412" i="10"/>
  <c r="G415" i="10"/>
  <c r="J419" i="10"/>
  <c r="K419" i="10" s="1"/>
  <c r="J421" i="10"/>
  <c r="G424" i="10"/>
  <c r="K339" i="10"/>
  <c r="A298" i="10"/>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G413" i="10"/>
  <c r="J415" i="10"/>
  <c r="J424" i="10"/>
  <c r="K742" i="4" l="1"/>
  <c r="L305" i="6"/>
  <c r="M305" i="6" s="1"/>
  <c r="L249" i="9"/>
  <c r="M249" i="9" s="1"/>
  <c r="K694" i="2"/>
  <c r="K697" i="2"/>
  <c r="L786" i="2"/>
  <c r="M786" i="2" s="1"/>
  <c r="L694" i="4"/>
  <c r="M694" i="4" s="1"/>
  <c r="K789" i="2"/>
  <c r="L361" i="4"/>
  <c r="M361" i="4" s="1"/>
  <c r="L587" i="8"/>
  <c r="M587" i="8" s="1"/>
  <c r="L817" i="8"/>
  <c r="M817" i="8" s="1"/>
  <c r="L196" i="7"/>
  <c r="M196" i="7" s="1"/>
  <c r="L305" i="2"/>
  <c r="M305" i="2" s="1"/>
  <c r="L818" i="8"/>
  <c r="M818" i="8" s="1"/>
  <c r="L480" i="7"/>
  <c r="M480" i="7" s="1"/>
  <c r="L139" i="9"/>
  <c r="M139" i="9" s="1"/>
  <c r="L835" i="4"/>
  <c r="M835" i="4" s="1"/>
  <c r="L329" i="10"/>
  <c r="L568" i="9"/>
  <c r="M568" i="9" s="1"/>
  <c r="L361" i="8"/>
  <c r="M361" i="8" s="1"/>
  <c r="L529" i="4"/>
  <c r="M529" i="4" s="1"/>
  <c r="L742" i="4"/>
  <c r="M742" i="4" s="1"/>
  <c r="L486" i="1"/>
  <c r="M486" i="1" s="1"/>
  <c r="L193" i="7"/>
  <c r="M193" i="7" s="1"/>
  <c r="K585" i="3"/>
  <c r="L651" i="4"/>
  <c r="M651" i="4" s="1"/>
  <c r="L364" i="8"/>
  <c r="M364" i="8" s="1"/>
  <c r="L417" i="5"/>
  <c r="M417" i="5" s="1"/>
  <c r="L252" i="9"/>
  <c r="M252" i="9" s="1"/>
  <c r="L817" i="10"/>
  <c r="M817" i="10" s="1"/>
  <c r="L633" i="10"/>
  <c r="M633" i="10" s="1"/>
  <c r="L562" i="3"/>
  <c r="M562" i="3" s="1"/>
  <c r="L588" i="10"/>
  <c r="M588" i="10" s="1"/>
  <c r="L614" i="9"/>
  <c r="M614" i="9" s="1"/>
  <c r="L771" i="8"/>
  <c r="M771" i="8" s="1"/>
  <c r="L308" i="6"/>
  <c r="M308" i="6" s="1"/>
  <c r="L526" i="5"/>
  <c r="M526" i="5" s="1"/>
  <c r="L614" i="5"/>
  <c r="M614" i="5" s="1"/>
  <c r="L522" i="5"/>
  <c r="M522" i="5" s="1"/>
  <c r="L613" i="5"/>
  <c r="M613" i="5" s="1"/>
  <c r="L474" i="5"/>
  <c r="M474" i="5" s="1"/>
  <c r="L730" i="4"/>
  <c r="M730" i="4" s="1"/>
  <c r="L634" i="4"/>
  <c r="M634" i="4" s="1"/>
  <c r="L818" i="4"/>
  <c r="M818" i="4" s="1"/>
  <c r="L726" i="4"/>
  <c r="M726" i="4" s="1"/>
  <c r="L787" i="4"/>
  <c r="M787" i="4" s="1"/>
  <c r="K834" i="4"/>
  <c r="L834" i="4" s="1"/>
  <c r="M834" i="4" s="1"/>
  <c r="L788" i="4"/>
  <c r="M788" i="4" s="1"/>
  <c r="L627" i="3"/>
  <c r="M627" i="3" s="1"/>
  <c r="L493" i="3"/>
  <c r="M493" i="3" s="1"/>
  <c r="L480" i="3"/>
  <c r="M480" i="3" s="1"/>
  <c r="L651" i="2"/>
  <c r="M651" i="2" s="1"/>
  <c r="L249" i="2"/>
  <c r="M249" i="2" s="1"/>
  <c r="L651" i="10"/>
  <c r="M651" i="10" s="1"/>
  <c r="L638" i="10"/>
  <c r="M638" i="10" s="1"/>
  <c r="L634" i="10"/>
  <c r="M634" i="10" s="1"/>
  <c r="L787" i="10"/>
  <c r="M787" i="10" s="1"/>
  <c r="L835" i="10"/>
  <c r="M835" i="10" s="1"/>
  <c r="L579" i="10"/>
  <c r="M579" i="10" s="1"/>
  <c r="L789" i="10"/>
  <c r="M789" i="10" s="1"/>
  <c r="L647" i="10"/>
  <c r="M647" i="10" s="1"/>
  <c r="L603" i="10"/>
  <c r="M603" i="10" s="1"/>
  <c r="L772" i="10"/>
  <c r="M772" i="10" s="1"/>
  <c r="L725" i="10"/>
  <c r="M725" i="10" s="1"/>
  <c r="L696" i="10"/>
  <c r="M696" i="10" s="1"/>
  <c r="L474" i="9"/>
  <c r="M474" i="9" s="1"/>
  <c r="L475" i="9"/>
  <c r="M475" i="9" s="1"/>
  <c r="L629" i="9"/>
  <c r="M629" i="9" s="1"/>
  <c r="L789" i="8"/>
  <c r="M789" i="8" s="1"/>
  <c r="L834" i="8"/>
  <c r="M834" i="8" s="1"/>
  <c r="L831" i="8"/>
  <c r="M831" i="8" s="1"/>
  <c r="L680" i="8"/>
  <c r="M680" i="8" s="1"/>
  <c r="L678" i="8"/>
  <c r="M678" i="8" s="1"/>
  <c r="L671" i="8"/>
  <c r="M671" i="8" s="1"/>
  <c r="L638" i="8"/>
  <c r="M638" i="8" s="1"/>
  <c r="L586" i="8"/>
  <c r="M586" i="8" s="1"/>
  <c r="L605" i="8"/>
  <c r="M605" i="8" s="1"/>
  <c r="L647" i="6"/>
  <c r="M647" i="6" s="1"/>
  <c r="L696" i="6"/>
  <c r="M696" i="6" s="1"/>
  <c r="L649" i="6"/>
  <c r="M649" i="6" s="1"/>
  <c r="H675" i="6"/>
  <c r="L684" i="6"/>
  <c r="M684" i="6" s="1"/>
  <c r="L680" i="6"/>
  <c r="M680" i="6" s="1"/>
  <c r="L604" i="6"/>
  <c r="M604" i="6" s="1"/>
  <c r="L592" i="6"/>
  <c r="M592" i="6" s="1"/>
  <c r="L579" i="6"/>
  <c r="M579" i="6" s="1"/>
  <c r="L818" i="6"/>
  <c r="M818" i="6" s="1"/>
  <c r="L651" i="6"/>
  <c r="M651" i="6" s="1"/>
  <c r="L587" i="6"/>
  <c r="M587" i="6" s="1"/>
  <c r="L633" i="6"/>
  <c r="M633" i="6" s="1"/>
  <c r="L835" i="6"/>
  <c r="M835" i="6" s="1"/>
  <c r="H721" i="6"/>
  <c r="H583" i="6"/>
  <c r="L725" i="6"/>
  <c r="M725" i="6" s="1"/>
  <c r="L633" i="8"/>
  <c r="M633" i="8" s="1"/>
  <c r="L724" i="6"/>
  <c r="M724" i="6" s="1"/>
  <c r="L608" i="3"/>
  <c r="M608" i="3" s="1"/>
  <c r="L613" i="7"/>
  <c r="M613" i="7" s="1"/>
  <c r="H638" i="6"/>
  <c r="L638" i="6" s="1"/>
  <c r="M638" i="6" s="1"/>
  <c r="L817" i="6"/>
  <c r="M817" i="6" s="1"/>
  <c r="L634" i="8"/>
  <c r="M634" i="8" s="1"/>
  <c r="L771" i="6"/>
  <c r="M771" i="6" s="1"/>
  <c r="L816" i="6"/>
  <c r="M816" i="6" s="1"/>
  <c r="L730" i="6"/>
  <c r="M730" i="6" s="1"/>
  <c r="L568" i="7"/>
  <c r="M568" i="7" s="1"/>
  <c r="L726" i="6"/>
  <c r="M726" i="6" s="1"/>
  <c r="L474" i="7"/>
  <c r="M474" i="7" s="1"/>
  <c r="L632" i="6"/>
  <c r="M632" i="6" s="1"/>
  <c r="L632" i="8"/>
  <c r="M632" i="8" s="1"/>
  <c r="I193" i="6"/>
  <c r="L726" i="8"/>
  <c r="M726" i="8" s="1"/>
  <c r="L567" i="5"/>
  <c r="M567" i="5" s="1"/>
  <c r="L588" i="6"/>
  <c r="M588" i="6" s="1"/>
  <c r="L592" i="10"/>
  <c r="M592" i="10" s="1"/>
  <c r="L568" i="5"/>
  <c r="M568" i="5" s="1"/>
  <c r="L587" i="10"/>
  <c r="M587" i="10" s="1"/>
  <c r="L730" i="10"/>
  <c r="M730" i="10" s="1"/>
  <c r="L724" i="10"/>
  <c r="M724" i="10" s="1"/>
  <c r="L726" i="10"/>
  <c r="M726" i="10" s="1"/>
  <c r="L526" i="9"/>
  <c r="M526" i="9" s="1"/>
  <c r="L612" i="9"/>
  <c r="M612" i="9" s="1"/>
  <c r="L613" i="9"/>
  <c r="M613" i="9" s="1"/>
  <c r="L522" i="9"/>
  <c r="M522" i="9" s="1"/>
  <c r="L725" i="8"/>
  <c r="M725" i="8" s="1"/>
  <c r="L612" i="7"/>
  <c r="M612" i="7" s="1"/>
  <c r="L770" i="6"/>
  <c r="M770" i="6" s="1"/>
  <c r="L634" i="6"/>
  <c r="M634" i="6" s="1"/>
  <c r="K693" i="6"/>
  <c r="K833" i="4"/>
  <c r="K581" i="5"/>
  <c r="L833" i="6"/>
  <c r="M833" i="6" s="1"/>
  <c r="L602" i="4"/>
  <c r="M602" i="4" s="1"/>
  <c r="K693" i="8"/>
  <c r="L693" i="8" s="1"/>
  <c r="M693" i="8" s="1"/>
  <c r="K537" i="5"/>
  <c r="L537" i="5" s="1"/>
  <c r="M537" i="5" s="1"/>
  <c r="K581" i="3"/>
  <c r="L581" i="3" s="1"/>
  <c r="M581" i="3" s="1"/>
  <c r="L210" i="1"/>
  <c r="M210" i="1" s="1"/>
  <c r="L831" i="4"/>
  <c r="M831" i="4" s="1"/>
  <c r="K649" i="10"/>
  <c r="L649" i="10" s="1"/>
  <c r="M649" i="10" s="1"/>
  <c r="K491" i="7"/>
  <c r="L491" i="7" s="1"/>
  <c r="M491" i="7" s="1"/>
  <c r="L603" i="8"/>
  <c r="M603" i="8" s="1"/>
  <c r="K740" i="8"/>
  <c r="L567" i="9"/>
  <c r="M567" i="9" s="1"/>
  <c r="L480" i="9"/>
  <c r="M480" i="9" s="1"/>
  <c r="L476" i="9"/>
  <c r="M476" i="9" s="1"/>
  <c r="L772" i="6"/>
  <c r="M772" i="6" s="1"/>
  <c r="L553" i="8"/>
  <c r="H770" i="2"/>
  <c r="H248" i="2"/>
  <c r="L766" i="4"/>
  <c r="M766" i="4" s="1"/>
  <c r="L629" i="2"/>
  <c r="M629" i="2" s="1"/>
  <c r="L726" i="2"/>
  <c r="M726" i="2" s="1"/>
  <c r="L249" i="4"/>
  <c r="M249" i="4" s="1"/>
  <c r="L517" i="1"/>
  <c r="M517" i="1" s="1"/>
  <c r="L680" i="2"/>
  <c r="M680" i="2" s="1"/>
  <c r="L467" i="3"/>
  <c r="M467" i="3" s="1"/>
  <c r="L526" i="1"/>
  <c r="M526" i="1" s="1"/>
  <c r="L812" i="4"/>
  <c r="M812" i="4" s="1"/>
  <c r="H776" i="2"/>
  <c r="H629" i="8"/>
  <c r="L614" i="3"/>
  <c r="M614" i="3" s="1"/>
  <c r="G482" i="7"/>
  <c r="G485" i="7"/>
  <c r="H485" i="7" s="1"/>
  <c r="G486" i="7"/>
  <c r="H486" i="7" s="1"/>
  <c r="L538" i="3"/>
  <c r="M538" i="3" s="1"/>
  <c r="G429" i="9"/>
  <c r="H429" i="9" s="1"/>
  <c r="L429" i="9" s="1"/>
  <c r="M429" i="9" s="1"/>
  <c r="G373" i="9"/>
  <c r="H373" i="9" s="1"/>
  <c r="G262" i="9"/>
  <c r="H262" i="9" s="1"/>
  <c r="G261" i="7"/>
  <c r="H261" i="7" s="1"/>
  <c r="G205" i="9"/>
  <c r="H205" i="9" s="1"/>
  <c r="G150" i="9"/>
  <c r="H150" i="9" s="1"/>
  <c r="L150" i="9" s="1"/>
  <c r="M150" i="9" s="1"/>
  <c r="G94" i="9"/>
  <c r="H94" i="9" s="1"/>
  <c r="L581" i="5"/>
  <c r="M581" i="5" s="1"/>
  <c r="L490" i="7"/>
  <c r="M490" i="7" s="1"/>
  <c r="L629" i="5"/>
  <c r="M629" i="5" s="1"/>
  <c r="G317" i="7"/>
  <c r="H317" i="7" s="1"/>
  <c r="G374" i="7"/>
  <c r="H374" i="7" s="1"/>
  <c r="L374" i="7" s="1"/>
  <c r="M374" i="7" s="1"/>
  <c r="G430" i="9"/>
  <c r="H430" i="9" s="1"/>
  <c r="G373" i="5"/>
  <c r="H373" i="5" s="1"/>
  <c r="L373" i="5" s="1"/>
  <c r="M373" i="5" s="1"/>
  <c r="G318" i="5"/>
  <c r="H318" i="5" s="1"/>
  <c r="G149" i="7"/>
  <c r="H149" i="7" s="1"/>
  <c r="L537" i="7"/>
  <c r="M537" i="7" s="1"/>
  <c r="G262" i="5"/>
  <c r="H262" i="5" s="1"/>
  <c r="G482" i="5"/>
  <c r="G486" i="5"/>
  <c r="H486" i="5" s="1"/>
  <c r="G485" i="5"/>
  <c r="H485" i="5" s="1"/>
  <c r="G93" i="7"/>
  <c r="H93" i="7" s="1"/>
  <c r="L93" i="7" s="1"/>
  <c r="M93" i="7" s="1"/>
  <c r="L99" i="3"/>
  <c r="M99" i="3" s="1"/>
  <c r="G261" i="9"/>
  <c r="H261" i="9" s="1"/>
  <c r="G318" i="7"/>
  <c r="H318" i="7" s="1"/>
  <c r="G261" i="5"/>
  <c r="H261" i="5" s="1"/>
  <c r="L628" i="5"/>
  <c r="M628" i="5" s="1"/>
  <c r="L539" i="7"/>
  <c r="M539" i="7" s="1"/>
  <c r="G317" i="5"/>
  <c r="H317" i="5" s="1"/>
  <c r="L491" i="9"/>
  <c r="M491" i="9" s="1"/>
  <c r="F193" i="2"/>
  <c r="I193" i="2"/>
  <c r="F529" i="2"/>
  <c r="G529" i="2" s="1"/>
  <c r="H529" i="2" s="1"/>
  <c r="I529" i="2"/>
  <c r="J529" i="2" s="1"/>
  <c r="K529" i="2" s="1"/>
  <c r="L140" i="3"/>
  <c r="M140" i="3" s="1"/>
  <c r="J187" i="2"/>
  <c r="I417" i="1"/>
  <c r="J417" i="1" s="1"/>
  <c r="K417" i="1" s="1"/>
  <c r="F417" i="1"/>
  <c r="L373" i="7"/>
  <c r="M373" i="7" s="1"/>
  <c r="L553" i="10"/>
  <c r="L246" i="6"/>
  <c r="M246" i="6" s="1"/>
  <c r="L638" i="4"/>
  <c r="M638" i="4" s="1"/>
  <c r="L629" i="4"/>
  <c r="M629" i="4" s="1"/>
  <c r="L772" i="4"/>
  <c r="M772" i="4" s="1"/>
  <c r="H675" i="4"/>
  <c r="L675" i="4" s="1"/>
  <c r="M675" i="4" s="1"/>
  <c r="L680" i="4"/>
  <c r="M680" i="4" s="1"/>
  <c r="L592" i="4"/>
  <c r="M592" i="4" s="1"/>
  <c r="L471" i="3"/>
  <c r="M471" i="3" s="1"/>
  <c r="H517" i="5"/>
  <c r="L476" i="3"/>
  <c r="M476" i="3" s="1"/>
  <c r="L568" i="3"/>
  <c r="M568" i="3" s="1"/>
  <c r="L144" i="2"/>
  <c r="M144" i="2" s="1"/>
  <c r="L597" i="2"/>
  <c r="M597" i="2" s="1"/>
  <c r="H513" i="1"/>
  <c r="L513" i="1" s="1"/>
  <c r="M513" i="1" s="1"/>
  <c r="H517" i="3"/>
  <c r="L517" i="3" s="1"/>
  <c r="M517" i="3" s="1"/>
  <c r="L441" i="7"/>
  <c r="L252" i="8"/>
  <c r="M252" i="8" s="1"/>
  <c r="L210" i="10"/>
  <c r="M210" i="10" s="1"/>
  <c r="L150" i="2"/>
  <c r="M150" i="2" s="1"/>
  <c r="H584" i="2"/>
  <c r="L251" i="6"/>
  <c r="M251" i="6" s="1"/>
  <c r="L98" i="2"/>
  <c r="M98" i="2" s="1"/>
  <c r="L306" i="6"/>
  <c r="M306" i="6" s="1"/>
  <c r="K789" i="4"/>
  <c r="L789" i="4" s="1"/>
  <c r="M789" i="4" s="1"/>
  <c r="K492" i="1"/>
  <c r="L492" i="1" s="1"/>
  <c r="M492" i="1" s="1"/>
  <c r="K538" i="9"/>
  <c r="L538" i="9" s="1"/>
  <c r="M538" i="9" s="1"/>
  <c r="L493" i="7"/>
  <c r="M493" i="7" s="1"/>
  <c r="L742" i="6"/>
  <c r="M742" i="6" s="1"/>
  <c r="L585" i="5"/>
  <c r="M585" i="5" s="1"/>
  <c r="L630" i="3"/>
  <c r="M630" i="3" s="1"/>
  <c r="L539" i="5"/>
  <c r="M539" i="5" s="1"/>
  <c r="K492" i="3"/>
  <c r="L492" i="3" s="1"/>
  <c r="M492" i="3" s="1"/>
  <c r="K493" i="5"/>
  <c r="L493" i="5" s="1"/>
  <c r="M493" i="5" s="1"/>
  <c r="L696" i="4"/>
  <c r="M696" i="4" s="1"/>
  <c r="K741" i="4"/>
  <c r="L741" i="4" s="1"/>
  <c r="M741" i="4" s="1"/>
  <c r="K741" i="10"/>
  <c r="L741" i="10" s="1"/>
  <c r="M741" i="10" s="1"/>
  <c r="K787" i="8"/>
  <c r="L787" i="8" s="1"/>
  <c r="M787" i="8" s="1"/>
  <c r="L650" i="10"/>
  <c r="M650" i="10" s="1"/>
  <c r="L604" i="4"/>
  <c r="M604" i="4" s="1"/>
  <c r="L602" i="10"/>
  <c r="M602" i="10" s="1"/>
  <c r="K490" i="9"/>
  <c r="L604" i="10"/>
  <c r="M604" i="10" s="1"/>
  <c r="L650" i="8"/>
  <c r="M650" i="8" s="1"/>
  <c r="L650" i="4"/>
  <c r="M650" i="4" s="1"/>
  <c r="L650" i="2"/>
  <c r="M650" i="2" s="1"/>
  <c r="L628" i="7"/>
  <c r="M628" i="7" s="1"/>
  <c r="L832" i="6"/>
  <c r="M832" i="6" s="1"/>
  <c r="K648" i="2"/>
  <c r="K786" i="6"/>
  <c r="L786" i="6" s="1"/>
  <c r="M786" i="6" s="1"/>
  <c r="L786" i="10"/>
  <c r="M786" i="10" s="1"/>
  <c r="K647" i="2"/>
  <c r="L647" i="2" s="1"/>
  <c r="M647" i="2" s="1"/>
  <c r="K535" i="5"/>
  <c r="L535" i="5" s="1"/>
  <c r="M535" i="5" s="1"/>
  <c r="L535" i="7"/>
  <c r="M535" i="7" s="1"/>
  <c r="L693" i="6"/>
  <c r="M693" i="6" s="1"/>
  <c r="L489" i="5"/>
  <c r="M489" i="5" s="1"/>
  <c r="K601" i="6"/>
  <c r="L601" i="6" s="1"/>
  <c r="M601" i="6" s="1"/>
  <c r="L329" i="2"/>
  <c r="L419" i="9"/>
  <c r="M419" i="9" s="1"/>
  <c r="L532" i="8"/>
  <c r="M532" i="8" s="1"/>
  <c r="K395" i="6"/>
  <c r="H136" i="2"/>
  <c r="L475" i="8"/>
  <c r="M475" i="8" s="1"/>
  <c r="L84" i="4"/>
  <c r="M84" i="4" s="1"/>
  <c r="H809" i="2"/>
  <c r="H814" i="2" s="1"/>
  <c r="L196" i="8"/>
  <c r="M196" i="8" s="1"/>
  <c r="L155" i="2"/>
  <c r="M155" i="2" s="1"/>
  <c r="J193" i="4"/>
  <c r="K193" i="4" s="1"/>
  <c r="K785" i="4"/>
  <c r="L785" i="4" s="1"/>
  <c r="M785" i="4" s="1"/>
  <c r="L786" i="4"/>
  <c r="M786" i="4" s="1"/>
  <c r="L695" i="4"/>
  <c r="M695" i="4" s="1"/>
  <c r="L648" i="10"/>
  <c r="M648" i="10" s="1"/>
  <c r="K833" i="2"/>
  <c r="L833" i="2" s="1"/>
  <c r="M833" i="2" s="1"/>
  <c r="L739" i="4"/>
  <c r="M739" i="4" s="1"/>
  <c r="K833" i="10"/>
  <c r="L833" i="10" s="1"/>
  <c r="M833" i="10" s="1"/>
  <c r="K739" i="8"/>
  <c r="L739" i="8" s="1"/>
  <c r="M739" i="8" s="1"/>
  <c r="K583" i="9"/>
  <c r="L583" i="9" s="1"/>
  <c r="M583" i="9" s="1"/>
  <c r="L832" i="4"/>
  <c r="M832" i="4" s="1"/>
  <c r="K536" i="7"/>
  <c r="L536" i="7" s="1"/>
  <c r="M536" i="7" s="1"/>
  <c r="L378" i="2"/>
  <c r="M378" i="2" s="1"/>
  <c r="L489" i="7"/>
  <c r="M489" i="7" s="1"/>
  <c r="L740" i="8"/>
  <c r="M740" i="8" s="1"/>
  <c r="K491" i="3"/>
  <c r="L491" i="3" s="1"/>
  <c r="M491" i="3" s="1"/>
  <c r="K583" i="3"/>
  <c r="L583" i="3" s="1"/>
  <c r="M583" i="3" s="1"/>
  <c r="L693" i="4"/>
  <c r="M693" i="4" s="1"/>
  <c r="K647" i="8"/>
  <c r="L647" i="8" s="1"/>
  <c r="M647" i="8" s="1"/>
  <c r="L490" i="1"/>
  <c r="M490" i="1" s="1"/>
  <c r="K693" i="10"/>
  <c r="L693" i="10" s="1"/>
  <c r="M693" i="10" s="1"/>
  <c r="L266" i="2"/>
  <c r="M266" i="2" s="1"/>
  <c r="L583" i="5"/>
  <c r="M583" i="5" s="1"/>
  <c r="L648" i="4"/>
  <c r="M648" i="4" s="1"/>
  <c r="L536" i="9"/>
  <c r="M536" i="9" s="1"/>
  <c r="L582" i="5"/>
  <c r="M582" i="5" s="1"/>
  <c r="G193" i="4"/>
  <c r="H193" i="4" s="1"/>
  <c r="K603" i="6"/>
  <c r="L603" i="6" s="1"/>
  <c r="M603" i="6" s="1"/>
  <c r="L694" i="8"/>
  <c r="M694" i="8" s="1"/>
  <c r="L537" i="9"/>
  <c r="M537" i="9" s="1"/>
  <c r="L742" i="10"/>
  <c r="M742" i="10" s="1"/>
  <c r="L740" i="10"/>
  <c r="M740" i="10" s="1"/>
  <c r="L717" i="10"/>
  <c r="M717" i="10" s="1"/>
  <c r="K601" i="10"/>
  <c r="L601" i="10" s="1"/>
  <c r="M601" i="10" s="1"/>
  <c r="J193" i="10"/>
  <c r="K193" i="10" s="1"/>
  <c r="I815" i="10"/>
  <c r="I769" i="10"/>
  <c r="J373" i="10"/>
  <c r="K373" i="10" s="1"/>
  <c r="L373" i="10" s="1"/>
  <c r="M373" i="10" s="1"/>
  <c r="F585" i="10"/>
  <c r="G585" i="10" s="1"/>
  <c r="H585" i="10" s="1"/>
  <c r="F631" i="10"/>
  <c r="G631" i="10" s="1"/>
  <c r="H631" i="10" s="1"/>
  <c r="L684" i="10"/>
  <c r="M684" i="10" s="1"/>
  <c r="L694" i="10"/>
  <c r="M694" i="10" s="1"/>
  <c r="L679" i="10"/>
  <c r="M679" i="10" s="1"/>
  <c r="L680" i="10"/>
  <c r="M680" i="10" s="1"/>
  <c r="L671" i="10"/>
  <c r="M671" i="10" s="1"/>
  <c r="I723" i="10"/>
  <c r="I677" i="10"/>
  <c r="L831" i="10"/>
  <c r="M831" i="10" s="1"/>
  <c r="G193" i="10"/>
  <c r="H193" i="10" s="1"/>
  <c r="F815" i="10"/>
  <c r="F769" i="10"/>
  <c r="F723" i="10"/>
  <c r="G723" i="10" s="1"/>
  <c r="H723" i="10" s="1"/>
  <c r="F677" i="10"/>
  <c r="G677" i="10" s="1"/>
  <c r="H677" i="10" s="1"/>
  <c r="L818" i="10"/>
  <c r="M818" i="10" s="1"/>
  <c r="L788" i="10"/>
  <c r="M788" i="10" s="1"/>
  <c r="I585" i="10"/>
  <c r="I631" i="10"/>
  <c r="I769" i="8"/>
  <c r="I815" i="8"/>
  <c r="L724" i="8"/>
  <c r="M724" i="8" s="1"/>
  <c r="K741" i="8"/>
  <c r="L741" i="8" s="1"/>
  <c r="M741" i="8" s="1"/>
  <c r="K649" i="8"/>
  <c r="L649" i="8" s="1"/>
  <c r="M649" i="8" s="1"/>
  <c r="I631" i="8"/>
  <c r="I585" i="8"/>
  <c r="L602" i="8"/>
  <c r="M602" i="8" s="1"/>
  <c r="L625" i="8"/>
  <c r="M625" i="8" s="1"/>
  <c r="K786" i="8"/>
  <c r="L786" i="8" s="1"/>
  <c r="M786" i="8" s="1"/>
  <c r="G193" i="8"/>
  <c r="H193" i="8" s="1"/>
  <c r="F769" i="8"/>
  <c r="F815" i="8"/>
  <c r="I677" i="8"/>
  <c r="I723" i="8"/>
  <c r="G81" i="8"/>
  <c r="H81" i="8" s="1"/>
  <c r="F585" i="8"/>
  <c r="G585" i="8" s="1"/>
  <c r="H585" i="8" s="1"/>
  <c r="F631" i="8"/>
  <c r="G631" i="8" s="1"/>
  <c r="H631" i="8" s="1"/>
  <c r="L592" i="8"/>
  <c r="M592" i="8" s="1"/>
  <c r="L772" i="8"/>
  <c r="M772" i="8" s="1"/>
  <c r="F677" i="8"/>
  <c r="G677" i="8" s="1"/>
  <c r="H677" i="8" s="1"/>
  <c r="F723" i="8"/>
  <c r="G723" i="8" s="1"/>
  <c r="H723" i="8" s="1"/>
  <c r="L785" i="8"/>
  <c r="M785" i="8" s="1"/>
  <c r="I631" i="6"/>
  <c r="L625" i="6"/>
  <c r="M625" i="6" s="1"/>
  <c r="K697" i="6"/>
  <c r="L697" i="6" s="1"/>
  <c r="M697" i="6" s="1"/>
  <c r="J380" i="6"/>
  <c r="K380" i="6" s="1"/>
  <c r="L380" i="6" s="1"/>
  <c r="M380" i="6" s="1"/>
  <c r="J379" i="6"/>
  <c r="K379" i="6" s="1"/>
  <c r="L379" i="6" s="1"/>
  <c r="M379" i="6" s="1"/>
  <c r="L586" i="6"/>
  <c r="M586" i="6" s="1"/>
  <c r="L834" i="6"/>
  <c r="M834" i="6" s="1"/>
  <c r="J373" i="6"/>
  <c r="K373" i="6" s="1"/>
  <c r="L329" i="6"/>
  <c r="L97" i="6"/>
  <c r="M97" i="6" s="1"/>
  <c r="J374" i="6"/>
  <c r="K374" i="6" s="1"/>
  <c r="L374" i="6" s="1"/>
  <c r="M374" i="6" s="1"/>
  <c r="L789" i="6"/>
  <c r="M789" i="6" s="1"/>
  <c r="K787" i="6"/>
  <c r="L787" i="6" s="1"/>
  <c r="M787" i="6" s="1"/>
  <c r="H721" i="8"/>
  <c r="L739" i="6"/>
  <c r="M739" i="6" s="1"/>
  <c r="J381" i="6"/>
  <c r="K381" i="6" s="1"/>
  <c r="I723" i="6"/>
  <c r="I677" i="6"/>
  <c r="K694" i="6"/>
  <c r="L694" i="6" s="1"/>
  <c r="M694" i="6" s="1"/>
  <c r="G81" i="6"/>
  <c r="H81" i="6" s="1"/>
  <c r="F631" i="6"/>
  <c r="G631" i="6" s="1"/>
  <c r="H631" i="6" s="1"/>
  <c r="F585" i="6"/>
  <c r="G585" i="6" s="1"/>
  <c r="H585" i="6" s="1"/>
  <c r="L144" i="6"/>
  <c r="M144" i="6" s="1"/>
  <c r="L678" i="6"/>
  <c r="M678" i="6" s="1"/>
  <c r="G595" i="6"/>
  <c r="H629" i="6"/>
  <c r="K788" i="6"/>
  <c r="L788" i="6" s="1"/>
  <c r="M788" i="6" s="1"/>
  <c r="G137" i="6"/>
  <c r="H137" i="6" s="1"/>
  <c r="F723" i="6"/>
  <c r="G723" i="6" s="1"/>
  <c r="H723" i="6" s="1"/>
  <c r="F677" i="6"/>
  <c r="G677" i="6" s="1"/>
  <c r="H677" i="6" s="1"/>
  <c r="L262" i="6"/>
  <c r="M262" i="6" s="1"/>
  <c r="J377" i="6"/>
  <c r="K377" i="6" s="1"/>
  <c r="L377" i="6" s="1"/>
  <c r="M377" i="6" s="1"/>
  <c r="L650" i="6"/>
  <c r="M650" i="6" s="1"/>
  <c r="L671" i="6"/>
  <c r="M671" i="6" s="1"/>
  <c r="L831" i="6"/>
  <c r="M831" i="6" s="1"/>
  <c r="I675" i="6"/>
  <c r="K675" i="6" s="1"/>
  <c r="L675" i="6" s="1"/>
  <c r="M675" i="6" s="1"/>
  <c r="I721" i="6"/>
  <c r="K721" i="6" s="1"/>
  <c r="I675" i="8"/>
  <c r="K675" i="8" s="1"/>
  <c r="L675" i="8" s="1"/>
  <c r="M675" i="8" s="1"/>
  <c r="I721" i="8"/>
  <c r="K721" i="8" s="1"/>
  <c r="F675" i="10"/>
  <c r="H675" i="10" s="1"/>
  <c r="F721" i="10"/>
  <c r="H721" i="10" s="1"/>
  <c r="L155" i="4"/>
  <c r="M155" i="4" s="1"/>
  <c r="L717" i="4"/>
  <c r="M717" i="4" s="1"/>
  <c r="F677" i="4"/>
  <c r="G677" i="4" s="1"/>
  <c r="H677" i="4" s="1"/>
  <c r="F723" i="4"/>
  <c r="G723" i="4" s="1"/>
  <c r="H723" i="4" s="1"/>
  <c r="K603" i="4"/>
  <c r="L603" i="4" s="1"/>
  <c r="M603" i="4" s="1"/>
  <c r="L209" i="4"/>
  <c r="M209" i="4" s="1"/>
  <c r="L671" i="4"/>
  <c r="M671" i="4" s="1"/>
  <c r="L684" i="4"/>
  <c r="M684" i="4" s="1"/>
  <c r="G322" i="4"/>
  <c r="H322" i="4" s="1"/>
  <c r="J146" i="4"/>
  <c r="L740" i="4"/>
  <c r="M740" i="4" s="1"/>
  <c r="K743" i="4"/>
  <c r="L743" i="4" s="1"/>
  <c r="M743" i="4" s="1"/>
  <c r="F585" i="4"/>
  <c r="G585" i="4" s="1"/>
  <c r="H585" i="4" s="1"/>
  <c r="F631" i="4"/>
  <c r="G631" i="4" s="1"/>
  <c r="H631" i="4" s="1"/>
  <c r="K79" i="6"/>
  <c r="L79" i="6" s="1"/>
  <c r="M79" i="6" s="1"/>
  <c r="I629" i="6"/>
  <c r="K629" i="6" s="1"/>
  <c r="K583" i="6"/>
  <c r="I583" i="8"/>
  <c r="K583" i="8" s="1"/>
  <c r="L583" i="8" s="1"/>
  <c r="M583" i="8" s="1"/>
  <c r="I629" i="8"/>
  <c r="K629" i="8" s="1"/>
  <c r="K79" i="10"/>
  <c r="F629" i="10"/>
  <c r="H629" i="10" s="1"/>
  <c r="F583" i="10"/>
  <c r="H583" i="10" s="1"/>
  <c r="F769" i="4"/>
  <c r="F815" i="4"/>
  <c r="L833" i="4"/>
  <c r="M833" i="4" s="1"/>
  <c r="L433" i="4"/>
  <c r="M433" i="4" s="1"/>
  <c r="I769" i="4"/>
  <c r="I815" i="4"/>
  <c r="H583" i="4"/>
  <c r="L583" i="4" s="1"/>
  <c r="M583" i="4" s="1"/>
  <c r="F812" i="8"/>
  <c r="H812" i="8" s="1"/>
  <c r="F766" i="8"/>
  <c r="H766" i="8" s="1"/>
  <c r="I585" i="4"/>
  <c r="I631" i="4"/>
  <c r="I677" i="4"/>
  <c r="I723" i="4"/>
  <c r="K190" i="6"/>
  <c r="L190" i="6" s="1"/>
  <c r="M190" i="6" s="1"/>
  <c r="I766" i="6"/>
  <c r="K766" i="6" s="1"/>
  <c r="L766" i="6" s="1"/>
  <c r="M766" i="6" s="1"/>
  <c r="I812" i="6"/>
  <c r="K812" i="6" s="1"/>
  <c r="L812" i="6" s="1"/>
  <c r="M812" i="6" s="1"/>
  <c r="L697" i="4"/>
  <c r="M697" i="4" s="1"/>
  <c r="L818" i="2"/>
  <c r="M818" i="2" s="1"/>
  <c r="L788" i="2"/>
  <c r="M788" i="2" s="1"/>
  <c r="L583" i="2"/>
  <c r="M583" i="2" s="1"/>
  <c r="K832" i="2"/>
  <c r="L832" i="2" s="1"/>
  <c r="M832" i="2" s="1"/>
  <c r="K831" i="2"/>
  <c r="L831" i="2" s="1"/>
  <c r="M831" i="2" s="1"/>
  <c r="L785" i="2"/>
  <c r="M785" i="2" s="1"/>
  <c r="L834" i="2"/>
  <c r="M834" i="2" s="1"/>
  <c r="H722" i="2"/>
  <c r="L689" i="2"/>
  <c r="M689" i="2" s="1"/>
  <c r="K696" i="2"/>
  <c r="L696" i="2" s="1"/>
  <c r="M696" i="2" s="1"/>
  <c r="L690" i="2"/>
  <c r="M690" i="2" s="1"/>
  <c r="H676" i="2"/>
  <c r="L634" i="2"/>
  <c r="M634" i="2" s="1"/>
  <c r="J641" i="2"/>
  <c r="L273" i="2"/>
  <c r="L473" i="2"/>
  <c r="M473" i="2" s="1"/>
  <c r="J733" i="2"/>
  <c r="G686" i="6"/>
  <c r="J30" i="2"/>
  <c r="I29" i="10"/>
  <c r="E756" i="10" s="1"/>
  <c r="I29" i="6"/>
  <c r="E756" i="6" s="1"/>
  <c r="I29" i="8"/>
  <c r="E756" i="8" s="1"/>
  <c r="I29" i="4"/>
  <c r="E756" i="4" s="1"/>
  <c r="E757" i="2"/>
  <c r="G690" i="8"/>
  <c r="H690" i="8" s="1"/>
  <c r="G689" i="8"/>
  <c r="H689" i="8" s="1"/>
  <c r="G687" i="8"/>
  <c r="G686" i="8"/>
  <c r="J94" i="6"/>
  <c r="K94" i="6" s="1"/>
  <c r="L94" i="6" s="1"/>
  <c r="M94" i="6" s="1"/>
  <c r="J324" i="6"/>
  <c r="K324" i="6" s="1"/>
  <c r="L324" i="6" s="1"/>
  <c r="M324" i="6" s="1"/>
  <c r="J321" i="6"/>
  <c r="K321" i="6" s="1"/>
  <c r="L321" i="6" s="1"/>
  <c r="M321" i="6" s="1"/>
  <c r="E517" i="6"/>
  <c r="J542" i="6" s="1"/>
  <c r="K542" i="6" s="1"/>
  <c r="J25" i="6"/>
  <c r="L649" i="2"/>
  <c r="M649" i="2" s="1"/>
  <c r="J735" i="2"/>
  <c r="K735" i="2" s="1"/>
  <c r="L735" i="2" s="1"/>
  <c r="M735" i="2" s="1"/>
  <c r="L772" i="2"/>
  <c r="M772" i="2" s="1"/>
  <c r="G733" i="4"/>
  <c r="G736" i="4"/>
  <c r="H736" i="4" s="1"/>
  <c r="G735" i="4"/>
  <c r="H735" i="4" s="1"/>
  <c r="J93" i="6"/>
  <c r="K93" i="6" s="1"/>
  <c r="L93" i="6" s="1"/>
  <c r="M93" i="6" s="1"/>
  <c r="G546" i="8"/>
  <c r="H546" i="8" s="1"/>
  <c r="J318" i="6"/>
  <c r="K318" i="6" s="1"/>
  <c r="L318" i="6" s="1"/>
  <c r="M318" i="6" s="1"/>
  <c r="L100" i="2"/>
  <c r="M100" i="2" s="1"/>
  <c r="J732" i="2"/>
  <c r="G640" i="6"/>
  <c r="G641" i="6"/>
  <c r="G644" i="6"/>
  <c r="H644" i="6" s="1"/>
  <c r="G598" i="4"/>
  <c r="H598" i="4" s="1"/>
  <c r="G597" i="4"/>
  <c r="H597" i="4" s="1"/>
  <c r="G595" i="4"/>
  <c r="E517" i="10"/>
  <c r="J548" i="10" s="1"/>
  <c r="K548" i="10" s="1"/>
  <c r="J25" i="10"/>
  <c r="G735" i="6"/>
  <c r="H735" i="6" s="1"/>
  <c r="J137" i="2"/>
  <c r="K137" i="2" s="1"/>
  <c r="I723" i="2"/>
  <c r="J723" i="2" s="1"/>
  <c r="K723" i="2" s="1"/>
  <c r="I677" i="2"/>
  <c r="J677" i="2" s="1"/>
  <c r="K677" i="2" s="1"/>
  <c r="G733" i="6"/>
  <c r="G689" i="10"/>
  <c r="H689" i="10" s="1"/>
  <c r="G687" i="10"/>
  <c r="G686" i="10"/>
  <c r="G690" i="10"/>
  <c r="H690" i="10" s="1"/>
  <c r="J322" i="6"/>
  <c r="K322" i="6" s="1"/>
  <c r="L322" i="6" s="1"/>
  <c r="M322" i="6" s="1"/>
  <c r="J323" i="6"/>
  <c r="K323" i="6" s="1"/>
  <c r="J81" i="2"/>
  <c r="K81" i="2" s="1"/>
  <c r="I631" i="2"/>
  <c r="J631" i="2" s="1"/>
  <c r="K631" i="2" s="1"/>
  <c r="J585" i="2"/>
  <c r="K585" i="2" s="1"/>
  <c r="L743" i="2"/>
  <c r="M743" i="2" s="1"/>
  <c r="J90" i="6"/>
  <c r="E517" i="8"/>
  <c r="J542" i="8" s="1"/>
  <c r="K542" i="8" s="1"/>
  <c r="J25" i="8"/>
  <c r="G146" i="4"/>
  <c r="L430" i="8"/>
  <c r="M430" i="8" s="1"/>
  <c r="J317" i="6"/>
  <c r="K317" i="6" s="1"/>
  <c r="L317" i="6" s="1"/>
  <c r="M317" i="6" s="1"/>
  <c r="L100" i="6"/>
  <c r="M100" i="6" s="1"/>
  <c r="J26" i="4"/>
  <c r="E573" i="4"/>
  <c r="L643" i="2"/>
  <c r="M643" i="2" s="1"/>
  <c r="L675" i="2"/>
  <c r="M675" i="2" s="1"/>
  <c r="G595" i="8"/>
  <c r="G594" i="8"/>
  <c r="G598" i="8"/>
  <c r="H598" i="8" s="1"/>
  <c r="G597" i="8"/>
  <c r="H597" i="8" s="1"/>
  <c r="L98" i="10"/>
  <c r="M98" i="10" s="1"/>
  <c r="G380" i="4"/>
  <c r="H380" i="4" s="1"/>
  <c r="L97" i="8"/>
  <c r="M97" i="8" s="1"/>
  <c r="J640" i="2"/>
  <c r="G690" i="6"/>
  <c r="H690" i="6" s="1"/>
  <c r="G598" i="6"/>
  <c r="H598" i="6" s="1"/>
  <c r="G644" i="4"/>
  <c r="H644" i="4" s="1"/>
  <c r="G643" i="4"/>
  <c r="H643" i="4" s="1"/>
  <c r="G641" i="4"/>
  <c r="G426" i="8"/>
  <c r="G594" i="10"/>
  <c r="G598" i="10"/>
  <c r="H598" i="10" s="1"/>
  <c r="G597" i="10"/>
  <c r="H597" i="10" s="1"/>
  <c r="G595" i="10"/>
  <c r="G640" i="8"/>
  <c r="G644" i="8"/>
  <c r="H644" i="8" s="1"/>
  <c r="G643" i="8"/>
  <c r="H643" i="8" s="1"/>
  <c r="G641" i="8"/>
  <c r="G81" i="2"/>
  <c r="H81" i="2" s="1"/>
  <c r="F631" i="2"/>
  <c r="G631" i="2" s="1"/>
  <c r="H631" i="2" s="1"/>
  <c r="F585" i="2"/>
  <c r="G585" i="2" s="1"/>
  <c r="H585" i="2" s="1"/>
  <c r="G137" i="2"/>
  <c r="H137" i="2" s="1"/>
  <c r="F723" i="2"/>
  <c r="G723" i="2" s="1"/>
  <c r="H723" i="2" s="1"/>
  <c r="F677" i="2"/>
  <c r="G677" i="2" s="1"/>
  <c r="H677" i="2" s="1"/>
  <c r="G641" i="10"/>
  <c r="G640" i="10"/>
  <c r="G644" i="10"/>
  <c r="H644" i="10" s="1"/>
  <c r="G643" i="10"/>
  <c r="H643" i="10" s="1"/>
  <c r="G733" i="8"/>
  <c r="G732" i="8"/>
  <c r="G736" i="8"/>
  <c r="H736" i="8" s="1"/>
  <c r="G735" i="8"/>
  <c r="H735" i="8" s="1"/>
  <c r="J93" i="10"/>
  <c r="K93" i="10" s="1"/>
  <c r="L93" i="10" s="1"/>
  <c r="M93" i="10" s="1"/>
  <c r="G690" i="4"/>
  <c r="H690" i="4" s="1"/>
  <c r="G689" i="4"/>
  <c r="H689" i="4" s="1"/>
  <c r="G687" i="4"/>
  <c r="G417" i="8"/>
  <c r="H417" i="8" s="1"/>
  <c r="L417" i="8" s="1"/>
  <c r="M417" i="8" s="1"/>
  <c r="G732" i="6"/>
  <c r="L155" i="9"/>
  <c r="M155" i="9" s="1"/>
  <c r="L492" i="9"/>
  <c r="M492" i="9" s="1"/>
  <c r="I565" i="9"/>
  <c r="I611" i="9"/>
  <c r="L582" i="9"/>
  <c r="M582" i="9" s="1"/>
  <c r="L628" i="9"/>
  <c r="M628" i="9" s="1"/>
  <c r="F473" i="9"/>
  <c r="G473" i="9" s="1"/>
  <c r="H473" i="9" s="1"/>
  <c r="F519" i="9"/>
  <c r="J81" i="9"/>
  <c r="K81" i="9" s="1"/>
  <c r="I473" i="9"/>
  <c r="I519" i="9"/>
  <c r="L520" i="9"/>
  <c r="M520" i="9" s="1"/>
  <c r="K630" i="9"/>
  <c r="L630" i="9" s="1"/>
  <c r="M630" i="9" s="1"/>
  <c r="F565" i="9"/>
  <c r="F611" i="9"/>
  <c r="L584" i="9"/>
  <c r="M584" i="9" s="1"/>
  <c r="K539" i="9"/>
  <c r="L539" i="9" s="1"/>
  <c r="M539" i="9" s="1"/>
  <c r="K535" i="9"/>
  <c r="L535" i="9" s="1"/>
  <c r="M535" i="9" s="1"/>
  <c r="G482" i="9"/>
  <c r="L582" i="7"/>
  <c r="M582" i="7" s="1"/>
  <c r="I565" i="7"/>
  <c r="I611" i="7"/>
  <c r="L419" i="7"/>
  <c r="M419" i="7" s="1"/>
  <c r="L194" i="7"/>
  <c r="M194" i="7" s="1"/>
  <c r="L520" i="7"/>
  <c r="M520" i="7" s="1"/>
  <c r="L475" i="7"/>
  <c r="M475" i="7" s="1"/>
  <c r="F565" i="7"/>
  <c r="F611" i="7"/>
  <c r="L614" i="7"/>
  <c r="M614" i="7" s="1"/>
  <c r="L476" i="7"/>
  <c r="M476" i="7" s="1"/>
  <c r="K629" i="7"/>
  <c r="L629" i="7" s="1"/>
  <c r="M629" i="7" s="1"/>
  <c r="L522" i="7"/>
  <c r="M522" i="7" s="1"/>
  <c r="L526" i="7"/>
  <c r="M526" i="7" s="1"/>
  <c r="K630" i="7"/>
  <c r="L630" i="7" s="1"/>
  <c r="M630" i="7" s="1"/>
  <c r="F473" i="7"/>
  <c r="G473" i="7" s="1"/>
  <c r="H473" i="7" s="1"/>
  <c r="F519" i="7"/>
  <c r="L521" i="7"/>
  <c r="M521" i="7" s="1"/>
  <c r="J81" i="7"/>
  <c r="K81" i="7" s="1"/>
  <c r="I473" i="7"/>
  <c r="I519" i="7"/>
  <c r="L491" i="5"/>
  <c r="M491" i="5" s="1"/>
  <c r="L441" i="5"/>
  <c r="I611" i="5"/>
  <c r="I565" i="5"/>
  <c r="J81" i="5"/>
  <c r="K81" i="5" s="1"/>
  <c r="I519" i="5"/>
  <c r="F611" i="5"/>
  <c r="F565" i="5"/>
  <c r="G81" i="5"/>
  <c r="H81" i="5" s="1"/>
  <c r="F519" i="5"/>
  <c r="F473" i="5"/>
  <c r="G473" i="5" s="1"/>
  <c r="H473" i="5" s="1"/>
  <c r="L480" i="5"/>
  <c r="M480" i="5" s="1"/>
  <c r="K492" i="5"/>
  <c r="L492" i="5" s="1"/>
  <c r="M492" i="5" s="1"/>
  <c r="L476" i="5"/>
  <c r="M476" i="5" s="1"/>
  <c r="L513" i="5"/>
  <c r="M513" i="5" s="1"/>
  <c r="K536" i="5"/>
  <c r="L536" i="5" s="1"/>
  <c r="M536" i="5" s="1"/>
  <c r="L362" i="5"/>
  <c r="M362" i="5" s="1"/>
  <c r="L612" i="5"/>
  <c r="M612" i="5" s="1"/>
  <c r="K631" i="5"/>
  <c r="L631" i="5" s="1"/>
  <c r="M631" i="5" s="1"/>
  <c r="K630" i="5"/>
  <c r="L630" i="5" s="1"/>
  <c r="M630" i="5" s="1"/>
  <c r="L489" i="3"/>
  <c r="M489" i="3" s="1"/>
  <c r="K134" i="7"/>
  <c r="L134" i="7" s="1"/>
  <c r="M134" i="7" s="1"/>
  <c r="I608" i="7"/>
  <c r="K608" i="7" s="1"/>
  <c r="L608" i="7" s="1"/>
  <c r="M608" i="7" s="1"/>
  <c r="I562" i="7"/>
  <c r="K562" i="7" s="1"/>
  <c r="L562" i="7" s="1"/>
  <c r="M562" i="7" s="1"/>
  <c r="I519" i="3"/>
  <c r="I473" i="3"/>
  <c r="L582" i="3"/>
  <c r="M582" i="3" s="1"/>
  <c r="F608" i="9"/>
  <c r="H608" i="9" s="1"/>
  <c r="F562" i="9"/>
  <c r="H562" i="9" s="1"/>
  <c r="K471" i="5"/>
  <c r="L471" i="5" s="1"/>
  <c r="M471" i="5" s="1"/>
  <c r="I517" i="5"/>
  <c r="K517" i="5" s="1"/>
  <c r="F471" i="7"/>
  <c r="H471" i="7" s="1"/>
  <c r="F517" i="7"/>
  <c r="H517" i="7" s="1"/>
  <c r="L513" i="3"/>
  <c r="M513" i="3" s="1"/>
  <c r="L629" i="3"/>
  <c r="M629" i="3" s="1"/>
  <c r="L522" i="3"/>
  <c r="M522" i="3" s="1"/>
  <c r="L537" i="3"/>
  <c r="M537" i="3" s="1"/>
  <c r="K490" i="3"/>
  <c r="L490" i="3" s="1"/>
  <c r="M490" i="3" s="1"/>
  <c r="I611" i="3"/>
  <c r="I565" i="3"/>
  <c r="F611" i="3"/>
  <c r="F565" i="3"/>
  <c r="F519" i="3"/>
  <c r="F473" i="3"/>
  <c r="G473" i="3" s="1"/>
  <c r="H473" i="3" s="1"/>
  <c r="K134" i="5"/>
  <c r="L134" i="5" s="1"/>
  <c r="M134" i="5" s="1"/>
  <c r="I608" i="5"/>
  <c r="K608" i="5" s="1"/>
  <c r="L608" i="5" s="1"/>
  <c r="M608" i="5" s="1"/>
  <c r="I562" i="5"/>
  <c r="K562" i="5" s="1"/>
  <c r="L562" i="5" s="1"/>
  <c r="M562" i="5" s="1"/>
  <c r="I24" i="5"/>
  <c r="E506" i="5" s="1"/>
  <c r="I24" i="3"/>
  <c r="E506" i="3" s="1"/>
  <c r="I24" i="9"/>
  <c r="E506" i="9" s="1"/>
  <c r="I24" i="7"/>
  <c r="E506" i="7" s="1"/>
  <c r="G486" i="9"/>
  <c r="H486" i="9" s="1"/>
  <c r="G482" i="3"/>
  <c r="G485" i="3"/>
  <c r="H485" i="3" s="1"/>
  <c r="G483" i="3"/>
  <c r="L318" i="1"/>
  <c r="M318" i="1" s="1"/>
  <c r="J24" i="9"/>
  <c r="E461" i="9"/>
  <c r="L631" i="3"/>
  <c r="M631" i="3" s="1"/>
  <c r="L492" i="7"/>
  <c r="M492" i="7" s="1"/>
  <c r="G483" i="7"/>
  <c r="L585" i="3"/>
  <c r="M585" i="3" s="1"/>
  <c r="G483" i="9"/>
  <c r="G483" i="5"/>
  <c r="J24" i="7"/>
  <c r="E461" i="7"/>
  <c r="J24" i="5"/>
  <c r="E461" i="5"/>
  <c r="L535" i="3"/>
  <c r="M535" i="3" s="1"/>
  <c r="L581" i="7"/>
  <c r="M581" i="7" s="1"/>
  <c r="L490" i="9"/>
  <c r="M490" i="9" s="1"/>
  <c r="L832" i="10"/>
  <c r="M832" i="10" s="1"/>
  <c r="L816" i="10"/>
  <c r="M816" i="10" s="1"/>
  <c r="L625" i="10"/>
  <c r="M625" i="10" s="1"/>
  <c r="L770" i="10"/>
  <c r="M770" i="10" s="1"/>
  <c r="L632" i="10"/>
  <c r="M632" i="10" s="1"/>
  <c r="L678" i="10"/>
  <c r="M678" i="10" s="1"/>
  <c r="L697" i="10"/>
  <c r="M697" i="10" s="1"/>
  <c r="L648" i="8"/>
  <c r="M648" i="8" s="1"/>
  <c r="L832" i="8"/>
  <c r="M832" i="8" s="1"/>
  <c r="L648" i="6"/>
  <c r="M648" i="6" s="1"/>
  <c r="L602" i="6"/>
  <c r="M602" i="6" s="1"/>
  <c r="L740" i="6"/>
  <c r="M740" i="6" s="1"/>
  <c r="L579" i="4"/>
  <c r="M579" i="4" s="1"/>
  <c r="L721" i="4"/>
  <c r="M721" i="4" s="1"/>
  <c r="L625" i="4"/>
  <c r="M625" i="4" s="1"/>
  <c r="L513" i="9"/>
  <c r="M513" i="9" s="1"/>
  <c r="L585" i="9"/>
  <c r="M585" i="9" s="1"/>
  <c r="L581" i="9"/>
  <c r="M581" i="9" s="1"/>
  <c r="L521" i="9"/>
  <c r="M521" i="9" s="1"/>
  <c r="L566" i="9"/>
  <c r="M566" i="9" s="1"/>
  <c r="L631" i="7"/>
  <c r="M631" i="7" s="1"/>
  <c r="L583" i="7"/>
  <c r="M583" i="7" s="1"/>
  <c r="L584" i="7"/>
  <c r="M584" i="7" s="1"/>
  <c r="L567" i="7"/>
  <c r="M567" i="7" s="1"/>
  <c r="L566" i="7"/>
  <c r="M566" i="7" s="1"/>
  <c r="L513" i="7"/>
  <c r="M513" i="7" s="1"/>
  <c r="L521" i="5"/>
  <c r="M521" i="5" s="1"/>
  <c r="L584" i="5"/>
  <c r="M584" i="5" s="1"/>
  <c r="L520" i="5"/>
  <c r="M520" i="5" s="1"/>
  <c r="L566" i="5"/>
  <c r="M566" i="5" s="1"/>
  <c r="L490" i="5"/>
  <c r="M490" i="5" s="1"/>
  <c r="L467" i="5"/>
  <c r="M467" i="5" s="1"/>
  <c r="L526" i="3"/>
  <c r="M526" i="3" s="1"/>
  <c r="L536" i="3"/>
  <c r="M536" i="3" s="1"/>
  <c r="L584" i="3"/>
  <c r="M584" i="3" s="1"/>
  <c r="L138" i="5"/>
  <c r="M138" i="5" s="1"/>
  <c r="L194" i="5"/>
  <c r="M194" i="5" s="1"/>
  <c r="L83" i="7"/>
  <c r="M83" i="7" s="1"/>
  <c r="L88" i="7"/>
  <c r="M88" i="7" s="1"/>
  <c r="L153" i="9"/>
  <c r="M153" i="9" s="1"/>
  <c r="L252" i="7"/>
  <c r="M252" i="7" s="1"/>
  <c r="J147" i="9"/>
  <c r="L307" i="7"/>
  <c r="M307" i="7" s="1"/>
  <c r="L441" i="9"/>
  <c r="L99" i="9"/>
  <c r="M99" i="9" s="1"/>
  <c r="L82" i="9"/>
  <c r="M82" i="9" s="1"/>
  <c r="L246" i="3"/>
  <c r="M246" i="3" s="1"/>
  <c r="L414" i="5"/>
  <c r="M414" i="5" s="1"/>
  <c r="L217" i="3"/>
  <c r="L441" i="3"/>
  <c r="E405" i="3"/>
  <c r="J433" i="3" s="1"/>
  <c r="K433" i="3" s="1"/>
  <c r="L433" i="3" s="1"/>
  <c r="M433" i="3" s="1"/>
  <c r="J23" i="3"/>
  <c r="L84" i="10"/>
  <c r="M84" i="10" s="1"/>
  <c r="J205" i="10"/>
  <c r="K205" i="10" s="1"/>
  <c r="L205" i="10" s="1"/>
  <c r="M205" i="10" s="1"/>
  <c r="L420" i="10"/>
  <c r="M420" i="10" s="1"/>
  <c r="L195" i="10"/>
  <c r="M195" i="10" s="1"/>
  <c r="J202" i="10"/>
  <c r="L476" i="10"/>
  <c r="M476" i="10" s="1"/>
  <c r="J381" i="10"/>
  <c r="K381" i="10" s="1"/>
  <c r="L385" i="10"/>
  <c r="L250" i="10"/>
  <c r="M250" i="10" s="1"/>
  <c r="J315" i="9"/>
  <c r="L140" i="9"/>
  <c r="M140" i="9" s="1"/>
  <c r="J305" i="9"/>
  <c r="K305" i="9" s="1"/>
  <c r="L305" i="9" s="1"/>
  <c r="M305" i="9" s="1"/>
  <c r="J314" i="9"/>
  <c r="L364" i="9"/>
  <c r="M364" i="9" s="1"/>
  <c r="L75" i="9"/>
  <c r="M75" i="9" s="1"/>
  <c r="L363" i="9"/>
  <c r="M363" i="9" s="1"/>
  <c r="L377" i="8"/>
  <c r="M377" i="8" s="1"/>
  <c r="L530" i="8"/>
  <c r="M530" i="8" s="1"/>
  <c r="L88" i="8"/>
  <c r="M88" i="8" s="1"/>
  <c r="L210" i="8"/>
  <c r="M210" i="8" s="1"/>
  <c r="L486" i="8"/>
  <c r="M486" i="8" s="1"/>
  <c r="L308" i="8"/>
  <c r="M308" i="8" s="1"/>
  <c r="L138" i="7"/>
  <c r="M138" i="7" s="1"/>
  <c r="J150" i="6"/>
  <c r="K150" i="6" s="1"/>
  <c r="L150" i="6" s="1"/>
  <c r="M150" i="6" s="1"/>
  <c r="J147" i="6"/>
  <c r="L490" i="6"/>
  <c r="M490" i="6" s="1"/>
  <c r="H385" i="6"/>
  <c r="L307" i="6"/>
  <c r="M307" i="6" s="1"/>
  <c r="J265" i="6"/>
  <c r="K265" i="6" s="1"/>
  <c r="L265" i="6" s="1"/>
  <c r="M265" i="6" s="1"/>
  <c r="K385" i="6"/>
  <c r="L419" i="6"/>
  <c r="M419" i="6" s="1"/>
  <c r="J81" i="6"/>
  <c r="K81" i="6" s="1"/>
  <c r="G189" i="6"/>
  <c r="L531" i="6"/>
  <c r="M531" i="6" s="1"/>
  <c r="J269" i="6"/>
  <c r="K269" i="6" s="1"/>
  <c r="L269" i="6" s="1"/>
  <c r="M269" i="6" s="1"/>
  <c r="H395" i="6"/>
  <c r="J189" i="6"/>
  <c r="G195" i="6"/>
  <c r="H195" i="6" s="1"/>
  <c r="G188" i="6"/>
  <c r="K390" i="6"/>
  <c r="L88" i="6"/>
  <c r="M88" i="6" s="1"/>
  <c r="J267" i="6"/>
  <c r="K267" i="6" s="1"/>
  <c r="L267" i="6" s="1"/>
  <c r="M267" i="6" s="1"/>
  <c r="J261" i="6"/>
  <c r="K261" i="6" s="1"/>
  <c r="L261" i="6" s="1"/>
  <c r="M261" i="6" s="1"/>
  <c r="L364" i="6"/>
  <c r="M364" i="6" s="1"/>
  <c r="L99" i="6"/>
  <c r="M99" i="6" s="1"/>
  <c r="H768" i="2"/>
  <c r="L789" i="2"/>
  <c r="M789" i="2" s="1"/>
  <c r="L787" i="2"/>
  <c r="M787" i="2" s="1"/>
  <c r="L835" i="2"/>
  <c r="M835" i="2" s="1"/>
  <c r="L730" i="2"/>
  <c r="M730" i="2" s="1"/>
  <c r="L741" i="2"/>
  <c r="M741" i="2" s="1"/>
  <c r="L740" i="2"/>
  <c r="M740" i="2" s="1"/>
  <c r="L695" i="2"/>
  <c r="M695" i="2" s="1"/>
  <c r="L671" i="2"/>
  <c r="M671" i="2" s="1"/>
  <c r="L693" i="2"/>
  <c r="M693" i="2" s="1"/>
  <c r="L742" i="2"/>
  <c r="M742" i="2" s="1"/>
  <c r="L739" i="2"/>
  <c r="M739" i="2" s="1"/>
  <c r="L736" i="2"/>
  <c r="M736" i="2" s="1"/>
  <c r="L721" i="2"/>
  <c r="M721" i="2" s="1"/>
  <c r="L684" i="2"/>
  <c r="M684" i="2" s="1"/>
  <c r="L648" i="2"/>
  <c r="M648" i="2" s="1"/>
  <c r="L588" i="2"/>
  <c r="M588" i="2" s="1"/>
  <c r="L717" i="2"/>
  <c r="M717" i="2" s="1"/>
  <c r="L697" i="2"/>
  <c r="M697" i="2" s="1"/>
  <c r="L694" i="2"/>
  <c r="M694" i="2" s="1"/>
  <c r="L638" i="2"/>
  <c r="M638" i="2" s="1"/>
  <c r="L644" i="2"/>
  <c r="M644" i="2" s="1"/>
  <c r="H630" i="2"/>
  <c r="L598" i="2"/>
  <c r="M598" i="2" s="1"/>
  <c r="L601" i="2"/>
  <c r="M601" i="2" s="1"/>
  <c r="L602" i="2"/>
  <c r="M602" i="2" s="1"/>
  <c r="L625" i="2"/>
  <c r="M625" i="2" s="1"/>
  <c r="L579" i="2"/>
  <c r="M579" i="2" s="1"/>
  <c r="L604" i="2"/>
  <c r="M604" i="2" s="1"/>
  <c r="L605" i="2"/>
  <c r="M605" i="2" s="1"/>
  <c r="L592" i="2"/>
  <c r="M592" i="2" s="1"/>
  <c r="L603" i="2"/>
  <c r="M603" i="2" s="1"/>
  <c r="L323" i="1"/>
  <c r="M323" i="1" s="1"/>
  <c r="G137" i="9"/>
  <c r="H137" i="9" s="1"/>
  <c r="G268" i="9"/>
  <c r="H268" i="9" s="1"/>
  <c r="L305" i="1"/>
  <c r="M305" i="1" s="1"/>
  <c r="L491" i="1"/>
  <c r="M491" i="1" s="1"/>
  <c r="L98" i="3"/>
  <c r="M98" i="3" s="1"/>
  <c r="G314" i="5"/>
  <c r="L361" i="1"/>
  <c r="M361" i="1" s="1"/>
  <c r="H360" i="1"/>
  <c r="H369" i="1" s="1"/>
  <c r="J205" i="7"/>
  <c r="K205" i="7" s="1"/>
  <c r="L205" i="7" s="1"/>
  <c r="M205" i="7" s="1"/>
  <c r="L321" i="1"/>
  <c r="M321" i="1" s="1"/>
  <c r="L378" i="1"/>
  <c r="M378" i="1" s="1"/>
  <c r="K493" i="1"/>
  <c r="L493" i="1" s="1"/>
  <c r="M493" i="1" s="1"/>
  <c r="J211" i="7"/>
  <c r="K211" i="7" s="1"/>
  <c r="L211" i="7" s="1"/>
  <c r="M211" i="7" s="1"/>
  <c r="J209" i="7"/>
  <c r="K209" i="7" s="1"/>
  <c r="L209" i="7" s="1"/>
  <c r="M209" i="7" s="1"/>
  <c r="G146" i="9"/>
  <c r="G147" i="9"/>
  <c r="L154" i="1"/>
  <c r="M154" i="1" s="1"/>
  <c r="E507" i="1"/>
  <c r="J25" i="1"/>
  <c r="G137" i="1"/>
  <c r="H137" i="1" s="1"/>
  <c r="F565" i="1"/>
  <c r="G565" i="1" s="1"/>
  <c r="H565" i="1" s="1"/>
  <c r="F611" i="1"/>
  <c r="G611" i="1" s="1"/>
  <c r="H611" i="1" s="1"/>
  <c r="J137" i="1"/>
  <c r="K137" i="1" s="1"/>
  <c r="I611" i="1"/>
  <c r="I565" i="1"/>
  <c r="H192" i="1"/>
  <c r="H201" i="1" s="1"/>
  <c r="J317" i="9"/>
  <c r="K317" i="9" s="1"/>
  <c r="L317" i="9" s="1"/>
  <c r="M317" i="9" s="1"/>
  <c r="L155" i="3"/>
  <c r="M155" i="3" s="1"/>
  <c r="G91" i="9"/>
  <c r="L84" i="1"/>
  <c r="M84" i="1" s="1"/>
  <c r="G361" i="7"/>
  <c r="H361" i="7" s="1"/>
  <c r="L361" i="7" s="1"/>
  <c r="M361" i="7" s="1"/>
  <c r="J81" i="1"/>
  <c r="K81" i="1" s="1"/>
  <c r="I519" i="1"/>
  <c r="J519" i="1" s="1"/>
  <c r="K519" i="1" s="1"/>
  <c r="I473" i="1"/>
  <c r="J473" i="1" s="1"/>
  <c r="K473" i="1" s="1"/>
  <c r="G81" i="1"/>
  <c r="H81" i="1" s="1"/>
  <c r="F519" i="1"/>
  <c r="G519" i="1" s="1"/>
  <c r="H519" i="1" s="1"/>
  <c r="G473" i="1"/>
  <c r="H473" i="1" s="1"/>
  <c r="L539" i="1"/>
  <c r="M539" i="1" s="1"/>
  <c r="L537" i="1"/>
  <c r="M537" i="1" s="1"/>
  <c r="L538" i="1"/>
  <c r="M538" i="1" s="1"/>
  <c r="L535" i="1"/>
  <c r="M535" i="1" s="1"/>
  <c r="L536" i="1"/>
  <c r="M536" i="1" s="1"/>
  <c r="L480" i="1"/>
  <c r="M480" i="1" s="1"/>
  <c r="H472" i="1"/>
  <c r="L489" i="1"/>
  <c r="M489" i="1" s="1"/>
  <c r="L476" i="1"/>
  <c r="M476" i="1" s="1"/>
  <c r="L467" i="1"/>
  <c r="M467" i="1" s="1"/>
  <c r="L485" i="1"/>
  <c r="M485" i="1" s="1"/>
  <c r="L471" i="1"/>
  <c r="M471" i="1" s="1"/>
  <c r="H416" i="1"/>
  <c r="L250" i="5"/>
  <c r="M250" i="5" s="1"/>
  <c r="L196" i="5"/>
  <c r="M196" i="5" s="1"/>
  <c r="L139" i="5"/>
  <c r="M139" i="5" s="1"/>
  <c r="L83" i="5"/>
  <c r="M83" i="5" s="1"/>
  <c r="J430" i="4"/>
  <c r="K430" i="4" s="1"/>
  <c r="L430" i="4" s="1"/>
  <c r="M430" i="4" s="1"/>
  <c r="G90" i="4"/>
  <c r="G203" i="4"/>
  <c r="K135" i="6"/>
  <c r="L135" i="6" s="1"/>
  <c r="M135" i="6" s="1"/>
  <c r="L75" i="4"/>
  <c r="G137" i="4"/>
  <c r="H137" i="4" s="1"/>
  <c r="J268" i="4"/>
  <c r="K268" i="4" s="1"/>
  <c r="L302" i="6"/>
  <c r="M302" i="6" s="1"/>
  <c r="L84" i="3"/>
  <c r="M84" i="3" s="1"/>
  <c r="G377" i="10"/>
  <c r="H377" i="10" s="1"/>
  <c r="G323" i="4"/>
  <c r="H323" i="4" s="1"/>
  <c r="L154" i="4"/>
  <c r="M154" i="4" s="1"/>
  <c r="L155" i="10"/>
  <c r="M155" i="10" s="1"/>
  <c r="G379" i="10"/>
  <c r="H379" i="10" s="1"/>
  <c r="L434" i="8"/>
  <c r="M434" i="8" s="1"/>
  <c r="J268" i="6"/>
  <c r="K268" i="6" s="1"/>
  <c r="L268" i="6" s="1"/>
  <c r="M268" i="6" s="1"/>
  <c r="G317" i="4"/>
  <c r="H317" i="4" s="1"/>
  <c r="L131" i="2"/>
  <c r="M131" i="2" s="1"/>
  <c r="G381" i="10"/>
  <c r="H381" i="10" s="1"/>
  <c r="L385" i="2"/>
  <c r="L433" i="2"/>
  <c r="M433" i="2" s="1"/>
  <c r="G473" i="10"/>
  <c r="H473" i="10" s="1"/>
  <c r="L473" i="10" s="1"/>
  <c r="M473" i="10" s="1"/>
  <c r="J379" i="10"/>
  <c r="K379" i="10" s="1"/>
  <c r="J266" i="6"/>
  <c r="K266" i="6" s="1"/>
  <c r="L266" i="6" s="1"/>
  <c r="M266" i="6" s="1"/>
  <c r="L79" i="2"/>
  <c r="M79" i="2" s="1"/>
  <c r="G321" i="2"/>
  <c r="H321" i="2" s="1"/>
  <c r="L321" i="2" s="1"/>
  <c r="M321" i="2" s="1"/>
  <c r="J91" i="4"/>
  <c r="G318" i="2"/>
  <c r="L491" i="4"/>
  <c r="M491" i="4" s="1"/>
  <c r="G317" i="2"/>
  <c r="L153" i="4"/>
  <c r="M153" i="4" s="1"/>
  <c r="L377" i="2"/>
  <c r="M377" i="2" s="1"/>
  <c r="G380" i="10"/>
  <c r="H380" i="10" s="1"/>
  <c r="L380" i="10" s="1"/>
  <c r="M380" i="10" s="1"/>
  <c r="J149" i="6"/>
  <c r="K149" i="6" s="1"/>
  <c r="L149" i="6" s="1"/>
  <c r="M149" i="6" s="1"/>
  <c r="G314" i="3"/>
  <c r="H248" i="1"/>
  <c r="H257" i="1" s="1"/>
  <c r="H304" i="1"/>
  <c r="H313" i="1" s="1"/>
  <c r="H316" i="1" s="1"/>
  <c r="L323" i="9"/>
  <c r="M323" i="9" s="1"/>
  <c r="L265" i="1"/>
  <c r="M265" i="1" s="1"/>
  <c r="L97" i="3"/>
  <c r="M97" i="3" s="1"/>
  <c r="L441" i="1"/>
  <c r="L379" i="1"/>
  <c r="M379" i="1" s="1"/>
  <c r="L99" i="1"/>
  <c r="M99" i="1" s="1"/>
  <c r="L97" i="5"/>
  <c r="M97" i="5" s="1"/>
  <c r="H136" i="1"/>
  <c r="L419" i="10"/>
  <c r="M419" i="10" s="1"/>
  <c r="L362" i="10"/>
  <c r="M362" i="10" s="1"/>
  <c r="G146" i="10"/>
  <c r="L490" i="10"/>
  <c r="M490" i="10" s="1"/>
  <c r="L531" i="10"/>
  <c r="M531" i="10" s="1"/>
  <c r="L273" i="10"/>
  <c r="L306" i="10"/>
  <c r="M306" i="10" s="1"/>
  <c r="L154" i="10"/>
  <c r="M154" i="10" s="1"/>
  <c r="L307" i="10"/>
  <c r="M307" i="10" s="1"/>
  <c r="L491" i="10"/>
  <c r="M491" i="10" s="1"/>
  <c r="L144" i="10"/>
  <c r="M144" i="10" s="1"/>
  <c r="L138" i="10"/>
  <c r="M138" i="10" s="1"/>
  <c r="J429" i="10"/>
  <c r="K429" i="10" s="1"/>
  <c r="L131" i="10"/>
  <c r="M131" i="10" s="1"/>
  <c r="L364" i="10"/>
  <c r="M364" i="10" s="1"/>
  <c r="L83" i="10"/>
  <c r="M83" i="10" s="1"/>
  <c r="L194" i="10"/>
  <c r="M194" i="10" s="1"/>
  <c r="L209" i="10"/>
  <c r="M209" i="10" s="1"/>
  <c r="G147" i="10"/>
  <c r="L306" i="9"/>
  <c r="M306" i="9" s="1"/>
  <c r="L420" i="9"/>
  <c r="M420" i="9" s="1"/>
  <c r="L418" i="9"/>
  <c r="M418" i="9" s="1"/>
  <c r="L138" i="9"/>
  <c r="M138" i="9" s="1"/>
  <c r="L195" i="9"/>
  <c r="M195" i="9" s="1"/>
  <c r="L362" i="9"/>
  <c r="M362" i="9" s="1"/>
  <c r="L251" i="9"/>
  <c r="M251" i="9" s="1"/>
  <c r="L308" i="9"/>
  <c r="M308" i="9" s="1"/>
  <c r="L250" i="9"/>
  <c r="M250" i="9" s="1"/>
  <c r="L138" i="8"/>
  <c r="M138" i="8" s="1"/>
  <c r="L418" i="8"/>
  <c r="M418" i="8" s="1"/>
  <c r="L209" i="8"/>
  <c r="M209" i="8" s="1"/>
  <c r="J149" i="8"/>
  <c r="K149" i="8" s="1"/>
  <c r="L307" i="8"/>
  <c r="M307" i="8" s="1"/>
  <c r="L206" i="8"/>
  <c r="M206" i="8" s="1"/>
  <c r="L306" i="8"/>
  <c r="M306" i="8" s="1"/>
  <c r="K79" i="8"/>
  <c r="L79" i="8" s="1"/>
  <c r="M79" i="8" s="1"/>
  <c r="J548" i="8"/>
  <c r="K548" i="8" s="1"/>
  <c r="L195" i="8"/>
  <c r="M195" i="8" s="1"/>
  <c r="L531" i="8"/>
  <c r="M531" i="8" s="1"/>
  <c r="L378" i="8"/>
  <c r="M378" i="8" s="1"/>
  <c r="L140" i="8"/>
  <c r="M140" i="8" s="1"/>
  <c r="L194" i="8"/>
  <c r="M194" i="8" s="1"/>
  <c r="J265" i="8"/>
  <c r="K265" i="8" s="1"/>
  <c r="J261" i="8"/>
  <c r="K261" i="8" s="1"/>
  <c r="L261" i="8" s="1"/>
  <c r="M261" i="8" s="1"/>
  <c r="L379" i="8"/>
  <c r="M379" i="8" s="1"/>
  <c r="L144" i="8"/>
  <c r="M144" i="8" s="1"/>
  <c r="L476" i="8"/>
  <c r="M476" i="8" s="1"/>
  <c r="L273" i="7"/>
  <c r="L322" i="7"/>
  <c r="M322" i="7" s="1"/>
  <c r="L250" i="7"/>
  <c r="M250" i="7" s="1"/>
  <c r="L84" i="7"/>
  <c r="M84" i="7" s="1"/>
  <c r="J206" i="7"/>
  <c r="K206" i="7" s="1"/>
  <c r="L206" i="7" s="1"/>
  <c r="M206" i="7" s="1"/>
  <c r="J210" i="7"/>
  <c r="K210" i="7" s="1"/>
  <c r="L210" i="7" s="1"/>
  <c r="M210" i="7" s="1"/>
  <c r="L213" i="7"/>
  <c r="M213" i="7" s="1"/>
  <c r="L323" i="7"/>
  <c r="M323" i="7" s="1"/>
  <c r="G91" i="7"/>
  <c r="L84" i="6"/>
  <c r="M84" i="6" s="1"/>
  <c r="L474" i="6"/>
  <c r="M474" i="6" s="1"/>
  <c r="L530" i="6"/>
  <c r="M530" i="6" s="1"/>
  <c r="L420" i="6"/>
  <c r="M420" i="6" s="1"/>
  <c r="L131" i="6"/>
  <c r="M131" i="6" s="1"/>
  <c r="L470" i="6"/>
  <c r="M470" i="6" s="1"/>
  <c r="L154" i="6"/>
  <c r="M154" i="6" s="1"/>
  <c r="G548" i="6"/>
  <c r="H548" i="6" s="1"/>
  <c r="L140" i="5"/>
  <c r="M140" i="5" s="1"/>
  <c r="L273" i="5"/>
  <c r="L252" i="5"/>
  <c r="M252" i="5" s="1"/>
  <c r="L420" i="5"/>
  <c r="M420" i="5" s="1"/>
  <c r="L88" i="5"/>
  <c r="M88" i="5" s="1"/>
  <c r="L306" i="5"/>
  <c r="M306" i="5" s="1"/>
  <c r="L419" i="5"/>
  <c r="M419" i="5" s="1"/>
  <c r="L82" i="5"/>
  <c r="M82" i="5" s="1"/>
  <c r="L418" i="5"/>
  <c r="M418" i="5" s="1"/>
  <c r="L302" i="5"/>
  <c r="M302" i="5" s="1"/>
  <c r="L84" i="5"/>
  <c r="M84" i="5" s="1"/>
  <c r="H79" i="10"/>
  <c r="G268" i="4"/>
  <c r="H268" i="4" s="1"/>
  <c r="L268" i="4" s="1"/>
  <c r="M268" i="4" s="1"/>
  <c r="H135" i="10"/>
  <c r="L213" i="4"/>
  <c r="M213" i="4" s="1"/>
  <c r="G262" i="4"/>
  <c r="H262" i="4" s="1"/>
  <c r="J262" i="4"/>
  <c r="K262" i="4" s="1"/>
  <c r="L526" i="6"/>
  <c r="M526" i="6" s="1"/>
  <c r="L131" i="4"/>
  <c r="M131" i="4" s="1"/>
  <c r="L140" i="4"/>
  <c r="M140" i="4" s="1"/>
  <c r="L210" i="4"/>
  <c r="M210" i="4" s="1"/>
  <c r="J267" i="4"/>
  <c r="K267" i="4" s="1"/>
  <c r="G265" i="4"/>
  <c r="H265" i="4" s="1"/>
  <c r="K135" i="10"/>
  <c r="G205" i="4"/>
  <c r="H205" i="4" s="1"/>
  <c r="G267" i="4"/>
  <c r="H267" i="4" s="1"/>
  <c r="L385" i="4"/>
  <c r="J147" i="4"/>
  <c r="G269" i="4"/>
  <c r="H269" i="4" s="1"/>
  <c r="L358" i="6"/>
  <c r="M358" i="6" s="1"/>
  <c r="L273" i="4"/>
  <c r="G202" i="4"/>
  <c r="G266" i="4"/>
  <c r="H266" i="4" s="1"/>
  <c r="L266" i="4" s="1"/>
  <c r="M266" i="4" s="1"/>
  <c r="L246" i="8"/>
  <c r="M246" i="8" s="1"/>
  <c r="L211" i="4"/>
  <c r="M211" i="4" s="1"/>
  <c r="J261" i="4"/>
  <c r="K261" i="4" s="1"/>
  <c r="L261" i="4" s="1"/>
  <c r="M261" i="4" s="1"/>
  <c r="L273" i="3"/>
  <c r="L377" i="3"/>
  <c r="M377" i="3" s="1"/>
  <c r="L308" i="3"/>
  <c r="M308" i="3" s="1"/>
  <c r="G317" i="3"/>
  <c r="H317" i="3" s="1"/>
  <c r="J436" i="3"/>
  <c r="K436" i="3" s="1"/>
  <c r="L436" i="3" s="1"/>
  <c r="M436" i="3" s="1"/>
  <c r="H79" i="7"/>
  <c r="L378" i="3"/>
  <c r="M378" i="3" s="1"/>
  <c r="L414" i="7"/>
  <c r="M414" i="7" s="1"/>
  <c r="L154" i="3"/>
  <c r="M154" i="3" s="1"/>
  <c r="J206" i="3"/>
  <c r="K206" i="3" s="1"/>
  <c r="L206" i="3" s="1"/>
  <c r="M206" i="3" s="1"/>
  <c r="L302" i="7"/>
  <c r="M302" i="7" s="1"/>
  <c r="G318" i="3"/>
  <c r="H318" i="3" s="1"/>
  <c r="L318" i="3" s="1"/>
  <c r="M318" i="3" s="1"/>
  <c r="G269" i="8"/>
  <c r="H269" i="8" s="1"/>
  <c r="G325" i="4"/>
  <c r="H325" i="4" s="1"/>
  <c r="L323" i="2"/>
  <c r="M323" i="2" s="1"/>
  <c r="G381" i="4"/>
  <c r="H381" i="4" s="1"/>
  <c r="L381" i="4" s="1"/>
  <c r="M381" i="4" s="1"/>
  <c r="G378" i="4"/>
  <c r="H378" i="4" s="1"/>
  <c r="L378" i="4" s="1"/>
  <c r="M378" i="4" s="1"/>
  <c r="G377" i="4"/>
  <c r="H377" i="4" s="1"/>
  <c r="L377" i="4" s="1"/>
  <c r="M377" i="4" s="1"/>
  <c r="G373" i="4"/>
  <c r="H373" i="4" s="1"/>
  <c r="L373" i="4" s="1"/>
  <c r="M373" i="4" s="1"/>
  <c r="L140" i="2"/>
  <c r="M140" i="2" s="1"/>
  <c r="G324" i="2"/>
  <c r="H324" i="2" s="1"/>
  <c r="L324" i="2" s="1"/>
  <c r="M324" i="2" s="1"/>
  <c r="G374" i="4"/>
  <c r="H374" i="4" s="1"/>
  <c r="L374" i="4" s="1"/>
  <c r="M374" i="4" s="1"/>
  <c r="G545" i="6"/>
  <c r="H545" i="6" s="1"/>
  <c r="J149" i="4"/>
  <c r="K149" i="4" s="1"/>
  <c r="J426" i="6"/>
  <c r="J137" i="6"/>
  <c r="K137" i="6" s="1"/>
  <c r="G318" i="4"/>
  <c r="H318" i="4" s="1"/>
  <c r="G486" i="4"/>
  <c r="H486" i="4" s="1"/>
  <c r="L486" i="4" s="1"/>
  <c r="M486" i="4" s="1"/>
  <c r="J90" i="10"/>
  <c r="G486" i="6"/>
  <c r="H486" i="6" s="1"/>
  <c r="J545" i="6"/>
  <c r="K545" i="6" s="1"/>
  <c r="L489" i="4"/>
  <c r="M489" i="4" s="1"/>
  <c r="J146" i="10"/>
  <c r="G268" i="8"/>
  <c r="H268" i="8" s="1"/>
  <c r="L268" i="8" s="1"/>
  <c r="M268" i="8" s="1"/>
  <c r="L206" i="10"/>
  <c r="M206" i="10" s="1"/>
  <c r="G321" i="10"/>
  <c r="H321" i="10" s="1"/>
  <c r="L321" i="10" s="1"/>
  <c r="M321" i="10" s="1"/>
  <c r="J417" i="10"/>
  <c r="K417" i="10" s="1"/>
  <c r="L318" i="8"/>
  <c r="M318" i="8" s="1"/>
  <c r="L94" i="8"/>
  <c r="M94" i="8" s="1"/>
  <c r="G325" i="10"/>
  <c r="H325" i="10" s="1"/>
  <c r="L325" i="10" s="1"/>
  <c r="M325" i="10" s="1"/>
  <c r="G137" i="10"/>
  <c r="H137" i="10" s="1"/>
  <c r="J147" i="10"/>
  <c r="G378" i="10"/>
  <c r="H378" i="10" s="1"/>
  <c r="J430" i="10"/>
  <c r="K430" i="10" s="1"/>
  <c r="L430" i="10" s="1"/>
  <c r="M430" i="10" s="1"/>
  <c r="G547" i="8"/>
  <c r="H547" i="8" s="1"/>
  <c r="J426" i="10"/>
  <c r="J137" i="10"/>
  <c r="K137" i="10" s="1"/>
  <c r="G323" i="10"/>
  <c r="H323" i="10" s="1"/>
  <c r="L323" i="10" s="1"/>
  <c r="M323" i="10" s="1"/>
  <c r="L473" i="8"/>
  <c r="M473" i="8" s="1"/>
  <c r="J146" i="6"/>
  <c r="G322" i="2"/>
  <c r="H322" i="2" s="1"/>
  <c r="L322" i="2" s="1"/>
  <c r="M322" i="2" s="1"/>
  <c r="E517" i="4"/>
  <c r="J150" i="10"/>
  <c r="K150" i="10" s="1"/>
  <c r="J91" i="10"/>
  <c r="G427" i="10"/>
  <c r="L99" i="10"/>
  <c r="M99" i="10" s="1"/>
  <c r="J150" i="8"/>
  <c r="K150" i="8" s="1"/>
  <c r="G417" i="6"/>
  <c r="H417" i="6" s="1"/>
  <c r="G325" i="2"/>
  <c r="H325" i="2" s="1"/>
  <c r="L325" i="2" s="1"/>
  <c r="M325" i="2" s="1"/>
  <c r="L98" i="4"/>
  <c r="M98" i="4" s="1"/>
  <c r="L99" i="8"/>
  <c r="M99" i="8" s="1"/>
  <c r="G426" i="6"/>
  <c r="J429" i="4"/>
  <c r="K429" i="4" s="1"/>
  <c r="L429" i="4" s="1"/>
  <c r="M429" i="4" s="1"/>
  <c r="H80" i="2"/>
  <c r="J147" i="8"/>
  <c r="G324" i="4"/>
  <c r="H324" i="4" s="1"/>
  <c r="L317" i="10"/>
  <c r="M317" i="10" s="1"/>
  <c r="G322" i="10"/>
  <c r="H322" i="10" s="1"/>
  <c r="L322" i="10" s="1"/>
  <c r="M322" i="10" s="1"/>
  <c r="L323" i="6"/>
  <c r="M323" i="6" s="1"/>
  <c r="J81" i="10"/>
  <c r="K81" i="10" s="1"/>
  <c r="J205" i="4"/>
  <c r="K205" i="4" s="1"/>
  <c r="J137" i="4"/>
  <c r="K137" i="4" s="1"/>
  <c r="J269" i="4"/>
  <c r="K269" i="4" s="1"/>
  <c r="L379" i="2"/>
  <c r="M379" i="2" s="1"/>
  <c r="G324" i="10"/>
  <c r="H324" i="10" s="1"/>
  <c r="L324" i="10" s="1"/>
  <c r="M324" i="10" s="1"/>
  <c r="J377" i="10"/>
  <c r="K377" i="10" s="1"/>
  <c r="L434" i="6"/>
  <c r="M434" i="6" s="1"/>
  <c r="L97" i="4"/>
  <c r="M97" i="4" s="1"/>
  <c r="J324" i="4"/>
  <c r="K324" i="4" s="1"/>
  <c r="L97" i="2"/>
  <c r="M97" i="2" s="1"/>
  <c r="L434" i="2"/>
  <c r="M434" i="2" s="1"/>
  <c r="G265" i="9"/>
  <c r="H265" i="9" s="1"/>
  <c r="L377" i="9"/>
  <c r="M377" i="9" s="1"/>
  <c r="L93" i="9"/>
  <c r="M93" i="9" s="1"/>
  <c r="J315" i="7"/>
  <c r="G90" i="7"/>
  <c r="L88" i="1"/>
  <c r="M88" i="1" s="1"/>
  <c r="L153" i="1"/>
  <c r="M153" i="1" s="1"/>
  <c r="L378" i="7"/>
  <c r="M378" i="7" s="1"/>
  <c r="G267" i="3"/>
  <c r="H267" i="3" s="1"/>
  <c r="G265" i="3"/>
  <c r="H265" i="3" s="1"/>
  <c r="J205" i="3"/>
  <c r="K205" i="3" s="1"/>
  <c r="L205" i="3" s="1"/>
  <c r="M205" i="3" s="1"/>
  <c r="G433" i="9"/>
  <c r="H433" i="9" s="1"/>
  <c r="L433" i="9" s="1"/>
  <c r="M433" i="9" s="1"/>
  <c r="J212" i="7"/>
  <c r="K212" i="7" s="1"/>
  <c r="L212" i="7" s="1"/>
  <c r="M212" i="7" s="1"/>
  <c r="J315" i="5"/>
  <c r="G90" i="9"/>
  <c r="G81" i="7"/>
  <c r="H81" i="7" s="1"/>
  <c r="L210" i="3"/>
  <c r="M210" i="3" s="1"/>
  <c r="L98" i="9"/>
  <c r="M98" i="9" s="1"/>
  <c r="J213" i="3"/>
  <c r="K213" i="3" s="1"/>
  <c r="L213" i="3" s="1"/>
  <c r="M213" i="3" s="1"/>
  <c r="L322" i="1"/>
  <c r="M322" i="1" s="1"/>
  <c r="G361" i="9"/>
  <c r="H361" i="9" s="1"/>
  <c r="J266" i="5"/>
  <c r="K266" i="5" s="1"/>
  <c r="J209" i="3"/>
  <c r="K209" i="3" s="1"/>
  <c r="L209" i="3" s="1"/>
  <c r="M209" i="3" s="1"/>
  <c r="G81" i="9"/>
  <c r="H81" i="9" s="1"/>
  <c r="J267" i="5"/>
  <c r="K267" i="5" s="1"/>
  <c r="L430" i="9"/>
  <c r="M430" i="9" s="1"/>
  <c r="L154" i="7"/>
  <c r="M154" i="7" s="1"/>
  <c r="L377" i="1"/>
  <c r="M377" i="1" s="1"/>
  <c r="L266" i="1"/>
  <c r="M266" i="1" s="1"/>
  <c r="J212" i="3"/>
  <c r="K212" i="3" s="1"/>
  <c r="L212" i="3" s="1"/>
  <c r="M212" i="3" s="1"/>
  <c r="G436" i="9"/>
  <c r="H436" i="9" s="1"/>
  <c r="L436" i="9" s="1"/>
  <c r="M436" i="9" s="1"/>
  <c r="L97" i="7"/>
  <c r="M97" i="7" s="1"/>
  <c r="L323" i="5"/>
  <c r="M323" i="5" s="1"/>
  <c r="L322" i="5"/>
  <c r="M322" i="5" s="1"/>
  <c r="J137" i="3"/>
  <c r="K137" i="3" s="1"/>
  <c r="G81" i="3"/>
  <c r="H81" i="3" s="1"/>
  <c r="L209" i="1"/>
  <c r="M209" i="1" s="1"/>
  <c r="J361" i="5"/>
  <c r="K361" i="5" s="1"/>
  <c r="J261" i="5"/>
  <c r="K261" i="5" s="1"/>
  <c r="G147" i="3"/>
  <c r="G305" i="3"/>
  <c r="H305" i="3" s="1"/>
  <c r="H80" i="1"/>
  <c r="J317" i="5"/>
  <c r="K317" i="5" s="1"/>
  <c r="J262" i="5"/>
  <c r="K262" i="5" s="1"/>
  <c r="L98" i="5"/>
  <c r="M98" i="5" s="1"/>
  <c r="L153" i="7"/>
  <c r="M153" i="7" s="1"/>
  <c r="J318" i="7"/>
  <c r="K318" i="7" s="1"/>
  <c r="J305" i="5"/>
  <c r="K305" i="5" s="1"/>
  <c r="G361" i="5"/>
  <c r="H361" i="5" s="1"/>
  <c r="J269" i="5"/>
  <c r="K269" i="5" s="1"/>
  <c r="L374" i="1"/>
  <c r="M374" i="1" s="1"/>
  <c r="J374" i="5"/>
  <c r="K374" i="5" s="1"/>
  <c r="L322" i="9"/>
  <c r="M322" i="9" s="1"/>
  <c r="J314" i="7"/>
  <c r="G269" i="7"/>
  <c r="H269" i="7" s="1"/>
  <c r="G149" i="3"/>
  <c r="H149" i="3" s="1"/>
  <c r="G269" i="3"/>
  <c r="H269" i="3" s="1"/>
  <c r="L364" i="1"/>
  <c r="M364" i="1" s="1"/>
  <c r="L155" i="1"/>
  <c r="M155" i="1" s="1"/>
  <c r="J137" i="7"/>
  <c r="K137" i="7" s="1"/>
  <c r="G266" i="7"/>
  <c r="H266" i="7" s="1"/>
  <c r="L154" i="5"/>
  <c r="M154" i="5" s="1"/>
  <c r="G266" i="3"/>
  <c r="H266" i="3" s="1"/>
  <c r="J315" i="3"/>
  <c r="G437" i="9"/>
  <c r="H437" i="9" s="1"/>
  <c r="L437" i="9" s="1"/>
  <c r="M437" i="9" s="1"/>
  <c r="G267" i="7"/>
  <c r="H267" i="7" s="1"/>
  <c r="L321" i="3"/>
  <c r="M321" i="3" s="1"/>
  <c r="L206" i="1"/>
  <c r="M206" i="1" s="1"/>
  <c r="L150" i="1"/>
  <c r="M150" i="1" s="1"/>
  <c r="L308" i="1"/>
  <c r="M308" i="1" s="1"/>
  <c r="J314" i="5"/>
  <c r="J149" i="7"/>
  <c r="K149" i="7" s="1"/>
  <c r="L149" i="7" s="1"/>
  <c r="M149" i="7" s="1"/>
  <c r="L321" i="7"/>
  <c r="M321" i="7" s="1"/>
  <c r="G265" i="7"/>
  <c r="H265" i="7" s="1"/>
  <c r="L379" i="5"/>
  <c r="M379" i="5" s="1"/>
  <c r="G305" i="5"/>
  <c r="H305" i="5" s="1"/>
  <c r="J211" i="3"/>
  <c r="K211" i="3" s="1"/>
  <c r="L211" i="3" s="1"/>
  <c r="M211" i="3" s="1"/>
  <c r="G268" i="7"/>
  <c r="H268" i="7" s="1"/>
  <c r="L318" i="5"/>
  <c r="M318" i="5" s="1"/>
  <c r="J268" i="5"/>
  <c r="K268" i="5" s="1"/>
  <c r="J305" i="3"/>
  <c r="K305" i="3" s="1"/>
  <c r="L94" i="1"/>
  <c r="M94" i="1" s="1"/>
  <c r="L155" i="5"/>
  <c r="M155" i="5" s="1"/>
  <c r="G262" i="3"/>
  <c r="H262" i="3" s="1"/>
  <c r="J373" i="3"/>
  <c r="K373" i="3" s="1"/>
  <c r="L373" i="3" s="1"/>
  <c r="M373" i="3" s="1"/>
  <c r="J317" i="3"/>
  <c r="K317" i="3" s="1"/>
  <c r="L217" i="1"/>
  <c r="L548" i="10"/>
  <c r="M548" i="10" s="1"/>
  <c r="L492" i="10"/>
  <c r="M492" i="10" s="1"/>
  <c r="L324" i="9"/>
  <c r="M324" i="9" s="1"/>
  <c r="J90" i="8"/>
  <c r="J93" i="8"/>
  <c r="K93" i="8" s="1"/>
  <c r="J91" i="8"/>
  <c r="L157" i="9"/>
  <c r="M157" i="9" s="1"/>
  <c r="L206" i="9"/>
  <c r="M206" i="9" s="1"/>
  <c r="G211" i="9"/>
  <c r="H211" i="9" s="1"/>
  <c r="L211" i="9" s="1"/>
  <c r="M211" i="9" s="1"/>
  <c r="G213" i="9"/>
  <c r="H213" i="9" s="1"/>
  <c r="L213" i="9" s="1"/>
  <c r="M213" i="9" s="1"/>
  <c r="G210" i="9"/>
  <c r="H210" i="9" s="1"/>
  <c r="L210" i="9" s="1"/>
  <c r="M210" i="9" s="1"/>
  <c r="G209" i="9"/>
  <c r="H209" i="9" s="1"/>
  <c r="L209" i="9" s="1"/>
  <c r="M209" i="9" s="1"/>
  <c r="G212" i="9"/>
  <c r="H212" i="9" s="1"/>
  <c r="L212" i="9" s="1"/>
  <c r="M212" i="9" s="1"/>
  <c r="L205" i="9"/>
  <c r="M205" i="9" s="1"/>
  <c r="E237" i="10"/>
  <c r="L489" i="10"/>
  <c r="M489" i="10" s="1"/>
  <c r="G266" i="10"/>
  <c r="H266" i="10" s="1"/>
  <c r="G269" i="10"/>
  <c r="H269" i="10" s="1"/>
  <c r="G267" i="10"/>
  <c r="H267" i="10" s="1"/>
  <c r="G265" i="10"/>
  <c r="H265" i="10" s="1"/>
  <c r="G268" i="10"/>
  <c r="H268" i="10" s="1"/>
  <c r="L101" i="10"/>
  <c r="M101" i="10" s="1"/>
  <c r="J549" i="10"/>
  <c r="K549" i="10" s="1"/>
  <c r="L493" i="10"/>
  <c r="M493" i="10" s="1"/>
  <c r="L94" i="10"/>
  <c r="M94" i="10" s="1"/>
  <c r="L325" i="9"/>
  <c r="M325" i="9" s="1"/>
  <c r="L196" i="10"/>
  <c r="M196" i="10" s="1"/>
  <c r="L433" i="8"/>
  <c r="M433" i="8" s="1"/>
  <c r="J546" i="10"/>
  <c r="K546" i="10" s="1"/>
  <c r="L546" i="10" s="1"/>
  <c r="M546" i="10" s="1"/>
  <c r="L82" i="10"/>
  <c r="M82" i="10" s="1"/>
  <c r="E237" i="9"/>
  <c r="L325" i="7"/>
  <c r="M325" i="7" s="1"/>
  <c r="J547" i="10"/>
  <c r="K547" i="10" s="1"/>
  <c r="L547" i="10" s="1"/>
  <c r="M547" i="10" s="1"/>
  <c r="J545" i="10"/>
  <c r="K545" i="10" s="1"/>
  <c r="L545" i="10" s="1"/>
  <c r="M545" i="10" s="1"/>
  <c r="J542" i="10"/>
  <c r="K542" i="10" s="1"/>
  <c r="L542" i="10" s="1"/>
  <c r="M542" i="10" s="1"/>
  <c r="L149" i="10"/>
  <c r="M149" i="10" s="1"/>
  <c r="J541" i="10"/>
  <c r="K541" i="10" s="1"/>
  <c r="L156" i="10"/>
  <c r="M156" i="10" s="1"/>
  <c r="L88" i="10"/>
  <c r="M88" i="10" s="1"/>
  <c r="L100" i="10"/>
  <c r="M100" i="10" s="1"/>
  <c r="L436" i="10"/>
  <c r="M436" i="10" s="1"/>
  <c r="G90" i="10"/>
  <c r="G91" i="10"/>
  <c r="L318" i="10"/>
  <c r="M318" i="10" s="1"/>
  <c r="G269" i="9"/>
  <c r="H269" i="9" s="1"/>
  <c r="G267" i="9"/>
  <c r="H267" i="9" s="1"/>
  <c r="L153" i="10"/>
  <c r="M153" i="10" s="1"/>
  <c r="L485" i="10"/>
  <c r="M485" i="10" s="1"/>
  <c r="L434" i="10"/>
  <c r="M434" i="10" s="1"/>
  <c r="L252" i="10"/>
  <c r="M252" i="10" s="1"/>
  <c r="L97" i="10"/>
  <c r="M97" i="10" s="1"/>
  <c r="L419" i="8"/>
  <c r="M419" i="8" s="1"/>
  <c r="J149" i="9"/>
  <c r="K149" i="9" s="1"/>
  <c r="J146" i="9"/>
  <c r="L82" i="8"/>
  <c r="M82" i="8" s="1"/>
  <c r="L381" i="8"/>
  <c r="M381" i="8" s="1"/>
  <c r="J137" i="8"/>
  <c r="K137" i="8" s="1"/>
  <c r="L139" i="7"/>
  <c r="M139" i="7" s="1"/>
  <c r="L491" i="8"/>
  <c r="M491" i="8" s="1"/>
  <c r="L98" i="7"/>
  <c r="M98" i="7" s="1"/>
  <c r="K470" i="8"/>
  <c r="H470" i="8"/>
  <c r="L250" i="6"/>
  <c r="M250" i="6" s="1"/>
  <c r="G429" i="6"/>
  <c r="H429" i="6" s="1"/>
  <c r="L433" i="6"/>
  <c r="M433" i="6" s="1"/>
  <c r="L380" i="5"/>
  <c r="M380" i="5" s="1"/>
  <c r="G546" i="6"/>
  <c r="H546" i="6" s="1"/>
  <c r="G266" i="5"/>
  <c r="H266" i="5" s="1"/>
  <c r="K79" i="5"/>
  <c r="J203" i="4"/>
  <c r="G137" i="3"/>
  <c r="H137" i="3" s="1"/>
  <c r="L417" i="4"/>
  <c r="M417" i="4" s="1"/>
  <c r="L436" i="4"/>
  <c r="M436" i="4" s="1"/>
  <c r="G93" i="3"/>
  <c r="H93" i="3" s="1"/>
  <c r="G147" i="4"/>
  <c r="L79" i="3"/>
  <c r="M79" i="3" s="1"/>
  <c r="J473" i="4"/>
  <c r="K473" i="4" s="1"/>
  <c r="J265" i="4"/>
  <c r="K265" i="4" s="1"/>
  <c r="G374" i="3"/>
  <c r="H374" i="3" s="1"/>
  <c r="L374" i="3" s="1"/>
  <c r="M374" i="3" s="1"/>
  <c r="J34" i="10"/>
  <c r="L268" i="2"/>
  <c r="M268" i="2" s="1"/>
  <c r="J35" i="4"/>
  <c r="J314" i="3"/>
  <c r="J33" i="8"/>
  <c r="L211" i="1"/>
  <c r="M211" i="1" s="1"/>
  <c r="J32" i="6"/>
  <c r="L381" i="3"/>
  <c r="M381" i="3" s="1"/>
  <c r="J205" i="8"/>
  <c r="K205" i="8" s="1"/>
  <c r="E349" i="9"/>
  <c r="J361" i="9" s="1"/>
  <c r="K361" i="9" s="1"/>
  <c r="L374" i="8"/>
  <c r="M374" i="8" s="1"/>
  <c r="L430" i="6"/>
  <c r="M430" i="6" s="1"/>
  <c r="L435" i="6"/>
  <c r="M435" i="6" s="1"/>
  <c r="L532" i="6"/>
  <c r="M532" i="6" s="1"/>
  <c r="G269" i="5"/>
  <c r="H269" i="5" s="1"/>
  <c r="L100" i="5"/>
  <c r="M100" i="5" s="1"/>
  <c r="G81" i="4"/>
  <c r="H81" i="4" s="1"/>
  <c r="L156" i="3"/>
  <c r="M156" i="3" s="1"/>
  <c r="G90" i="3"/>
  <c r="L99" i="2"/>
  <c r="M99" i="2" s="1"/>
  <c r="J35" i="6"/>
  <c r="J33" i="10"/>
  <c r="J32" i="8"/>
  <c r="L157" i="1"/>
  <c r="M157" i="1" s="1"/>
  <c r="L269" i="1"/>
  <c r="M269" i="1" s="1"/>
  <c r="L156" i="6"/>
  <c r="M156" i="6" s="1"/>
  <c r="A79" i="2"/>
  <c r="L363" i="7"/>
  <c r="M363" i="7" s="1"/>
  <c r="L308" i="7"/>
  <c r="M308" i="7" s="1"/>
  <c r="G426" i="10"/>
  <c r="L475" i="10"/>
  <c r="M475" i="10" s="1"/>
  <c r="J374" i="10"/>
  <c r="K374" i="10" s="1"/>
  <c r="L374" i="10" s="1"/>
  <c r="M374" i="10" s="1"/>
  <c r="G417" i="10"/>
  <c r="H417" i="10" s="1"/>
  <c r="G81" i="10"/>
  <c r="H81" i="10" s="1"/>
  <c r="L217" i="9"/>
  <c r="L156" i="9"/>
  <c r="M156" i="9" s="1"/>
  <c r="L194" i="9"/>
  <c r="M194" i="9" s="1"/>
  <c r="L385" i="8"/>
  <c r="L380" i="9"/>
  <c r="M380" i="9" s="1"/>
  <c r="L131" i="8"/>
  <c r="M131" i="8" s="1"/>
  <c r="G324" i="8"/>
  <c r="H324" i="8" s="1"/>
  <c r="G435" i="9"/>
  <c r="H435" i="9" s="1"/>
  <c r="L435" i="9" s="1"/>
  <c r="M435" i="9" s="1"/>
  <c r="L380" i="8"/>
  <c r="M380" i="8" s="1"/>
  <c r="L211" i="8"/>
  <c r="M211" i="8" s="1"/>
  <c r="L306" i="7"/>
  <c r="M306" i="7" s="1"/>
  <c r="J81" i="8"/>
  <c r="K81" i="8" s="1"/>
  <c r="J266" i="8"/>
  <c r="K266" i="8" s="1"/>
  <c r="J269" i="8"/>
  <c r="K269" i="8" s="1"/>
  <c r="J262" i="8"/>
  <c r="K262" i="8" s="1"/>
  <c r="J267" i="8"/>
  <c r="K267" i="8" s="1"/>
  <c r="L155" i="7"/>
  <c r="M155" i="7" s="1"/>
  <c r="J147" i="7"/>
  <c r="L553" i="6"/>
  <c r="L99" i="7"/>
  <c r="M99" i="7" s="1"/>
  <c r="L489" i="6"/>
  <c r="M489" i="6" s="1"/>
  <c r="L155" i="6"/>
  <c r="M155" i="6" s="1"/>
  <c r="L475" i="6"/>
  <c r="M475" i="6" s="1"/>
  <c r="L437" i="6"/>
  <c r="M437" i="6" s="1"/>
  <c r="E405" i="5"/>
  <c r="A106" i="6"/>
  <c r="L144" i="4"/>
  <c r="M144" i="4" s="1"/>
  <c r="G542" i="6"/>
  <c r="H542" i="6" s="1"/>
  <c r="L99" i="5"/>
  <c r="M99" i="5" s="1"/>
  <c r="J93" i="4"/>
  <c r="K93" i="4" s="1"/>
  <c r="G94" i="4"/>
  <c r="H94" i="4" s="1"/>
  <c r="J321" i="4"/>
  <c r="K321" i="4" s="1"/>
  <c r="L321" i="4" s="1"/>
  <c r="M321" i="4" s="1"/>
  <c r="G146" i="3"/>
  <c r="L437" i="4"/>
  <c r="M437" i="4" s="1"/>
  <c r="L156" i="4"/>
  <c r="M156" i="4" s="1"/>
  <c r="L88" i="3"/>
  <c r="M88" i="3" s="1"/>
  <c r="G268" i="3"/>
  <c r="H268" i="3" s="1"/>
  <c r="L156" i="2"/>
  <c r="M156" i="2" s="1"/>
  <c r="L380" i="3"/>
  <c r="M380" i="3" s="1"/>
  <c r="J35" i="8"/>
  <c r="L261" i="1"/>
  <c r="M261" i="1" s="1"/>
  <c r="J32" i="10"/>
  <c r="L98" i="1"/>
  <c r="M98" i="1" s="1"/>
  <c r="L156" i="1"/>
  <c r="M156" i="1" s="1"/>
  <c r="G146" i="8"/>
  <c r="L474" i="8"/>
  <c r="M474" i="8" s="1"/>
  <c r="L364" i="7"/>
  <c r="M364" i="7" s="1"/>
  <c r="H246" i="10"/>
  <c r="K246" i="10"/>
  <c r="L420" i="7"/>
  <c r="M420" i="7" s="1"/>
  <c r="L308" i="10"/>
  <c r="M308" i="10" s="1"/>
  <c r="L363" i="10"/>
  <c r="M363" i="10" s="1"/>
  <c r="J378" i="10"/>
  <c r="K378" i="10" s="1"/>
  <c r="L433" i="10"/>
  <c r="M433" i="10" s="1"/>
  <c r="A76" i="9"/>
  <c r="L358" i="8"/>
  <c r="M358" i="8" s="1"/>
  <c r="L84" i="9"/>
  <c r="M84" i="9" s="1"/>
  <c r="J203" i="8"/>
  <c r="L273" i="8"/>
  <c r="L157" i="8"/>
  <c r="M157" i="8" s="1"/>
  <c r="L489" i="8"/>
  <c r="M489" i="8" s="1"/>
  <c r="L84" i="8"/>
  <c r="M84" i="8" s="1"/>
  <c r="G549" i="8"/>
  <c r="H549" i="8" s="1"/>
  <c r="G147" i="7"/>
  <c r="L94" i="7"/>
  <c r="M94" i="7" s="1"/>
  <c r="L492" i="6"/>
  <c r="M492" i="6" s="1"/>
  <c r="K414" i="9"/>
  <c r="H414" i="9"/>
  <c r="L140" i="6"/>
  <c r="M140" i="6" s="1"/>
  <c r="L139" i="6"/>
  <c r="M139" i="6" s="1"/>
  <c r="J429" i="6"/>
  <c r="K429" i="6" s="1"/>
  <c r="L381" i="6"/>
  <c r="M381" i="6" s="1"/>
  <c r="L364" i="5"/>
  <c r="M364" i="5" s="1"/>
  <c r="J546" i="6"/>
  <c r="K546" i="6" s="1"/>
  <c r="L93" i="5"/>
  <c r="M93" i="5" s="1"/>
  <c r="G91" i="4"/>
  <c r="J323" i="4"/>
  <c r="K323" i="4" s="1"/>
  <c r="J94" i="4"/>
  <c r="K94" i="4" s="1"/>
  <c r="G149" i="4"/>
  <c r="H149" i="4" s="1"/>
  <c r="L476" i="4"/>
  <c r="M476" i="4" s="1"/>
  <c r="G361" i="3"/>
  <c r="H361" i="3" s="1"/>
  <c r="J35" i="10"/>
  <c r="L75" i="2"/>
  <c r="M75" i="2" s="1"/>
  <c r="L325" i="3"/>
  <c r="M325" i="3" s="1"/>
  <c r="L474" i="10"/>
  <c r="M474" i="10" s="1"/>
  <c r="A75" i="10"/>
  <c r="L435" i="10"/>
  <c r="M435" i="10" s="1"/>
  <c r="L273" i="9"/>
  <c r="L100" i="9"/>
  <c r="M100" i="9" s="1"/>
  <c r="L94" i="9"/>
  <c r="M94" i="9" s="1"/>
  <c r="L318" i="9"/>
  <c r="M318" i="9" s="1"/>
  <c r="J202" i="8"/>
  <c r="G314" i="7"/>
  <c r="G137" i="8"/>
  <c r="H137" i="8" s="1"/>
  <c r="L379" i="7"/>
  <c r="M379" i="7" s="1"/>
  <c r="L98" i="8"/>
  <c r="M98" i="8" s="1"/>
  <c r="G266" i="8"/>
  <c r="H266" i="8" s="1"/>
  <c r="G265" i="8"/>
  <c r="H265" i="8" s="1"/>
  <c r="G267" i="8"/>
  <c r="H267" i="8" s="1"/>
  <c r="G137" i="7"/>
  <c r="H137" i="7" s="1"/>
  <c r="L476" i="6"/>
  <c r="M476" i="6" s="1"/>
  <c r="J305" i="7"/>
  <c r="K305" i="7" s="1"/>
  <c r="G427" i="6"/>
  <c r="L363" i="5"/>
  <c r="M363" i="5" s="1"/>
  <c r="L252" i="6"/>
  <c r="M252" i="6" s="1"/>
  <c r="G362" i="6"/>
  <c r="H362" i="6" s="1"/>
  <c r="J371" i="6"/>
  <c r="J356" i="6"/>
  <c r="G370" i="6"/>
  <c r="J355" i="6"/>
  <c r="G357" i="6"/>
  <c r="J363" i="6"/>
  <c r="K363" i="6" s="1"/>
  <c r="G356" i="6"/>
  <c r="J370" i="6"/>
  <c r="G363" i="6"/>
  <c r="H363" i="6" s="1"/>
  <c r="J362" i="6"/>
  <c r="K362" i="6" s="1"/>
  <c r="G359" i="6"/>
  <c r="G371" i="6"/>
  <c r="J357" i="6"/>
  <c r="G355" i="6"/>
  <c r="J365" i="6"/>
  <c r="G365" i="6"/>
  <c r="J359" i="6"/>
  <c r="J368" i="6"/>
  <c r="G368" i="6"/>
  <c r="L135" i="4"/>
  <c r="M135" i="4" s="1"/>
  <c r="G549" i="6"/>
  <c r="H549" i="6" s="1"/>
  <c r="L99" i="4"/>
  <c r="M99" i="4" s="1"/>
  <c r="J325" i="4"/>
  <c r="K325" i="4" s="1"/>
  <c r="L88" i="4"/>
  <c r="M88" i="4" s="1"/>
  <c r="J318" i="4"/>
  <c r="K318" i="4" s="1"/>
  <c r="L75" i="3"/>
  <c r="M75" i="3" s="1"/>
  <c r="L154" i="2"/>
  <c r="M154" i="2" s="1"/>
  <c r="J31" i="4"/>
  <c r="J361" i="3"/>
  <c r="K361" i="3" s="1"/>
  <c r="L93" i="2"/>
  <c r="M93" i="2" s="1"/>
  <c r="L435" i="2"/>
  <c r="M435" i="2" s="1"/>
  <c r="J206" i="2"/>
  <c r="K206" i="2" s="1"/>
  <c r="G202" i="2"/>
  <c r="H202" i="2" s="1"/>
  <c r="G197" i="2"/>
  <c r="H197" i="2" s="1"/>
  <c r="J188" i="2"/>
  <c r="J210" i="2"/>
  <c r="K210" i="2" s="1"/>
  <c r="J196" i="2"/>
  <c r="K196" i="2" s="1"/>
  <c r="J191" i="2"/>
  <c r="G188" i="2"/>
  <c r="J212" i="2"/>
  <c r="K212" i="2" s="1"/>
  <c r="G196" i="2"/>
  <c r="H196" i="2" s="1"/>
  <c r="G210" i="2"/>
  <c r="H210" i="2" s="1"/>
  <c r="G191" i="2"/>
  <c r="H191" i="2" s="1"/>
  <c r="G206" i="2"/>
  <c r="H206" i="2" s="1"/>
  <c r="J202" i="2"/>
  <c r="G194" i="2"/>
  <c r="H194" i="2" s="1"/>
  <c r="J194" i="2"/>
  <c r="J209" i="2"/>
  <c r="K209" i="2" s="1"/>
  <c r="G205" i="2"/>
  <c r="H205" i="2" s="1"/>
  <c r="G187" i="2"/>
  <c r="H187" i="2" s="1"/>
  <c r="J211" i="2"/>
  <c r="K211" i="2" s="1"/>
  <c r="G203" i="2"/>
  <c r="H203" i="2" s="1"/>
  <c r="G200" i="2"/>
  <c r="H200" i="2" s="1"/>
  <c r="J195" i="2"/>
  <c r="G211" i="2"/>
  <c r="H211" i="2" s="1"/>
  <c r="G195" i="2"/>
  <c r="H195" i="2" s="1"/>
  <c r="G212" i="2"/>
  <c r="H212" i="2" s="1"/>
  <c r="J205" i="2"/>
  <c r="K205" i="2" s="1"/>
  <c r="J203" i="2"/>
  <c r="J197" i="2"/>
  <c r="J189" i="2"/>
  <c r="G189" i="2"/>
  <c r="G209" i="2"/>
  <c r="H209" i="2" s="1"/>
  <c r="J213" i="2"/>
  <c r="K213" i="2" s="1"/>
  <c r="G213" i="2"/>
  <c r="H213" i="2" s="1"/>
  <c r="J200" i="2"/>
  <c r="L381" i="1"/>
  <c r="M381" i="1" s="1"/>
  <c r="L213" i="10"/>
  <c r="M213" i="10" s="1"/>
  <c r="L532" i="10"/>
  <c r="M532" i="10" s="1"/>
  <c r="L437" i="10"/>
  <c r="M437" i="10" s="1"/>
  <c r="L75" i="10"/>
  <c r="M75" i="10" s="1"/>
  <c r="L378" i="9"/>
  <c r="M378" i="9" s="1"/>
  <c r="L321" i="9"/>
  <c r="M321" i="9" s="1"/>
  <c r="G321" i="8"/>
  <c r="H321" i="8" s="1"/>
  <c r="L321" i="8" s="1"/>
  <c r="M321" i="8" s="1"/>
  <c r="G323" i="8"/>
  <c r="H323" i="8" s="1"/>
  <c r="L323" i="8" s="1"/>
  <c r="M323" i="8" s="1"/>
  <c r="G322" i="8"/>
  <c r="H322" i="8" s="1"/>
  <c r="L322" i="8" s="1"/>
  <c r="M322" i="8" s="1"/>
  <c r="L317" i="8"/>
  <c r="M317" i="8" s="1"/>
  <c r="G325" i="8"/>
  <c r="H325" i="8" s="1"/>
  <c r="L139" i="8"/>
  <c r="M139" i="8" s="1"/>
  <c r="L362" i="8"/>
  <c r="M362" i="8" s="1"/>
  <c r="L250" i="8"/>
  <c r="M250" i="8" s="1"/>
  <c r="L485" i="8"/>
  <c r="M485" i="8" s="1"/>
  <c r="L100" i="8"/>
  <c r="M100" i="8" s="1"/>
  <c r="L217" i="7"/>
  <c r="L251" i="7"/>
  <c r="M251" i="7" s="1"/>
  <c r="K526" i="8"/>
  <c r="H526" i="8"/>
  <c r="J427" i="6"/>
  <c r="J417" i="6"/>
  <c r="K417" i="6" s="1"/>
  <c r="L251" i="5"/>
  <c r="M251" i="5" s="1"/>
  <c r="G473" i="6"/>
  <c r="H473" i="6" s="1"/>
  <c r="L378" i="5"/>
  <c r="M378" i="5" s="1"/>
  <c r="L153" i="5"/>
  <c r="M153" i="5" s="1"/>
  <c r="A75" i="4"/>
  <c r="G267" i="5"/>
  <c r="H267" i="5" s="1"/>
  <c r="L381" i="5"/>
  <c r="M381" i="5" s="1"/>
  <c r="G205" i="6"/>
  <c r="H205" i="6" s="1"/>
  <c r="J211" i="6"/>
  <c r="K211" i="6" s="1"/>
  <c r="G196" i="6"/>
  <c r="H196" i="6" s="1"/>
  <c r="J213" i="6"/>
  <c r="K213" i="6" s="1"/>
  <c r="G211" i="6"/>
  <c r="H211" i="6" s="1"/>
  <c r="J205" i="6"/>
  <c r="K205" i="6" s="1"/>
  <c r="G212" i="6"/>
  <c r="H212" i="6" s="1"/>
  <c r="J196" i="6"/>
  <c r="K196" i="6" s="1"/>
  <c r="J212" i="6"/>
  <c r="K212" i="6" s="1"/>
  <c r="G202" i="6"/>
  <c r="J195" i="6"/>
  <c r="K195" i="6" s="1"/>
  <c r="J209" i="6"/>
  <c r="K209" i="6" s="1"/>
  <c r="G209" i="6"/>
  <c r="H209" i="6" s="1"/>
  <c r="J187" i="6"/>
  <c r="J191" i="6"/>
  <c r="G191" i="6"/>
  <c r="G187" i="6"/>
  <c r="J197" i="6"/>
  <c r="J194" i="6"/>
  <c r="K194" i="6" s="1"/>
  <c r="G194" i="6"/>
  <c r="H194" i="6" s="1"/>
  <c r="G197" i="6"/>
  <c r="J202" i="6"/>
  <c r="J200" i="6"/>
  <c r="G200" i="6"/>
  <c r="G213" i="6"/>
  <c r="H213" i="6" s="1"/>
  <c r="J206" i="6"/>
  <c r="K206" i="6" s="1"/>
  <c r="F193" i="6"/>
  <c r="G206" i="6"/>
  <c r="H206" i="6" s="1"/>
  <c r="J203" i="6"/>
  <c r="G203" i="6"/>
  <c r="J210" i="6"/>
  <c r="K210" i="6" s="1"/>
  <c r="G210" i="6"/>
  <c r="H210" i="6" s="1"/>
  <c r="J81" i="4"/>
  <c r="K81" i="4" s="1"/>
  <c r="L101" i="4"/>
  <c r="M101" i="4" s="1"/>
  <c r="L435" i="4"/>
  <c r="M435" i="4" s="1"/>
  <c r="E69" i="3"/>
  <c r="J81" i="3" s="1"/>
  <c r="K81" i="3" s="1"/>
  <c r="L150" i="4"/>
  <c r="M150" i="4" s="1"/>
  <c r="J485" i="4"/>
  <c r="K485" i="4" s="1"/>
  <c r="J31" i="6"/>
  <c r="L101" i="2"/>
  <c r="M101" i="2" s="1"/>
  <c r="L205" i="1"/>
  <c r="M205" i="1" s="1"/>
  <c r="L97" i="1"/>
  <c r="M97" i="1" s="1"/>
  <c r="L196" i="9"/>
  <c r="M196" i="9" s="1"/>
  <c r="K135" i="8"/>
  <c r="L135" i="8" s="1"/>
  <c r="M135" i="8" s="1"/>
  <c r="L418" i="7"/>
  <c r="M418" i="7" s="1"/>
  <c r="L493" i="8"/>
  <c r="M493" i="8" s="1"/>
  <c r="L490" i="8"/>
  <c r="M490" i="8" s="1"/>
  <c r="L156" i="7"/>
  <c r="M156" i="7" s="1"/>
  <c r="E237" i="7"/>
  <c r="E461" i="6"/>
  <c r="L156" i="5"/>
  <c r="M156" i="5" s="1"/>
  <c r="L75" i="5"/>
  <c r="M75" i="5" s="1"/>
  <c r="G94" i="3"/>
  <c r="H94" i="3" s="1"/>
  <c r="H246" i="5"/>
  <c r="L135" i="2"/>
  <c r="M135" i="2" s="1"/>
  <c r="J31" i="8"/>
  <c r="L94" i="2"/>
  <c r="M94" i="2" s="1"/>
  <c r="L317" i="1"/>
  <c r="M317" i="1" s="1"/>
  <c r="L84" i="2"/>
  <c r="M84" i="2" s="1"/>
  <c r="L75" i="1"/>
  <c r="M75" i="1" s="1"/>
  <c r="L88" i="9"/>
  <c r="M88" i="9" s="1"/>
  <c r="L75" i="8"/>
  <c r="M75" i="8" s="1"/>
  <c r="L373" i="8"/>
  <c r="M373" i="8" s="1"/>
  <c r="L213" i="8"/>
  <c r="M213" i="8" s="1"/>
  <c r="L380" i="7"/>
  <c r="M380" i="7" s="1"/>
  <c r="L492" i="8"/>
  <c r="M492" i="8" s="1"/>
  <c r="E405" i="7"/>
  <c r="L157" i="6"/>
  <c r="M157" i="6" s="1"/>
  <c r="H134" i="9"/>
  <c r="J547" i="6"/>
  <c r="K547" i="6" s="1"/>
  <c r="H358" i="7"/>
  <c r="K358" i="7"/>
  <c r="L153" i="2"/>
  <c r="M153" i="2" s="1"/>
  <c r="J147" i="3"/>
  <c r="J149" i="3"/>
  <c r="K149" i="3" s="1"/>
  <c r="J31" i="10"/>
  <c r="L268" i="1"/>
  <c r="M268" i="1" s="1"/>
  <c r="L251" i="8"/>
  <c r="M251" i="8" s="1"/>
  <c r="L325" i="6"/>
  <c r="M325" i="6" s="1"/>
  <c r="H302" i="8"/>
  <c r="K302" i="8"/>
  <c r="L140" i="7"/>
  <c r="M140" i="7" s="1"/>
  <c r="L153" i="6"/>
  <c r="M153" i="6" s="1"/>
  <c r="K358" i="10"/>
  <c r="H358" i="10"/>
  <c r="L273" i="6"/>
  <c r="L418" i="6"/>
  <c r="M418" i="6" s="1"/>
  <c r="G268" i="5"/>
  <c r="H268" i="5" s="1"/>
  <c r="J202" i="4"/>
  <c r="J206" i="4"/>
  <c r="K206" i="4" s="1"/>
  <c r="L149" i="2"/>
  <c r="M149" i="2" s="1"/>
  <c r="L79" i="1"/>
  <c r="M79" i="1" s="1"/>
  <c r="L436" i="2"/>
  <c r="M436" i="2" s="1"/>
  <c r="L325" i="1"/>
  <c r="M325" i="1" s="1"/>
  <c r="E181" i="5"/>
  <c r="L325" i="5"/>
  <c r="M325" i="5" s="1"/>
  <c r="L100" i="4"/>
  <c r="M100" i="4" s="1"/>
  <c r="L380" i="1"/>
  <c r="M380" i="1" s="1"/>
  <c r="L269" i="2"/>
  <c r="M269" i="2" s="1"/>
  <c r="L324" i="3"/>
  <c r="M324" i="3" s="1"/>
  <c r="L212" i="1"/>
  <c r="M212" i="1" s="1"/>
  <c r="L434" i="9"/>
  <c r="M434" i="9" s="1"/>
  <c r="L153" i="8"/>
  <c r="M153" i="8" s="1"/>
  <c r="L436" i="8"/>
  <c r="M436" i="8" s="1"/>
  <c r="L381" i="7"/>
  <c r="M381" i="7" s="1"/>
  <c r="L157" i="7"/>
  <c r="M157" i="7" s="1"/>
  <c r="H414" i="8"/>
  <c r="K414" i="8"/>
  <c r="L138" i="6"/>
  <c r="M138" i="6" s="1"/>
  <c r="L83" i="6"/>
  <c r="M83" i="6" s="1"/>
  <c r="H302" i="9"/>
  <c r="K302" i="9"/>
  <c r="E125" i="5"/>
  <c r="J137" i="5" s="1"/>
  <c r="K137" i="5" s="1"/>
  <c r="L137" i="5" s="1"/>
  <c r="M137" i="5" s="1"/>
  <c r="L212" i="4"/>
  <c r="M212" i="4" s="1"/>
  <c r="L322" i="4"/>
  <c r="M322" i="4" s="1"/>
  <c r="L493" i="4"/>
  <c r="M493" i="4" s="1"/>
  <c r="L417" i="2"/>
  <c r="M417" i="2" s="1"/>
  <c r="L101" i="1"/>
  <c r="M101" i="1" s="1"/>
  <c r="L149" i="1"/>
  <c r="M149" i="1" s="1"/>
  <c r="L267" i="1"/>
  <c r="M267" i="1" s="1"/>
  <c r="L377" i="7"/>
  <c r="M377" i="7" s="1"/>
  <c r="L101" i="7"/>
  <c r="M101" i="7" s="1"/>
  <c r="L100" i="7"/>
  <c r="M100" i="7" s="1"/>
  <c r="L493" i="6"/>
  <c r="M493" i="6" s="1"/>
  <c r="L217" i="5"/>
  <c r="L101" i="3"/>
  <c r="M101" i="3" s="1"/>
  <c r="L267" i="2"/>
  <c r="M267" i="2" s="1"/>
  <c r="A101" i="3"/>
  <c r="L381" i="2"/>
  <c r="M381" i="2" s="1"/>
  <c r="L213" i="1"/>
  <c r="M213" i="1" s="1"/>
  <c r="L93" i="1"/>
  <c r="M93" i="1" s="1"/>
  <c r="J548" i="2"/>
  <c r="K548" i="2" s="1"/>
  <c r="J546" i="2"/>
  <c r="K546" i="2" s="1"/>
  <c r="G546" i="2"/>
  <c r="H546" i="2" s="1"/>
  <c r="G548" i="2"/>
  <c r="H548" i="2" s="1"/>
  <c r="J532" i="2"/>
  <c r="J542" i="2"/>
  <c r="G532" i="2"/>
  <c r="G545" i="2"/>
  <c r="H545" i="2" s="1"/>
  <c r="G547" i="2"/>
  <c r="H547" i="2" s="1"/>
  <c r="J547" i="2"/>
  <c r="K547" i="2" s="1"/>
  <c r="G542" i="2"/>
  <c r="J549" i="2"/>
  <c r="K549" i="2" s="1"/>
  <c r="G549" i="2"/>
  <c r="H549" i="2" s="1"/>
  <c r="J545" i="2"/>
  <c r="K545" i="2" s="1"/>
  <c r="J541" i="2"/>
  <c r="G541" i="2"/>
  <c r="L373" i="1"/>
  <c r="M373" i="1" s="1"/>
  <c r="L212" i="10"/>
  <c r="M212" i="10" s="1"/>
  <c r="L251" i="10"/>
  <c r="M251" i="10" s="1"/>
  <c r="L157" i="10"/>
  <c r="M157" i="10" s="1"/>
  <c r="L140" i="10"/>
  <c r="M140" i="10" s="1"/>
  <c r="L530" i="10"/>
  <c r="M530" i="10" s="1"/>
  <c r="L307" i="9"/>
  <c r="M307" i="9" s="1"/>
  <c r="L381" i="9"/>
  <c r="M381" i="9" s="1"/>
  <c r="L429" i="8"/>
  <c r="M429" i="8" s="1"/>
  <c r="L435" i="8"/>
  <c r="M435" i="8" s="1"/>
  <c r="L437" i="8"/>
  <c r="M437" i="8" s="1"/>
  <c r="L329" i="8"/>
  <c r="G146" i="7"/>
  <c r="L83" i="8"/>
  <c r="M83" i="8" s="1"/>
  <c r="J549" i="8"/>
  <c r="K549" i="8" s="1"/>
  <c r="J146" i="7"/>
  <c r="A102" i="7"/>
  <c r="L324" i="7"/>
  <c r="M324" i="7" s="1"/>
  <c r="L82" i="6"/>
  <c r="M82" i="6" s="1"/>
  <c r="L98" i="6"/>
  <c r="M98" i="6" s="1"/>
  <c r="L195" i="5"/>
  <c r="M195" i="5" s="1"/>
  <c r="L436" i="6"/>
  <c r="M436" i="6" s="1"/>
  <c r="L378" i="6"/>
  <c r="M378" i="6" s="1"/>
  <c r="L196" i="4"/>
  <c r="M196" i="4" s="1"/>
  <c r="L321" i="5"/>
  <c r="M321" i="5" s="1"/>
  <c r="L324" i="5"/>
  <c r="M324" i="5" s="1"/>
  <c r="L379" i="4"/>
  <c r="M379" i="4" s="1"/>
  <c r="J150" i="3"/>
  <c r="K150" i="3" s="1"/>
  <c r="L150" i="3" s="1"/>
  <c r="M150" i="3" s="1"/>
  <c r="L380" i="2"/>
  <c r="M380" i="2" s="1"/>
  <c r="L490" i="2"/>
  <c r="M490" i="2" s="1"/>
  <c r="L437" i="2"/>
  <c r="M437" i="2" s="1"/>
  <c r="J34" i="4"/>
  <c r="L324" i="1"/>
  <c r="M324" i="1" s="1"/>
  <c r="L322" i="3"/>
  <c r="M322" i="3" s="1"/>
  <c r="G435" i="1"/>
  <c r="H435" i="1" s="1"/>
  <c r="J429" i="1"/>
  <c r="K429" i="1" s="1"/>
  <c r="G436" i="1"/>
  <c r="H436" i="1" s="1"/>
  <c r="J430" i="1"/>
  <c r="K430" i="1" s="1"/>
  <c r="J436" i="1"/>
  <c r="K436" i="1" s="1"/>
  <c r="J437" i="1"/>
  <c r="K437" i="1" s="1"/>
  <c r="J433" i="1"/>
  <c r="K433" i="1" s="1"/>
  <c r="G420" i="1"/>
  <c r="H420" i="1" s="1"/>
  <c r="G417" i="1"/>
  <c r="H417" i="1" s="1"/>
  <c r="L417" i="1" s="1"/>
  <c r="G433" i="1"/>
  <c r="H433" i="1" s="1"/>
  <c r="J435" i="1"/>
  <c r="K435" i="1" s="1"/>
  <c r="G429" i="1"/>
  <c r="H429" i="1" s="1"/>
  <c r="J420" i="1"/>
  <c r="G437" i="1"/>
  <c r="H437" i="1" s="1"/>
  <c r="G434" i="1"/>
  <c r="H434" i="1" s="1"/>
  <c r="J434" i="1"/>
  <c r="K434" i="1" s="1"/>
  <c r="G430" i="1"/>
  <c r="H430" i="1" s="1"/>
  <c r="L101" i="5"/>
  <c r="M101" i="5" s="1"/>
  <c r="L101" i="9"/>
  <c r="M101" i="9" s="1"/>
  <c r="J193" i="8"/>
  <c r="K193" i="8" s="1"/>
  <c r="L420" i="8"/>
  <c r="M420" i="8" s="1"/>
  <c r="L363" i="8"/>
  <c r="M363" i="8" s="1"/>
  <c r="L82" i="7"/>
  <c r="M82" i="7" s="1"/>
  <c r="G548" i="8"/>
  <c r="H548" i="8" s="1"/>
  <c r="L362" i="7"/>
  <c r="M362" i="7" s="1"/>
  <c r="G305" i="7"/>
  <c r="H305" i="7" s="1"/>
  <c r="L75" i="6"/>
  <c r="M75" i="6" s="1"/>
  <c r="L101" i="6"/>
  <c r="M101" i="6" s="1"/>
  <c r="L373" i="6"/>
  <c r="M373" i="6" s="1"/>
  <c r="H190" i="8"/>
  <c r="L157" i="5"/>
  <c r="M157" i="5" s="1"/>
  <c r="G547" i="6"/>
  <c r="H547" i="6" s="1"/>
  <c r="L308" i="5"/>
  <c r="M308" i="5" s="1"/>
  <c r="L329" i="4"/>
  <c r="L380" i="4"/>
  <c r="M380" i="4" s="1"/>
  <c r="L420" i="4"/>
  <c r="M420" i="4" s="1"/>
  <c r="G91" i="3"/>
  <c r="G473" i="4"/>
  <c r="H473" i="4" s="1"/>
  <c r="L492" i="2"/>
  <c r="M492" i="2" s="1"/>
  <c r="L379" i="3"/>
  <c r="M379" i="3" s="1"/>
  <c r="J34" i="6"/>
  <c r="L265" i="2"/>
  <c r="M265" i="2" s="1"/>
  <c r="J33" i="6"/>
  <c r="L100" i="1"/>
  <c r="M100" i="1" s="1"/>
  <c r="L140" i="1"/>
  <c r="M140" i="1" s="1"/>
  <c r="L157" i="3"/>
  <c r="M157" i="3" s="1"/>
  <c r="L492" i="4"/>
  <c r="M492" i="4" s="1"/>
  <c r="L139" i="10"/>
  <c r="M139" i="10" s="1"/>
  <c r="L486" i="10"/>
  <c r="M486" i="10" s="1"/>
  <c r="L418" i="10"/>
  <c r="M418" i="10" s="1"/>
  <c r="L83" i="9"/>
  <c r="M83" i="9" s="1"/>
  <c r="J137" i="9"/>
  <c r="K137" i="9" s="1"/>
  <c r="L379" i="9"/>
  <c r="M379" i="9" s="1"/>
  <c r="L97" i="9"/>
  <c r="M97" i="9" s="1"/>
  <c r="L212" i="8"/>
  <c r="M212" i="8" s="1"/>
  <c r="L156" i="8"/>
  <c r="M156" i="8" s="1"/>
  <c r="L101" i="8"/>
  <c r="M101" i="8" s="1"/>
  <c r="L75" i="7"/>
  <c r="M75" i="7" s="1"/>
  <c r="K190" i="7"/>
  <c r="H190" i="7"/>
  <c r="L265" i="5"/>
  <c r="M265" i="5" s="1"/>
  <c r="G206" i="4"/>
  <c r="H206" i="4" s="1"/>
  <c r="L94" i="5"/>
  <c r="M94" i="5" s="1"/>
  <c r="L79" i="4"/>
  <c r="M79" i="4" s="1"/>
  <c r="J317" i="4"/>
  <c r="K317" i="4" s="1"/>
  <c r="L434" i="4"/>
  <c r="M434" i="4" s="1"/>
  <c r="L157" i="4"/>
  <c r="M157" i="4" s="1"/>
  <c r="L490" i="4"/>
  <c r="M490" i="4" s="1"/>
  <c r="L489" i="2"/>
  <c r="M489" i="2" s="1"/>
  <c r="L493" i="2"/>
  <c r="M493" i="2" s="1"/>
  <c r="L364" i="3"/>
  <c r="M364" i="3" s="1"/>
  <c r="E237" i="3"/>
  <c r="J34" i="8"/>
  <c r="L323" i="3"/>
  <c r="M323" i="3" s="1"/>
  <c r="L88" i="2"/>
  <c r="M88" i="2" s="1"/>
  <c r="J33" i="4"/>
  <c r="J32" i="4"/>
  <c r="L273" i="1"/>
  <c r="L721" i="6" l="1"/>
  <c r="M721" i="6" s="1"/>
  <c r="H518" i="1"/>
  <c r="L583" i="6"/>
  <c r="M583" i="6" s="1"/>
  <c r="L377" i="10"/>
  <c r="M377" i="10" s="1"/>
  <c r="L629" i="8"/>
  <c r="M629" i="8" s="1"/>
  <c r="L629" i="6"/>
  <c r="M629" i="6" s="1"/>
  <c r="L193" i="4"/>
  <c r="M193" i="4" s="1"/>
  <c r="G531" i="5"/>
  <c r="H531" i="5" s="1"/>
  <c r="G532" i="5"/>
  <c r="H532" i="5" s="1"/>
  <c r="L529" i="2"/>
  <c r="M529" i="2" s="1"/>
  <c r="M75" i="4"/>
  <c r="L517" i="5"/>
  <c r="M517" i="5" s="1"/>
  <c r="H145" i="2"/>
  <c r="H148" i="2" s="1"/>
  <c r="H593" i="2"/>
  <c r="H596" i="2" s="1"/>
  <c r="L262" i="4"/>
  <c r="M262" i="4" s="1"/>
  <c r="L137" i="6"/>
  <c r="M137" i="6" s="1"/>
  <c r="L385" i="6"/>
  <c r="L81" i="9"/>
  <c r="M81" i="9" s="1"/>
  <c r="H731" i="2"/>
  <c r="H734" i="2" s="1"/>
  <c r="L81" i="5"/>
  <c r="M81" i="5" s="1"/>
  <c r="L266" i="5"/>
  <c r="M266" i="5" s="1"/>
  <c r="L196" i="6"/>
  <c r="M196" i="6" s="1"/>
  <c r="L429" i="10"/>
  <c r="M429" i="10" s="1"/>
  <c r="L267" i="4"/>
  <c r="M267" i="4" s="1"/>
  <c r="H145" i="1"/>
  <c r="H148" i="1" s="1"/>
  <c r="L324" i="4"/>
  <c r="M324" i="4" s="1"/>
  <c r="L81" i="2"/>
  <c r="M81" i="2" s="1"/>
  <c r="L265" i="8"/>
  <c r="M265" i="8" s="1"/>
  <c r="H89" i="2"/>
  <c r="L137" i="4"/>
  <c r="M137" i="4" s="1"/>
  <c r="L193" i="10"/>
  <c r="M193" i="10" s="1"/>
  <c r="L81" i="6"/>
  <c r="M81" i="6" s="1"/>
  <c r="L193" i="8"/>
  <c r="M193" i="8" s="1"/>
  <c r="H639" i="2"/>
  <c r="H642" i="2" s="1"/>
  <c r="L81" i="8"/>
  <c r="M81" i="8" s="1"/>
  <c r="L542" i="8"/>
  <c r="M542" i="8" s="1"/>
  <c r="L721" i="8"/>
  <c r="M721" i="8" s="1"/>
  <c r="L195" i="6"/>
  <c r="M195" i="6" s="1"/>
  <c r="G193" i="6"/>
  <c r="H193" i="6" s="1"/>
  <c r="F815" i="6"/>
  <c r="F769" i="6"/>
  <c r="G769" i="6" s="1"/>
  <c r="H769" i="6" s="1"/>
  <c r="J193" i="6"/>
  <c r="K193" i="6" s="1"/>
  <c r="I815" i="6"/>
  <c r="I769" i="6"/>
  <c r="I675" i="10"/>
  <c r="K675" i="10" s="1"/>
  <c r="L675" i="10" s="1"/>
  <c r="M675" i="10" s="1"/>
  <c r="I721" i="10"/>
  <c r="K721" i="10" s="1"/>
  <c r="L721" i="10" s="1"/>
  <c r="M721" i="10" s="1"/>
  <c r="I629" i="10"/>
  <c r="K629" i="10" s="1"/>
  <c r="L629" i="10" s="1"/>
  <c r="M629" i="10" s="1"/>
  <c r="I583" i="10"/>
  <c r="K583" i="10" s="1"/>
  <c r="L583" i="10" s="1"/>
  <c r="M583" i="10" s="1"/>
  <c r="I766" i="8"/>
  <c r="K766" i="8" s="1"/>
  <c r="L766" i="8" s="1"/>
  <c r="M766" i="8" s="1"/>
  <c r="I812" i="8"/>
  <c r="K812" i="8" s="1"/>
  <c r="L812" i="8" s="1"/>
  <c r="M812" i="8" s="1"/>
  <c r="F766" i="10"/>
  <c r="H766" i="10" s="1"/>
  <c r="F812" i="10"/>
  <c r="H812" i="10" s="1"/>
  <c r="H685" i="2"/>
  <c r="H688" i="2" s="1"/>
  <c r="H699" i="2" s="1"/>
  <c r="H701" i="2" s="1"/>
  <c r="L677" i="2"/>
  <c r="M677" i="2" s="1"/>
  <c r="L723" i="2"/>
  <c r="M723" i="2" s="1"/>
  <c r="L585" i="2"/>
  <c r="M585" i="2" s="1"/>
  <c r="L379" i="10"/>
  <c r="M379" i="10" s="1"/>
  <c r="E573" i="10"/>
  <c r="J26" i="10"/>
  <c r="J781" i="2"/>
  <c r="K781" i="2" s="1"/>
  <c r="L781" i="2" s="1"/>
  <c r="M781" i="2" s="1"/>
  <c r="J778" i="2"/>
  <c r="J779" i="2"/>
  <c r="J782" i="2"/>
  <c r="J541" i="8"/>
  <c r="K541" i="8" s="1"/>
  <c r="L381" i="10"/>
  <c r="M381" i="10" s="1"/>
  <c r="G782" i="4"/>
  <c r="H782" i="4" s="1"/>
  <c r="G781" i="4"/>
  <c r="H781" i="4" s="1"/>
  <c r="G769" i="4"/>
  <c r="H769" i="4" s="1"/>
  <c r="G779" i="4"/>
  <c r="G778" i="4"/>
  <c r="G778" i="8"/>
  <c r="G782" i="8"/>
  <c r="H782" i="8" s="1"/>
  <c r="G781" i="8"/>
  <c r="H781" i="8" s="1"/>
  <c r="G779" i="8"/>
  <c r="G769" i="8"/>
  <c r="H769" i="8" s="1"/>
  <c r="G779" i="6"/>
  <c r="G781" i="6"/>
  <c r="H781" i="6" s="1"/>
  <c r="G778" i="6"/>
  <c r="G782" i="6"/>
  <c r="H782" i="6" s="1"/>
  <c r="G193" i="2"/>
  <c r="H193" i="2" s="1"/>
  <c r="F815" i="2"/>
  <c r="G815" i="2" s="1"/>
  <c r="H815" i="2" s="1"/>
  <c r="H823" i="2" s="1"/>
  <c r="H826" i="2" s="1"/>
  <c r="F769" i="2"/>
  <c r="G769" i="2" s="1"/>
  <c r="H769" i="2" s="1"/>
  <c r="H777" i="2" s="1"/>
  <c r="H780" i="2" s="1"/>
  <c r="H791" i="2" s="1"/>
  <c r="L137" i="2"/>
  <c r="M137" i="2" s="1"/>
  <c r="J598" i="4"/>
  <c r="K598" i="4" s="1"/>
  <c r="L598" i="4" s="1"/>
  <c r="M598" i="4" s="1"/>
  <c r="J597" i="4"/>
  <c r="K597" i="4" s="1"/>
  <c r="L597" i="4" s="1"/>
  <c r="M597" i="4" s="1"/>
  <c r="J585" i="4"/>
  <c r="K585" i="4" s="1"/>
  <c r="L585" i="4" s="1"/>
  <c r="M585" i="4" s="1"/>
  <c r="J594" i="4"/>
  <c r="J595" i="4"/>
  <c r="G778" i="10"/>
  <c r="G782" i="10"/>
  <c r="H782" i="10" s="1"/>
  <c r="G781" i="10"/>
  <c r="H781" i="10" s="1"/>
  <c r="G769" i="10"/>
  <c r="H769" i="10" s="1"/>
  <c r="G779" i="10"/>
  <c r="J545" i="8"/>
  <c r="K545" i="8" s="1"/>
  <c r="L545" i="8" s="1"/>
  <c r="M545" i="8" s="1"/>
  <c r="L631" i="2"/>
  <c r="M631" i="2" s="1"/>
  <c r="J27" i="4"/>
  <c r="E619" i="4"/>
  <c r="I30" i="10"/>
  <c r="E802" i="10" s="1"/>
  <c r="I30" i="6"/>
  <c r="E802" i="6" s="1"/>
  <c r="I30" i="8"/>
  <c r="E802" i="8" s="1"/>
  <c r="E803" i="2"/>
  <c r="I30" i="4"/>
  <c r="E802" i="4" s="1"/>
  <c r="J193" i="2"/>
  <c r="K193" i="2" s="1"/>
  <c r="I815" i="2"/>
  <c r="I769" i="2"/>
  <c r="J769" i="2" s="1"/>
  <c r="K769" i="2" s="1"/>
  <c r="J26" i="6"/>
  <c r="E573" i="6"/>
  <c r="J541" i="6"/>
  <c r="K541" i="6" s="1"/>
  <c r="L541" i="6" s="1"/>
  <c r="M541" i="6" s="1"/>
  <c r="J549" i="6"/>
  <c r="K549" i="6" s="1"/>
  <c r="L549" i="6" s="1"/>
  <c r="M549" i="6" s="1"/>
  <c r="J548" i="6"/>
  <c r="K548" i="6" s="1"/>
  <c r="L548" i="6" s="1"/>
  <c r="M548" i="6" s="1"/>
  <c r="L149" i="8"/>
  <c r="M149" i="8" s="1"/>
  <c r="J26" i="8"/>
  <c r="E573" i="8"/>
  <c r="J547" i="8"/>
  <c r="K547" i="8" s="1"/>
  <c r="L547" i="8" s="1"/>
  <c r="M547" i="8" s="1"/>
  <c r="J546" i="8"/>
  <c r="K546" i="8" s="1"/>
  <c r="L546" i="8" s="1"/>
  <c r="M546" i="8" s="1"/>
  <c r="L542" i="6"/>
  <c r="M542" i="6" s="1"/>
  <c r="L81" i="7"/>
  <c r="M81" i="7" s="1"/>
  <c r="F517" i="9"/>
  <c r="H517" i="9" s="1"/>
  <c r="H471" i="9"/>
  <c r="I608" i="9"/>
  <c r="K608" i="9" s="1"/>
  <c r="L608" i="9" s="1"/>
  <c r="M608" i="9" s="1"/>
  <c r="I562" i="9"/>
  <c r="K562" i="9" s="1"/>
  <c r="L562" i="9" s="1"/>
  <c r="M562" i="9" s="1"/>
  <c r="K79" i="7"/>
  <c r="L79" i="7" s="1"/>
  <c r="M79" i="7" s="1"/>
  <c r="I471" i="7"/>
  <c r="K471" i="7" s="1"/>
  <c r="L471" i="7" s="1"/>
  <c r="M471" i="7" s="1"/>
  <c r="I517" i="7"/>
  <c r="K517" i="7" s="1"/>
  <c r="L517" i="7" s="1"/>
  <c r="M517" i="7" s="1"/>
  <c r="H527" i="1"/>
  <c r="H530" i="1" s="1"/>
  <c r="L137" i="1"/>
  <c r="M137" i="1" s="1"/>
  <c r="H89" i="1"/>
  <c r="L81" i="1"/>
  <c r="M81" i="1" s="1"/>
  <c r="J435" i="3"/>
  <c r="K435" i="3" s="1"/>
  <c r="L435" i="3" s="1"/>
  <c r="M435" i="3" s="1"/>
  <c r="J430" i="3"/>
  <c r="K430" i="3" s="1"/>
  <c r="L430" i="3" s="1"/>
  <c r="M430" i="3" s="1"/>
  <c r="J486" i="9"/>
  <c r="K486" i="9" s="1"/>
  <c r="L486" i="9" s="1"/>
  <c r="M486" i="9" s="1"/>
  <c r="J473" i="9"/>
  <c r="K473" i="9" s="1"/>
  <c r="L473" i="9" s="1"/>
  <c r="M473" i="9" s="1"/>
  <c r="J482" i="9"/>
  <c r="J483" i="9"/>
  <c r="J485" i="9"/>
  <c r="K485" i="9" s="1"/>
  <c r="L485" i="9" s="1"/>
  <c r="M485" i="9" s="1"/>
  <c r="J486" i="5"/>
  <c r="K486" i="5" s="1"/>
  <c r="L486" i="5" s="1"/>
  <c r="M486" i="5" s="1"/>
  <c r="J473" i="5"/>
  <c r="K473" i="5" s="1"/>
  <c r="L473" i="5" s="1"/>
  <c r="M473" i="5" s="1"/>
  <c r="J485" i="5"/>
  <c r="K485" i="5" s="1"/>
  <c r="L485" i="5" s="1"/>
  <c r="M485" i="5" s="1"/>
  <c r="J482" i="5"/>
  <c r="J483" i="5"/>
  <c r="J25" i="9"/>
  <c r="E507" i="9"/>
  <c r="J429" i="3"/>
  <c r="K429" i="3" s="1"/>
  <c r="L429" i="3" s="1"/>
  <c r="M429" i="3" s="1"/>
  <c r="J25" i="5"/>
  <c r="E507" i="5"/>
  <c r="J482" i="7"/>
  <c r="J486" i="7"/>
  <c r="K486" i="7" s="1"/>
  <c r="L486" i="7" s="1"/>
  <c r="M486" i="7" s="1"/>
  <c r="J473" i="7"/>
  <c r="K473" i="7" s="1"/>
  <c r="L473" i="7" s="1"/>
  <c r="M473" i="7" s="1"/>
  <c r="J485" i="7"/>
  <c r="K485" i="7" s="1"/>
  <c r="L485" i="7" s="1"/>
  <c r="M485" i="7" s="1"/>
  <c r="J483" i="7"/>
  <c r="H481" i="1"/>
  <c r="H484" i="1" s="1"/>
  <c r="J25" i="7"/>
  <c r="E507" i="7"/>
  <c r="G519" i="7"/>
  <c r="H519" i="7" s="1"/>
  <c r="G531" i="7"/>
  <c r="H531" i="7" s="1"/>
  <c r="G529" i="7"/>
  <c r="G532" i="7"/>
  <c r="H532" i="7" s="1"/>
  <c r="G528" i="7"/>
  <c r="G532" i="9"/>
  <c r="H532" i="9" s="1"/>
  <c r="G519" i="9"/>
  <c r="H519" i="9" s="1"/>
  <c r="G531" i="9"/>
  <c r="H531" i="9" s="1"/>
  <c r="G528" i="9"/>
  <c r="G529" i="9"/>
  <c r="J24" i="3"/>
  <c r="E461" i="3"/>
  <c r="G531" i="3"/>
  <c r="H531" i="3" s="1"/>
  <c r="G529" i="3"/>
  <c r="G532" i="3"/>
  <c r="H532" i="3" s="1"/>
  <c r="G528" i="3"/>
  <c r="G519" i="3"/>
  <c r="H519" i="3" s="1"/>
  <c r="G519" i="5"/>
  <c r="H519" i="5" s="1"/>
  <c r="G529" i="5"/>
  <c r="G528" i="5"/>
  <c r="I25" i="3"/>
  <c r="E552" i="3" s="1"/>
  <c r="I25" i="9"/>
  <c r="E552" i="9" s="1"/>
  <c r="I25" i="7"/>
  <c r="E552" i="7" s="1"/>
  <c r="I25" i="5"/>
  <c r="E552" i="5" s="1"/>
  <c r="L318" i="7"/>
  <c r="M318" i="7" s="1"/>
  <c r="L267" i="5"/>
  <c r="M267" i="5" s="1"/>
  <c r="J434" i="3"/>
  <c r="K434" i="3" s="1"/>
  <c r="L434" i="3" s="1"/>
  <c r="M434" i="3" s="1"/>
  <c r="J437" i="3"/>
  <c r="K437" i="3" s="1"/>
  <c r="L437" i="3" s="1"/>
  <c r="M437" i="3" s="1"/>
  <c r="L417" i="10"/>
  <c r="M417" i="10" s="1"/>
  <c r="L137" i="10"/>
  <c r="M137" i="10" s="1"/>
  <c r="L137" i="9"/>
  <c r="M137" i="9" s="1"/>
  <c r="L150" i="8"/>
  <c r="M150" i="8" s="1"/>
  <c r="L546" i="6"/>
  <c r="M546" i="6" s="1"/>
  <c r="L545" i="6"/>
  <c r="M545" i="6" s="1"/>
  <c r="L473" i="1"/>
  <c r="M473" i="1" s="1"/>
  <c r="L519" i="1"/>
  <c r="M519" i="1" s="1"/>
  <c r="J26" i="1"/>
  <c r="E553" i="1"/>
  <c r="J565" i="1" s="1"/>
  <c r="K565" i="1" s="1"/>
  <c r="L565" i="1" s="1"/>
  <c r="M565" i="1" s="1"/>
  <c r="J528" i="1"/>
  <c r="J529" i="1"/>
  <c r="J532" i="1"/>
  <c r="K532" i="1" s="1"/>
  <c r="L532" i="1" s="1"/>
  <c r="M532" i="1" s="1"/>
  <c r="J531" i="1"/>
  <c r="K531" i="1" s="1"/>
  <c r="L531" i="1" s="1"/>
  <c r="M531" i="1" s="1"/>
  <c r="L261" i="5"/>
  <c r="M261" i="5" s="1"/>
  <c r="L317" i="5"/>
  <c r="M317" i="5" s="1"/>
  <c r="L323" i="4"/>
  <c r="M323" i="4" s="1"/>
  <c r="L149" i="4"/>
  <c r="M149" i="4" s="1"/>
  <c r="L317" i="3"/>
  <c r="M317" i="3" s="1"/>
  <c r="L318" i="4"/>
  <c r="M318" i="4" s="1"/>
  <c r="L205" i="4"/>
  <c r="M205" i="4" s="1"/>
  <c r="L269" i="4"/>
  <c r="M269" i="4" s="1"/>
  <c r="L150" i="10"/>
  <c r="M150" i="10" s="1"/>
  <c r="L206" i="6"/>
  <c r="M206" i="6" s="1"/>
  <c r="L137" i="3"/>
  <c r="M137" i="3" s="1"/>
  <c r="L361" i="9"/>
  <c r="M361" i="9" s="1"/>
  <c r="L269" i="5"/>
  <c r="M269" i="5" s="1"/>
  <c r="L81" i="10"/>
  <c r="M81" i="10" s="1"/>
  <c r="L378" i="10"/>
  <c r="M378" i="10" s="1"/>
  <c r="L135" i="10"/>
  <c r="M135" i="10" s="1"/>
  <c r="L79" i="10"/>
  <c r="M79" i="10" s="1"/>
  <c r="L137" i="7"/>
  <c r="M137" i="7" s="1"/>
  <c r="L417" i="6"/>
  <c r="M417" i="6" s="1"/>
  <c r="L268" i="5"/>
  <c r="M268" i="5" s="1"/>
  <c r="L374" i="5"/>
  <c r="M374" i="5" s="1"/>
  <c r="L361" i="5"/>
  <c r="M361" i="5" s="1"/>
  <c r="L265" i="4"/>
  <c r="M265" i="4" s="1"/>
  <c r="L190" i="7"/>
  <c r="M190" i="7" s="1"/>
  <c r="L305" i="3"/>
  <c r="M305" i="3" s="1"/>
  <c r="L361" i="3"/>
  <c r="M361" i="3" s="1"/>
  <c r="L81" i="3"/>
  <c r="M81" i="3" s="1"/>
  <c r="L545" i="2"/>
  <c r="M545" i="2" s="1"/>
  <c r="L81" i="4"/>
  <c r="M81" i="4" s="1"/>
  <c r="L94" i="4"/>
  <c r="M94" i="4" s="1"/>
  <c r="L196" i="2"/>
  <c r="M196" i="2" s="1"/>
  <c r="L209" i="2"/>
  <c r="M209" i="2" s="1"/>
  <c r="L206" i="2"/>
  <c r="M206" i="2" s="1"/>
  <c r="J541" i="4"/>
  <c r="K541" i="4" s="1"/>
  <c r="L541" i="4" s="1"/>
  <c r="M541" i="4" s="1"/>
  <c r="J548" i="4"/>
  <c r="K548" i="4" s="1"/>
  <c r="L548" i="4" s="1"/>
  <c r="M548" i="4" s="1"/>
  <c r="J546" i="4"/>
  <c r="K546" i="4" s="1"/>
  <c r="L546" i="4" s="1"/>
  <c r="M546" i="4" s="1"/>
  <c r="J542" i="4"/>
  <c r="K542" i="4" s="1"/>
  <c r="L542" i="4" s="1"/>
  <c r="M542" i="4" s="1"/>
  <c r="J549" i="4"/>
  <c r="K549" i="4" s="1"/>
  <c r="L549" i="4" s="1"/>
  <c r="M549" i="4" s="1"/>
  <c r="J547" i="4"/>
  <c r="K547" i="4" s="1"/>
  <c r="L547" i="4" s="1"/>
  <c r="M547" i="4" s="1"/>
  <c r="J545" i="4"/>
  <c r="K545" i="4" s="1"/>
  <c r="L545" i="4" s="1"/>
  <c r="M545" i="4" s="1"/>
  <c r="L209" i="6"/>
  <c r="M209" i="6" s="1"/>
  <c r="L262" i="5"/>
  <c r="M262" i="5" s="1"/>
  <c r="H337" i="1"/>
  <c r="H339" i="1" s="1"/>
  <c r="H332" i="1"/>
  <c r="H334" i="1" s="1"/>
  <c r="H327" i="1"/>
  <c r="H328" i="1" s="1"/>
  <c r="H425" i="1"/>
  <c r="H428" i="1" s="1"/>
  <c r="H444" i="1" s="1"/>
  <c r="L305" i="5"/>
  <c r="M305" i="5" s="1"/>
  <c r="L433" i="1"/>
  <c r="M433" i="1" s="1"/>
  <c r="L213" i="2"/>
  <c r="M213" i="2" s="1"/>
  <c r="L205" i="8"/>
  <c r="M205" i="8" s="1"/>
  <c r="H79" i="9"/>
  <c r="L150" i="7"/>
  <c r="M150" i="7" s="1"/>
  <c r="L549" i="10"/>
  <c r="M549" i="10" s="1"/>
  <c r="H246" i="7"/>
  <c r="H190" i="9"/>
  <c r="L437" i="1"/>
  <c r="M437" i="1" s="1"/>
  <c r="L549" i="8"/>
  <c r="M549" i="8" s="1"/>
  <c r="K414" i="10"/>
  <c r="H414" i="10"/>
  <c r="K358" i="9"/>
  <c r="H358" i="9"/>
  <c r="L526" i="8"/>
  <c r="M526" i="8" s="1"/>
  <c r="L246" i="10"/>
  <c r="M246" i="10" s="1"/>
  <c r="L436" i="1"/>
  <c r="M436" i="1" s="1"/>
  <c r="H526" i="10"/>
  <c r="L212" i="2"/>
  <c r="M212" i="2" s="1"/>
  <c r="L267" i="8"/>
  <c r="M267" i="8" s="1"/>
  <c r="L473" i="4"/>
  <c r="M473" i="4" s="1"/>
  <c r="L149" i="9"/>
  <c r="M149" i="9" s="1"/>
  <c r="L430" i="1"/>
  <c r="M430" i="1" s="1"/>
  <c r="L358" i="10"/>
  <c r="M358" i="10" s="1"/>
  <c r="L212" i="6"/>
  <c r="M212" i="6" s="1"/>
  <c r="L262" i="8"/>
  <c r="M262" i="8" s="1"/>
  <c r="H190" i="10"/>
  <c r="L302" i="9"/>
  <c r="M302" i="9" s="1"/>
  <c r="L547" i="6"/>
  <c r="M547" i="6" s="1"/>
  <c r="K246" i="5"/>
  <c r="L246" i="5" s="1"/>
  <c r="M246" i="5" s="1"/>
  <c r="L362" i="6"/>
  <c r="M362" i="6" s="1"/>
  <c r="H204" i="1"/>
  <c r="L414" i="9"/>
  <c r="M414" i="9" s="1"/>
  <c r="L269" i="8"/>
  <c r="M269" i="8" s="1"/>
  <c r="A80" i="2"/>
  <c r="L266" i="8"/>
  <c r="M266" i="8" s="1"/>
  <c r="L79" i="5"/>
  <c r="M79" i="5" s="1"/>
  <c r="K134" i="9"/>
  <c r="L485" i="4"/>
  <c r="M485" i="4" s="1"/>
  <c r="L194" i="6"/>
  <c r="M194" i="6" s="1"/>
  <c r="L211" i="2"/>
  <c r="M211" i="2" s="1"/>
  <c r="L210" i="2"/>
  <c r="M210" i="2" s="1"/>
  <c r="J269" i="3"/>
  <c r="K269" i="3" s="1"/>
  <c r="J267" i="3"/>
  <c r="K267" i="3" s="1"/>
  <c r="L267" i="3" s="1"/>
  <c r="M267" i="3" s="1"/>
  <c r="J268" i="3"/>
  <c r="K268" i="3" s="1"/>
  <c r="J266" i="3"/>
  <c r="K266" i="3" s="1"/>
  <c r="L266" i="3" s="1"/>
  <c r="M266" i="3" s="1"/>
  <c r="J262" i="3"/>
  <c r="K262" i="3" s="1"/>
  <c r="L262" i="3" s="1"/>
  <c r="M262" i="3" s="1"/>
  <c r="J265" i="3"/>
  <c r="K265" i="3" s="1"/>
  <c r="L265" i="3" s="1"/>
  <c r="M265" i="3" s="1"/>
  <c r="J261" i="3"/>
  <c r="K261" i="3" s="1"/>
  <c r="L434" i="1"/>
  <c r="M434" i="1" s="1"/>
  <c r="L546" i="2"/>
  <c r="M546" i="2" s="1"/>
  <c r="A102" i="3"/>
  <c r="H192" i="2"/>
  <c r="L305" i="7"/>
  <c r="M305" i="7" s="1"/>
  <c r="L548" i="8"/>
  <c r="M548" i="8" s="1"/>
  <c r="H372" i="1"/>
  <c r="L205" i="6"/>
  <c r="M205" i="6" s="1"/>
  <c r="L363" i="6"/>
  <c r="M363" i="6" s="1"/>
  <c r="L470" i="8"/>
  <c r="M470" i="8" s="1"/>
  <c r="L137" i="8"/>
  <c r="M137" i="8" s="1"/>
  <c r="L93" i="8"/>
  <c r="M93" i="8" s="1"/>
  <c r="J486" i="6"/>
  <c r="K486" i="6" s="1"/>
  <c r="L486" i="6" s="1"/>
  <c r="M486" i="6" s="1"/>
  <c r="J473" i="6"/>
  <c r="K473" i="6" s="1"/>
  <c r="L473" i="6" s="1"/>
  <c r="M473" i="6" s="1"/>
  <c r="J485" i="6"/>
  <c r="K485" i="6" s="1"/>
  <c r="L210" i="6"/>
  <c r="M210" i="6" s="1"/>
  <c r="L325" i="4"/>
  <c r="M325" i="4" s="1"/>
  <c r="A107" i="6"/>
  <c r="L324" i="8"/>
  <c r="M324" i="8" s="1"/>
  <c r="H470" i="10"/>
  <c r="L541" i="10"/>
  <c r="M541" i="10" s="1"/>
  <c r="L149" i="3"/>
  <c r="M149" i="3" s="1"/>
  <c r="J429" i="7"/>
  <c r="K429" i="7" s="1"/>
  <c r="J435" i="7"/>
  <c r="K435" i="7" s="1"/>
  <c r="L435" i="7" s="1"/>
  <c r="M435" i="7" s="1"/>
  <c r="J433" i="7"/>
  <c r="K433" i="7" s="1"/>
  <c r="L433" i="7" s="1"/>
  <c r="M433" i="7" s="1"/>
  <c r="J436" i="7"/>
  <c r="K436" i="7" s="1"/>
  <c r="J434" i="7"/>
  <c r="K434" i="7" s="1"/>
  <c r="L434" i="7" s="1"/>
  <c r="M434" i="7" s="1"/>
  <c r="J430" i="7"/>
  <c r="K430" i="7" s="1"/>
  <c r="L430" i="7" s="1"/>
  <c r="M430" i="7" s="1"/>
  <c r="J437" i="7"/>
  <c r="K437" i="7" s="1"/>
  <c r="J90" i="3"/>
  <c r="J93" i="3"/>
  <c r="K93" i="3" s="1"/>
  <c r="J94" i="3"/>
  <c r="K94" i="3" s="1"/>
  <c r="L94" i="3" s="1"/>
  <c r="M94" i="3" s="1"/>
  <c r="J91" i="3"/>
  <c r="L213" i="6"/>
  <c r="M213" i="6" s="1"/>
  <c r="J437" i="5"/>
  <c r="K437" i="5" s="1"/>
  <c r="J429" i="5"/>
  <c r="K429" i="5" s="1"/>
  <c r="J436" i="5"/>
  <c r="K436" i="5" s="1"/>
  <c r="J435" i="5"/>
  <c r="K435" i="5" s="1"/>
  <c r="L435" i="5" s="1"/>
  <c r="M435" i="5" s="1"/>
  <c r="J430" i="5"/>
  <c r="K430" i="5" s="1"/>
  <c r="L430" i="5" s="1"/>
  <c r="M430" i="5" s="1"/>
  <c r="J434" i="5"/>
  <c r="K434" i="5" s="1"/>
  <c r="L434" i="5" s="1"/>
  <c r="M434" i="5" s="1"/>
  <c r="J433" i="5"/>
  <c r="K433" i="5" s="1"/>
  <c r="L433" i="5" s="1"/>
  <c r="M433" i="5" s="1"/>
  <c r="J267" i="9"/>
  <c r="K267" i="9" s="1"/>
  <c r="L267" i="9" s="1"/>
  <c r="M267" i="9" s="1"/>
  <c r="J268" i="9"/>
  <c r="K268" i="9" s="1"/>
  <c r="J262" i="9"/>
  <c r="K262" i="9" s="1"/>
  <c r="L262" i="9" s="1"/>
  <c r="M262" i="9" s="1"/>
  <c r="J261" i="9"/>
  <c r="K261" i="9" s="1"/>
  <c r="J269" i="9"/>
  <c r="K269" i="9" s="1"/>
  <c r="J265" i="9"/>
  <c r="K265" i="9" s="1"/>
  <c r="L265" i="9" s="1"/>
  <c r="M265" i="9" s="1"/>
  <c r="J266" i="9"/>
  <c r="K266" i="9" s="1"/>
  <c r="L266" i="9" s="1"/>
  <c r="M266" i="9" s="1"/>
  <c r="L435" i="1"/>
  <c r="M435" i="1" s="1"/>
  <c r="L206" i="4"/>
  <c r="M206" i="4" s="1"/>
  <c r="L302" i="8"/>
  <c r="M302" i="8" s="1"/>
  <c r="L541" i="8"/>
  <c r="M541" i="8" s="1"/>
  <c r="L211" i="6"/>
  <c r="M211" i="6" s="1"/>
  <c r="A76" i="4"/>
  <c r="L317" i="7"/>
  <c r="M317" i="7" s="1"/>
  <c r="L429" i="1"/>
  <c r="M429" i="1" s="1"/>
  <c r="L549" i="2"/>
  <c r="M549" i="2" s="1"/>
  <c r="L429" i="6"/>
  <c r="M429" i="6" s="1"/>
  <c r="A77" i="9"/>
  <c r="L93" i="4"/>
  <c r="M93" i="4" s="1"/>
  <c r="L548" i="2"/>
  <c r="M548" i="2" s="1"/>
  <c r="J211" i="5"/>
  <c r="K211" i="5" s="1"/>
  <c r="L211" i="5" s="1"/>
  <c r="M211" i="5" s="1"/>
  <c r="J213" i="5"/>
  <c r="K213" i="5" s="1"/>
  <c r="J212" i="5"/>
  <c r="K212" i="5" s="1"/>
  <c r="J206" i="5"/>
  <c r="K206" i="5" s="1"/>
  <c r="L206" i="5" s="1"/>
  <c r="M206" i="5" s="1"/>
  <c r="J210" i="5"/>
  <c r="K210" i="5" s="1"/>
  <c r="L210" i="5" s="1"/>
  <c r="M210" i="5" s="1"/>
  <c r="J205" i="5"/>
  <c r="K205" i="5" s="1"/>
  <c r="J209" i="5"/>
  <c r="K209" i="5" s="1"/>
  <c r="L209" i="5" s="1"/>
  <c r="M209" i="5" s="1"/>
  <c r="K302" i="10"/>
  <c r="H302" i="10"/>
  <c r="H260" i="1"/>
  <c r="J269" i="7"/>
  <c r="K269" i="7" s="1"/>
  <c r="J268" i="7"/>
  <c r="K268" i="7" s="1"/>
  <c r="J262" i="7"/>
  <c r="K262" i="7" s="1"/>
  <c r="L262" i="7" s="1"/>
  <c r="M262" i="7" s="1"/>
  <c r="J267" i="7"/>
  <c r="K267" i="7" s="1"/>
  <c r="L267" i="7" s="1"/>
  <c r="M267" i="7" s="1"/>
  <c r="J266" i="7"/>
  <c r="K266" i="7" s="1"/>
  <c r="L266" i="7" s="1"/>
  <c r="M266" i="7" s="1"/>
  <c r="J265" i="7"/>
  <c r="K265" i="7" s="1"/>
  <c r="L265" i="7" s="1"/>
  <c r="M265" i="7" s="1"/>
  <c r="J261" i="7"/>
  <c r="K261" i="7" s="1"/>
  <c r="L205" i="2"/>
  <c r="M205" i="2" s="1"/>
  <c r="J265" i="10"/>
  <c r="K265" i="10" s="1"/>
  <c r="L265" i="10" s="1"/>
  <c r="M265" i="10" s="1"/>
  <c r="J267" i="10"/>
  <c r="K267" i="10" s="1"/>
  <c r="L267" i="10" s="1"/>
  <c r="M267" i="10" s="1"/>
  <c r="J261" i="10"/>
  <c r="K261" i="10" s="1"/>
  <c r="J262" i="10"/>
  <c r="K262" i="10" s="1"/>
  <c r="L262" i="10" s="1"/>
  <c r="M262" i="10" s="1"/>
  <c r="J266" i="10"/>
  <c r="K266" i="10" s="1"/>
  <c r="L266" i="10" s="1"/>
  <c r="M266" i="10" s="1"/>
  <c r="J268" i="10"/>
  <c r="K268" i="10" s="1"/>
  <c r="J269" i="10"/>
  <c r="K269" i="10" s="1"/>
  <c r="L317" i="4"/>
  <c r="M317" i="4" s="1"/>
  <c r="A103" i="7"/>
  <c r="K190" i="8"/>
  <c r="L547" i="2"/>
  <c r="M547" i="2" s="1"/>
  <c r="J149" i="5"/>
  <c r="K149" i="5" s="1"/>
  <c r="J146" i="5"/>
  <c r="J150" i="5"/>
  <c r="K150" i="5" s="1"/>
  <c r="L150" i="5" s="1"/>
  <c r="M150" i="5" s="1"/>
  <c r="J147" i="5"/>
  <c r="L414" i="8"/>
  <c r="M414" i="8" s="1"/>
  <c r="L358" i="7"/>
  <c r="M358" i="7" s="1"/>
  <c r="L325" i="8"/>
  <c r="M325" i="8" s="1"/>
  <c r="A76" i="10"/>
  <c r="J373" i="9"/>
  <c r="K373" i="9" s="1"/>
  <c r="J374" i="9"/>
  <c r="K374" i="9" s="1"/>
  <c r="L374" i="9" s="1"/>
  <c r="M374" i="9" s="1"/>
  <c r="H92" i="1" l="1"/>
  <c r="H92" i="2"/>
  <c r="H113" i="2" s="1"/>
  <c r="L193" i="6"/>
  <c r="M193" i="6" s="1"/>
  <c r="H700" i="2"/>
  <c r="H702" i="2" s="1"/>
  <c r="L193" i="2"/>
  <c r="M193" i="2" s="1"/>
  <c r="I766" i="10"/>
  <c r="K766" i="10" s="1"/>
  <c r="L766" i="10" s="1"/>
  <c r="M766" i="10" s="1"/>
  <c r="I812" i="10"/>
  <c r="K812" i="10" s="1"/>
  <c r="L812" i="10" s="1"/>
  <c r="M812" i="10" s="1"/>
  <c r="J594" i="8"/>
  <c r="J585" i="8"/>
  <c r="K585" i="8" s="1"/>
  <c r="L585" i="8" s="1"/>
  <c r="M585" i="8" s="1"/>
  <c r="J598" i="8"/>
  <c r="K598" i="8" s="1"/>
  <c r="L598" i="8" s="1"/>
  <c r="M598" i="8" s="1"/>
  <c r="J595" i="8"/>
  <c r="J597" i="8"/>
  <c r="K597" i="8" s="1"/>
  <c r="L597" i="8" s="1"/>
  <c r="M597" i="8" s="1"/>
  <c r="J27" i="8"/>
  <c r="E619" i="8"/>
  <c r="J640" i="4"/>
  <c r="J644" i="4"/>
  <c r="K644" i="4" s="1"/>
  <c r="L644" i="4" s="1"/>
  <c r="M644" i="4" s="1"/>
  <c r="J643" i="4"/>
  <c r="K643" i="4" s="1"/>
  <c r="L643" i="4" s="1"/>
  <c r="M643" i="4" s="1"/>
  <c r="J631" i="4"/>
  <c r="K631" i="4" s="1"/>
  <c r="L631" i="4" s="1"/>
  <c r="M631" i="4" s="1"/>
  <c r="J641" i="4"/>
  <c r="J28" i="4"/>
  <c r="E665" i="4"/>
  <c r="G815" i="10"/>
  <c r="H815" i="10" s="1"/>
  <c r="G825" i="10"/>
  <c r="G824" i="10"/>
  <c r="G828" i="10"/>
  <c r="H828" i="10" s="1"/>
  <c r="G827" i="10"/>
  <c r="H827" i="10" s="1"/>
  <c r="G815" i="6"/>
  <c r="H815" i="6" s="1"/>
  <c r="G825" i="6"/>
  <c r="G824" i="6"/>
  <c r="G827" i="6"/>
  <c r="H827" i="6" s="1"/>
  <c r="G828" i="6"/>
  <c r="H828" i="6" s="1"/>
  <c r="J598" i="6"/>
  <c r="K598" i="6" s="1"/>
  <c r="L598" i="6" s="1"/>
  <c r="M598" i="6" s="1"/>
  <c r="J585" i="6"/>
  <c r="K585" i="6" s="1"/>
  <c r="L585" i="6" s="1"/>
  <c r="M585" i="6" s="1"/>
  <c r="J597" i="6"/>
  <c r="K597" i="6" s="1"/>
  <c r="L597" i="6" s="1"/>
  <c r="M597" i="6" s="1"/>
  <c r="J594" i="6"/>
  <c r="J595" i="6"/>
  <c r="J27" i="10"/>
  <c r="E619" i="10"/>
  <c r="J27" i="6"/>
  <c r="E619" i="6"/>
  <c r="L769" i="2"/>
  <c r="M769" i="2" s="1"/>
  <c r="J815" i="2"/>
  <c r="K815" i="2" s="1"/>
  <c r="L815" i="2" s="1"/>
  <c r="M815" i="2" s="1"/>
  <c r="G828" i="4"/>
  <c r="H828" i="4" s="1"/>
  <c r="G827" i="4"/>
  <c r="H827" i="4" s="1"/>
  <c r="G815" i="4"/>
  <c r="H815" i="4" s="1"/>
  <c r="G825" i="4"/>
  <c r="G824" i="4"/>
  <c r="J594" i="10"/>
  <c r="J598" i="10"/>
  <c r="K598" i="10" s="1"/>
  <c r="L598" i="10" s="1"/>
  <c r="M598" i="10" s="1"/>
  <c r="J585" i="10"/>
  <c r="K585" i="10" s="1"/>
  <c r="L585" i="10" s="1"/>
  <c r="M585" i="10" s="1"/>
  <c r="J595" i="10"/>
  <c r="J597" i="10"/>
  <c r="K597" i="10" s="1"/>
  <c r="L597" i="10" s="1"/>
  <c r="M597" i="10" s="1"/>
  <c r="J828" i="2"/>
  <c r="J825" i="2"/>
  <c r="J827" i="2"/>
  <c r="K827" i="2" s="1"/>
  <c r="L827" i="2" s="1"/>
  <c r="M827" i="2" s="1"/>
  <c r="J824" i="2"/>
  <c r="G824" i="8"/>
  <c r="G828" i="8"/>
  <c r="H828" i="8" s="1"/>
  <c r="G827" i="8"/>
  <c r="H827" i="8" s="1"/>
  <c r="G825" i="8"/>
  <c r="G815" i="8"/>
  <c r="H815" i="8" s="1"/>
  <c r="K79" i="9"/>
  <c r="L79" i="9" s="1"/>
  <c r="M79" i="9" s="1"/>
  <c r="I517" i="9"/>
  <c r="K517" i="9" s="1"/>
  <c r="L517" i="9" s="1"/>
  <c r="M517" i="9" s="1"/>
  <c r="I471" i="9"/>
  <c r="K471" i="9" s="1"/>
  <c r="L471" i="9" s="1"/>
  <c r="M471" i="9" s="1"/>
  <c r="J26" i="9"/>
  <c r="E599" i="9" s="1"/>
  <c r="E553" i="9"/>
  <c r="H338" i="1"/>
  <c r="H340" i="1" s="1"/>
  <c r="J531" i="9"/>
  <c r="K531" i="9" s="1"/>
  <c r="L531" i="9" s="1"/>
  <c r="M531" i="9" s="1"/>
  <c r="J519" i="9"/>
  <c r="K519" i="9" s="1"/>
  <c r="L519" i="9" s="1"/>
  <c r="M519" i="9" s="1"/>
  <c r="J529" i="9"/>
  <c r="J532" i="9"/>
  <c r="K532" i="9" s="1"/>
  <c r="L532" i="9" s="1"/>
  <c r="M532" i="9" s="1"/>
  <c r="J528" i="9"/>
  <c r="J532" i="7"/>
  <c r="K532" i="7" s="1"/>
  <c r="L532" i="7" s="1"/>
  <c r="M532" i="7" s="1"/>
  <c r="J531" i="7"/>
  <c r="K531" i="7" s="1"/>
  <c r="L531" i="7" s="1"/>
  <c r="M531" i="7" s="1"/>
  <c r="J519" i="7"/>
  <c r="K519" i="7" s="1"/>
  <c r="L519" i="7" s="1"/>
  <c r="M519" i="7" s="1"/>
  <c r="J529" i="7"/>
  <c r="J528" i="7"/>
  <c r="J26" i="7"/>
  <c r="E599" i="7" s="1"/>
  <c r="E553" i="7"/>
  <c r="H333" i="1"/>
  <c r="H335" i="1" s="1"/>
  <c r="G578" i="7"/>
  <c r="H578" i="7" s="1"/>
  <c r="G575" i="7"/>
  <c r="G565" i="7"/>
  <c r="H565" i="7" s="1"/>
  <c r="G577" i="7"/>
  <c r="H577" i="7" s="1"/>
  <c r="G574" i="7"/>
  <c r="G578" i="9"/>
  <c r="H578" i="9" s="1"/>
  <c r="G577" i="9"/>
  <c r="H577" i="9" s="1"/>
  <c r="G565" i="9"/>
  <c r="H565" i="9" s="1"/>
  <c r="G574" i="9"/>
  <c r="G575" i="9"/>
  <c r="G578" i="3"/>
  <c r="H578" i="3" s="1"/>
  <c r="G575" i="3"/>
  <c r="G565" i="3"/>
  <c r="H565" i="3" s="1"/>
  <c r="G574" i="3"/>
  <c r="G577" i="3"/>
  <c r="H577" i="3" s="1"/>
  <c r="J531" i="5"/>
  <c r="K531" i="5" s="1"/>
  <c r="L531" i="5" s="1"/>
  <c r="M531" i="5" s="1"/>
  <c r="J528" i="5"/>
  <c r="J529" i="5"/>
  <c r="J532" i="5"/>
  <c r="K532" i="5" s="1"/>
  <c r="L532" i="5" s="1"/>
  <c r="M532" i="5" s="1"/>
  <c r="J519" i="5"/>
  <c r="K519" i="5" s="1"/>
  <c r="L519" i="5" s="1"/>
  <c r="M519" i="5" s="1"/>
  <c r="J486" i="3"/>
  <c r="K486" i="3" s="1"/>
  <c r="L486" i="3" s="1"/>
  <c r="M486" i="3" s="1"/>
  <c r="J482" i="3"/>
  <c r="J483" i="3"/>
  <c r="J473" i="3"/>
  <c r="K473" i="3" s="1"/>
  <c r="L473" i="3" s="1"/>
  <c r="M473" i="3" s="1"/>
  <c r="J485" i="3"/>
  <c r="K485" i="3" s="1"/>
  <c r="L485" i="3" s="1"/>
  <c r="M485" i="3" s="1"/>
  <c r="J25" i="3"/>
  <c r="E507" i="3"/>
  <c r="G578" i="5"/>
  <c r="H578" i="5" s="1"/>
  <c r="G575" i="5"/>
  <c r="G577" i="5"/>
  <c r="H577" i="5" s="1"/>
  <c r="G574" i="5"/>
  <c r="G565" i="5"/>
  <c r="H565" i="5" s="1"/>
  <c r="E599" i="1"/>
  <c r="J611" i="1" s="1"/>
  <c r="K611" i="1" s="1"/>
  <c r="L611" i="1" s="1"/>
  <c r="M611" i="1" s="1"/>
  <c r="I26" i="9"/>
  <c r="E598" i="9" s="1"/>
  <c r="I26" i="5"/>
  <c r="E598" i="5" s="1"/>
  <c r="I26" i="3"/>
  <c r="E598" i="3" s="1"/>
  <c r="I26" i="7"/>
  <c r="E598" i="7" s="1"/>
  <c r="J26" i="5"/>
  <c r="E599" i="5" s="1"/>
  <c r="E553" i="5"/>
  <c r="H837" i="2"/>
  <c r="H793" i="2"/>
  <c r="H792" i="2"/>
  <c r="H607" i="2"/>
  <c r="H745" i="2"/>
  <c r="H747" i="2" s="1"/>
  <c r="H653" i="2"/>
  <c r="H655" i="2" s="1"/>
  <c r="H541" i="1"/>
  <c r="H543" i="1" s="1"/>
  <c r="H495" i="1"/>
  <c r="H497" i="1" s="1"/>
  <c r="H329" i="1"/>
  <c r="H330" i="1" s="1"/>
  <c r="H439" i="1"/>
  <c r="H440" i="1" s="1"/>
  <c r="H442" i="1" s="1"/>
  <c r="H445" i="1"/>
  <c r="L149" i="5"/>
  <c r="M149" i="5" s="1"/>
  <c r="L205" i="5"/>
  <c r="M205" i="5" s="1"/>
  <c r="H383" i="1"/>
  <c r="H393" i="1"/>
  <c r="H388" i="1"/>
  <c r="K246" i="7"/>
  <c r="L302" i="10"/>
  <c r="M302" i="10" s="1"/>
  <c r="L268" i="9"/>
  <c r="M268" i="9" s="1"/>
  <c r="A108" i="6"/>
  <c r="L436" i="7"/>
  <c r="M436" i="7" s="1"/>
  <c r="H246" i="9"/>
  <c r="L212" i="5"/>
  <c r="M212" i="5" s="1"/>
  <c r="L358" i="9"/>
  <c r="M358" i="9" s="1"/>
  <c r="L190" i="8"/>
  <c r="M190" i="8" s="1"/>
  <c r="L268" i="7"/>
  <c r="M268" i="7" s="1"/>
  <c r="L213" i="5"/>
  <c r="M213" i="5" s="1"/>
  <c r="L429" i="7"/>
  <c r="M429" i="7" s="1"/>
  <c r="L261" i="3"/>
  <c r="M261" i="3" s="1"/>
  <c r="A81" i="2"/>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K190" i="10"/>
  <c r="K526" i="10"/>
  <c r="L414" i="10"/>
  <c r="M414" i="10" s="1"/>
  <c r="L269" i="10"/>
  <c r="M269" i="10" s="1"/>
  <c r="A104" i="7"/>
  <c r="L268" i="10"/>
  <c r="M268" i="10" s="1"/>
  <c r="H108" i="1"/>
  <c r="H113" i="1"/>
  <c r="H103" i="1"/>
  <c r="H169" i="2"/>
  <c r="H164" i="2"/>
  <c r="H159" i="2"/>
  <c r="H201" i="2"/>
  <c r="L269" i="7"/>
  <c r="M269" i="7" s="1"/>
  <c r="H449" i="1"/>
  <c r="A78" i="9"/>
  <c r="A77" i="4"/>
  <c r="L268" i="3"/>
  <c r="M268" i="3" s="1"/>
  <c r="L373" i="9"/>
  <c r="M373" i="9" s="1"/>
  <c r="L436" i="5"/>
  <c r="M436" i="5" s="1"/>
  <c r="K470" i="10"/>
  <c r="L485" i="6"/>
  <c r="M485" i="6" s="1"/>
  <c r="A77" i="10"/>
  <c r="L261" i="7"/>
  <c r="M261" i="7" s="1"/>
  <c r="H276" i="1"/>
  <c r="H281" i="1"/>
  <c r="H271" i="1"/>
  <c r="L429" i="5"/>
  <c r="M429" i="5" s="1"/>
  <c r="L269" i="3"/>
  <c r="M269" i="3" s="1"/>
  <c r="J27" i="1"/>
  <c r="L437" i="5"/>
  <c r="M437" i="5" s="1"/>
  <c r="H169" i="1"/>
  <c r="H159" i="1"/>
  <c r="H164" i="1"/>
  <c r="L261" i="10"/>
  <c r="M261" i="10" s="1"/>
  <c r="L93" i="3"/>
  <c r="M93" i="3" s="1"/>
  <c r="L269" i="9"/>
  <c r="M269" i="9" s="1"/>
  <c r="L134" i="9"/>
  <c r="M134" i="9" s="1"/>
  <c r="H220" i="1"/>
  <c r="H225" i="1"/>
  <c r="H215" i="1"/>
  <c r="K190" i="9"/>
  <c r="L261" i="9"/>
  <c r="M261" i="9" s="1"/>
  <c r="L437" i="7"/>
  <c r="M437" i="7" s="1"/>
  <c r="A103" i="3"/>
  <c r="H108" i="2" l="1"/>
  <c r="H103" i="2"/>
  <c r="H104" i="2" s="1"/>
  <c r="J631" i="10"/>
  <c r="K631" i="10" s="1"/>
  <c r="L631" i="10" s="1"/>
  <c r="M631" i="10" s="1"/>
  <c r="J640" i="10"/>
  <c r="J644" i="10"/>
  <c r="K644" i="10" s="1"/>
  <c r="L644" i="10" s="1"/>
  <c r="M644" i="10" s="1"/>
  <c r="J641" i="10"/>
  <c r="J643" i="10"/>
  <c r="K643" i="10" s="1"/>
  <c r="L643" i="10" s="1"/>
  <c r="M643" i="10" s="1"/>
  <c r="J28" i="10"/>
  <c r="E665" i="10"/>
  <c r="J29" i="4"/>
  <c r="E711" i="4"/>
  <c r="J640" i="8"/>
  <c r="J631" i="8"/>
  <c r="K631" i="8" s="1"/>
  <c r="L631" i="8" s="1"/>
  <c r="M631" i="8" s="1"/>
  <c r="J644" i="8"/>
  <c r="K644" i="8" s="1"/>
  <c r="L644" i="8" s="1"/>
  <c r="M644" i="8" s="1"/>
  <c r="J641" i="8"/>
  <c r="J643" i="8"/>
  <c r="K643" i="8" s="1"/>
  <c r="L643" i="8" s="1"/>
  <c r="M643" i="8" s="1"/>
  <c r="J686" i="4"/>
  <c r="J690" i="4"/>
  <c r="K690" i="4" s="1"/>
  <c r="L690" i="4" s="1"/>
  <c r="M690" i="4" s="1"/>
  <c r="J689" i="4"/>
  <c r="K689" i="4" s="1"/>
  <c r="L689" i="4" s="1"/>
  <c r="M689" i="4" s="1"/>
  <c r="J677" i="4"/>
  <c r="K677" i="4" s="1"/>
  <c r="L677" i="4" s="1"/>
  <c r="M677" i="4" s="1"/>
  <c r="J687" i="4"/>
  <c r="J28" i="8"/>
  <c r="E665" i="8"/>
  <c r="J631" i="6"/>
  <c r="K631" i="6" s="1"/>
  <c r="L631" i="6" s="1"/>
  <c r="M631" i="6" s="1"/>
  <c r="J644" i="6"/>
  <c r="K644" i="6" s="1"/>
  <c r="L644" i="6" s="1"/>
  <c r="M644" i="6" s="1"/>
  <c r="J643" i="6"/>
  <c r="K643" i="6" s="1"/>
  <c r="L643" i="6" s="1"/>
  <c r="M643" i="6" s="1"/>
  <c r="J640" i="6"/>
  <c r="J641" i="6"/>
  <c r="J28" i="6"/>
  <c r="E665" i="6"/>
  <c r="J620" i="7"/>
  <c r="J611" i="7"/>
  <c r="K611" i="7" s="1"/>
  <c r="J624" i="7"/>
  <c r="K624" i="7" s="1"/>
  <c r="J623" i="7"/>
  <c r="K623" i="7" s="1"/>
  <c r="J621" i="7"/>
  <c r="J528" i="3"/>
  <c r="J519" i="3"/>
  <c r="K519" i="3" s="1"/>
  <c r="L519" i="3" s="1"/>
  <c r="M519" i="3" s="1"/>
  <c r="J532" i="3"/>
  <c r="K532" i="3" s="1"/>
  <c r="L532" i="3" s="1"/>
  <c r="M532" i="3" s="1"/>
  <c r="J531" i="3"/>
  <c r="K531" i="3" s="1"/>
  <c r="L531" i="3" s="1"/>
  <c r="M531" i="3" s="1"/>
  <c r="J529" i="3"/>
  <c r="J26" i="3"/>
  <c r="E599" i="3" s="1"/>
  <c r="E553" i="3"/>
  <c r="J574" i="5"/>
  <c r="J578" i="5"/>
  <c r="K578" i="5" s="1"/>
  <c r="L578" i="5" s="1"/>
  <c r="M578" i="5" s="1"/>
  <c r="J575" i="5"/>
  <c r="J565" i="5"/>
  <c r="K565" i="5" s="1"/>
  <c r="L565" i="5" s="1"/>
  <c r="M565" i="5" s="1"/>
  <c r="J577" i="5"/>
  <c r="K577" i="5" s="1"/>
  <c r="L577" i="5" s="1"/>
  <c r="M577" i="5" s="1"/>
  <c r="J620" i="5"/>
  <c r="J611" i="5"/>
  <c r="K611" i="5" s="1"/>
  <c r="J624" i="5"/>
  <c r="K624" i="5" s="1"/>
  <c r="J623" i="5"/>
  <c r="K623" i="5" s="1"/>
  <c r="J621" i="5"/>
  <c r="G623" i="7"/>
  <c r="H623" i="7" s="1"/>
  <c r="G620" i="7"/>
  <c r="G624" i="7"/>
  <c r="H624" i="7" s="1"/>
  <c r="G621" i="7"/>
  <c r="G611" i="7"/>
  <c r="H611" i="7" s="1"/>
  <c r="G620" i="3"/>
  <c r="G624" i="3"/>
  <c r="H624" i="3" s="1"/>
  <c r="G621" i="3"/>
  <c r="G611" i="3"/>
  <c r="H611" i="3" s="1"/>
  <c r="G623" i="3"/>
  <c r="H623" i="3" s="1"/>
  <c r="G624" i="5"/>
  <c r="H624" i="5" s="1"/>
  <c r="G620" i="5"/>
  <c r="G623" i="5"/>
  <c r="H623" i="5" s="1"/>
  <c r="G611" i="5"/>
  <c r="H611" i="5" s="1"/>
  <c r="G621" i="5"/>
  <c r="G624" i="9"/>
  <c r="H624" i="9" s="1"/>
  <c r="G621" i="9"/>
  <c r="G623" i="9"/>
  <c r="H623" i="9" s="1"/>
  <c r="G620" i="9"/>
  <c r="G611" i="9"/>
  <c r="H611" i="9" s="1"/>
  <c r="J574" i="9"/>
  <c r="J577" i="9"/>
  <c r="K577" i="9" s="1"/>
  <c r="L577" i="9" s="1"/>
  <c r="M577" i="9" s="1"/>
  <c r="J578" i="9"/>
  <c r="K578" i="9" s="1"/>
  <c r="L578" i="9" s="1"/>
  <c r="M578" i="9" s="1"/>
  <c r="J575" i="9"/>
  <c r="J565" i="9"/>
  <c r="K565" i="9" s="1"/>
  <c r="L565" i="9" s="1"/>
  <c r="M565" i="9" s="1"/>
  <c r="J575" i="7"/>
  <c r="J565" i="7"/>
  <c r="K565" i="7" s="1"/>
  <c r="L565" i="7" s="1"/>
  <c r="M565" i="7" s="1"/>
  <c r="J574" i="7"/>
  <c r="J578" i="7"/>
  <c r="K578" i="7" s="1"/>
  <c r="L578" i="7" s="1"/>
  <c r="M578" i="7" s="1"/>
  <c r="J577" i="7"/>
  <c r="K577" i="7" s="1"/>
  <c r="L577" i="7" s="1"/>
  <c r="M577" i="7" s="1"/>
  <c r="J620" i="9"/>
  <c r="J611" i="9"/>
  <c r="K611" i="9" s="1"/>
  <c r="J621" i="9"/>
  <c r="J624" i="9"/>
  <c r="K624" i="9" s="1"/>
  <c r="L624" i="9" s="1"/>
  <c r="M624" i="9" s="1"/>
  <c r="J623" i="9"/>
  <c r="K623" i="9" s="1"/>
  <c r="L623" i="9" s="1"/>
  <c r="M623" i="9" s="1"/>
  <c r="H839" i="2"/>
  <c r="H838" i="2"/>
  <c r="H794" i="2"/>
  <c r="H608" i="2"/>
  <c r="H609" i="2"/>
  <c r="H746" i="2"/>
  <c r="H748" i="2" s="1"/>
  <c r="H654" i="2"/>
  <c r="H656" i="2" s="1"/>
  <c r="H542" i="1"/>
  <c r="H496" i="1"/>
  <c r="H221" i="1"/>
  <c r="H277" i="1"/>
  <c r="H279" i="1" s="1"/>
  <c r="H204" i="2"/>
  <c r="A78" i="10"/>
  <c r="A78" i="4"/>
  <c r="H160" i="2"/>
  <c r="H161" i="2"/>
  <c r="A109" i="6"/>
  <c r="L470" i="10"/>
  <c r="M470" i="10" s="1"/>
  <c r="H216" i="1"/>
  <c r="H272" i="1"/>
  <c r="H274" i="1" s="1"/>
  <c r="H165" i="2"/>
  <c r="H167" i="2" s="1"/>
  <c r="H166" i="2"/>
  <c r="L526" i="10"/>
  <c r="M526" i="10" s="1"/>
  <c r="H226" i="1"/>
  <c r="H228" i="1" s="1"/>
  <c r="H282" i="1"/>
  <c r="H284" i="1" s="1"/>
  <c r="H109" i="2"/>
  <c r="H111" i="2" s="1"/>
  <c r="H110" i="2"/>
  <c r="H170" i="2"/>
  <c r="H172" i="2" s="1"/>
  <c r="H171" i="2"/>
  <c r="H114" i="2"/>
  <c r="H116" i="2" s="1"/>
  <c r="H115" i="2"/>
  <c r="H104" i="1"/>
  <c r="H105" i="1"/>
  <c r="L246" i="7"/>
  <c r="M246" i="7" s="1"/>
  <c r="H114" i="1"/>
  <c r="H116" i="1" s="1"/>
  <c r="H115" i="1"/>
  <c r="L190" i="10"/>
  <c r="M190" i="10" s="1"/>
  <c r="H109" i="1"/>
  <c r="H111" i="1" s="1"/>
  <c r="H110" i="1"/>
  <c r="H447" i="1"/>
  <c r="A105" i="7"/>
  <c r="A79" i="9"/>
  <c r="H160" i="1"/>
  <c r="H161" i="1"/>
  <c r="H389" i="1"/>
  <c r="H391" i="1" s="1"/>
  <c r="H390" i="1"/>
  <c r="A104" i="3"/>
  <c r="H170" i="1"/>
  <c r="H172" i="1" s="1"/>
  <c r="H171" i="1"/>
  <c r="H394" i="1"/>
  <c r="H396" i="1" s="1"/>
  <c r="H395" i="1"/>
  <c r="H384" i="1"/>
  <c r="H385" i="1"/>
  <c r="H165" i="1"/>
  <c r="H167" i="1" s="1"/>
  <c r="H166" i="1"/>
  <c r="H450" i="1"/>
  <c r="H452" i="1" s="1"/>
  <c r="L190" i="9"/>
  <c r="M190" i="9" s="1"/>
  <c r="I27" i="9"/>
  <c r="I27" i="7"/>
  <c r="I27" i="5"/>
  <c r="I27" i="3"/>
  <c r="J28" i="1"/>
  <c r="K246" i="9"/>
  <c r="H105" i="2" l="1"/>
  <c r="L623" i="5"/>
  <c r="M623" i="5" s="1"/>
  <c r="H386" i="1"/>
  <c r="H162" i="2"/>
  <c r="J686" i="8"/>
  <c r="J677" i="8"/>
  <c r="K677" i="8" s="1"/>
  <c r="L677" i="8" s="1"/>
  <c r="M677" i="8" s="1"/>
  <c r="J690" i="8"/>
  <c r="K690" i="8" s="1"/>
  <c r="L690" i="8" s="1"/>
  <c r="M690" i="8" s="1"/>
  <c r="J689" i="8"/>
  <c r="K689" i="8" s="1"/>
  <c r="L689" i="8" s="1"/>
  <c r="M689" i="8" s="1"/>
  <c r="J687" i="8"/>
  <c r="J689" i="6"/>
  <c r="K689" i="6" s="1"/>
  <c r="L689" i="6" s="1"/>
  <c r="M689" i="6" s="1"/>
  <c r="J677" i="6"/>
  <c r="K677" i="6" s="1"/>
  <c r="L677" i="6" s="1"/>
  <c r="M677" i="6" s="1"/>
  <c r="J690" i="6"/>
  <c r="K690" i="6" s="1"/>
  <c r="L690" i="6" s="1"/>
  <c r="M690" i="6" s="1"/>
  <c r="J686" i="6"/>
  <c r="J687" i="6"/>
  <c r="J29" i="10"/>
  <c r="E711" i="10"/>
  <c r="J29" i="6"/>
  <c r="E711" i="6"/>
  <c r="J732" i="4"/>
  <c r="J736" i="4"/>
  <c r="K736" i="4" s="1"/>
  <c r="L736" i="4" s="1"/>
  <c r="M736" i="4" s="1"/>
  <c r="J735" i="4"/>
  <c r="K735" i="4" s="1"/>
  <c r="L735" i="4" s="1"/>
  <c r="M735" i="4" s="1"/>
  <c r="J723" i="4"/>
  <c r="K723" i="4" s="1"/>
  <c r="L723" i="4" s="1"/>
  <c r="M723" i="4" s="1"/>
  <c r="J733" i="4"/>
  <c r="J30" i="4"/>
  <c r="E803" i="4" s="1"/>
  <c r="E757" i="4"/>
  <c r="J29" i="8"/>
  <c r="E711" i="8"/>
  <c r="J677" i="10"/>
  <c r="K677" i="10" s="1"/>
  <c r="L677" i="10" s="1"/>
  <c r="M677" i="10" s="1"/>
  <c r="J686" i="10"/>
  <c r="J690" i="10"/>
  <c r="K690" i="10" s="1"/>
  <c r="L690" i="10" s="1"/>
  <c r="M690" i="10" s="1"/>
  <c r="J687" i="10"/>
  <c r="J689" i="10"/>
  <c r="K689" i="10" s="1"/>
  <c r="L689" i="10" s="1"/>
  <c r="M689" i="10" s="1"/>
  <c r="L623" i="7"/>
  <c r="M623" i="7" s="1"/>
  <c r="L624" i="7"/>
  <c r="M624" i="7" s="1"/>
  <c r="L611" i="5"/>
  <c r="M611" i="5" s="1"/>
  <c r="J565" i="3"/>
  <c r="K565" i="3" s="1"/>
  <c r="L565" i="3" s="1"/>
  <c r="M565" i="3" s="1"/>
  <c r="J577" i="3"/>
  <c r="K577" i="3" s="1"/>
  <c r="L577" i="3" s="1"/>
  <c r="M577" i="3" s="1"/>
  <c r="J575" i="3"/>
  <c r="J578" i="3"/>
  <c r="K578" i="3" s="1"/>
  <c r="L578" i="3" s="1"/>
  <c r="M578" i="3" s="1"/>
  <c r="J574" i="3"/>
  <c r="J624" i="3"/>
  <c r="K624" i="3" s="1"/>
  <c r="L624" i="3" s="1"/>
  <c r="M624" i="3" s="1"/>
  <c r="J620" i="3"/>
  <c r="J623" i="3"/>
  <c r="K623" i="3" s="1"/>
  <c r="L623" i="3" s="1"/>
  <c r="M623" i="3" s="1"/>
  <c r="J611" i="3"/>
  <c r="K611" i="3" s="1"/>
  <c r="L611" i="3" s="1"/>
  <c r="M611" i="3" s="1"/>
  <c r="J621" i="3"/>
  <c r="L611" i="9"/>
  <c r="M611" i="9" s="1"/>
  <c r="L624" i="5"/>
  <c r="M624" i="5" s="1"/>
  <c r="L611" i="7"/>
  <c r="M611" i="7" s="1"/>
  <c r="H840" i="2"/>
  <c r="H610" i="2"/>
  <c r="H544" i="1"/>
  <c r="H498" i="1"/>
  <c r="H106" i="2"/>
  <c r="H162" i="1"/>
  <c r="H106" i="1"/>
  <c r="I28" i="9"/>
  <c r="I28" i="7"/>
  <c r="I28" i="5"/>
  <c r="I28" i="3"/>
  <c r="J29" i="1"/>
  <c r="J27" i="9"/>
  <c r="A80" i="9"/>
  <c r="H218" i="1"/>
  <c r="J27" i="7"/>
  <c r="H220" i="2"/>
  <c r="H215" i="2"/>
  <c r="H225" i="2"/>
  <c r="J27" i="3"/>
  <c r="A79" i="4"/>
  <c r="A110" i="6"/>
  <c r="A106" i="7"/>
  <c r="A79" i="10"/>
  <c r="A105" i="3"/>
  <c r="H223" i="1"/>
  <c r="L246" i="9"/>
  <c r="M246" i="9" s="1"/>
  <c r="J27" i="5"/>
  <c r="J781" i="4" l="1"/>
  <c r="K781" i="4" s="1"/>
  <c r="L781" i="4" s="1"/>
  <c r="M781" i="4" s="1"/>
  <c r="J769" i="4"/>
  <c r="K769" i="4" s="1"/>
  <c r="L769" i="4" s="1"/>
  <c r="M769" i="4" s="1"/>
  <c r="J778" i="4"/>
  <c r="J782" i="4"/>
  <c r="K782" i="4" s="1"/>
  <c r="L782" i="4" s="1"/>
  <c r="M782" i="4" s="1"/>
  <c r="J779" i="4"/>
  <c r="J735" i="6"/>
  <c r="K735" i="6" s="1"/>
  <c r="L735" i="6" s="1"/>
  <c r="M735" i="6" s="1"/>
  <c r="J723" i="6"/>
  <c r="K723" i="6" s="1"/>
  <c r="L723" i="6" s="1"/>
  <c r="M723" i="6" s="1"/>
  <c r="J736" i="6"/>
  <c r="K736" i="6" s="1"/>
  <c r="L736" i="6" s="1"/>
  <c r="M736" i="6" s="1"/>
  <c r="J733" i="6"/>
  <c r="J732" i="6"/>
  <c r="J30" i="6"/>
  <c r="E803" i="6" s="1"/>
  <c r="E757" i="6"/>
  <c r="J736" i="10"/>
  <c r="K736" i="10" s="1"/>
  <c r="L736" i="10" s="1"/>
  <c r="M736" i="10" s="1"/>
  <c r="J723" i="10"/>
  <c r="K723" i="10" s="1"/>
  <c r="L723" i="10" s="1"/>
  <c r="M723" i="10" s="1"/>
  <c r="J732" i="10"/>
  <c r="J733" i="10"/>
  <c r="J735" i="10"/>
  <c r="K735" i="10" s="1"/>
  <c r="L735" i="10" s="1"/>
  <c r="M735" i="10" s="1"/>
  <c r="J30" i="10"/>
  <c r="E803" i="10" s="1"/>
  <c r="E757" i="10"/>
  <c r="J30" i="8"/>
  <c r="E803" i="8" s="1"/>
  <c r="E757" i="8"/>
  <c r="J824" i="4"/>
  <c r="J828" i="4"/>
  <c r="K828" i="4" s="1"/>
  <c r="L828" i="4" s="1"/>
  <c r="M828" i="4" s="1"/>
  <c r="J827" i="4"/>
  <c r="K827" i="4" s="1"/>
  <c r="L827" i="4" s="1"/>
  <c r="M827" i="4" s="1"/>
  <c r="J815" i="4"/>
  <c r="K815" i="4" s="1"/>
  <c r="L815" i="4" s="1"/>
  <c r="M815" i="4" s="1"/>
  <c r="J825" i="4"/>
  <c r="J732" i="8"/>
  <c r="J723" i="8"/>
  <c r="K723" i="8" s="1"/>
  <c r="L723" i="8" s="1"/>
  <c r="M723" i="8" s="1"/>
  <c r="J736" i="8"/>
  <c r="K736" i="8" s="1"/>
  <c r="L736" i="8" s="1"/>
  <c r="M736" i="8" s="1"/>
  <c r="J733" i="8"/>
  <c r="J735" i="8"/>
  <c r="K735" i="8" s="1"/>
  <c r="L735" i="8" s="1"/>
  <c r="M735" i="8" s="1"/>
  <c r="A106" i="3"/>
  <c r="A80" i="10"/>
  <c r="A107" i="7"/>
  <c r="H226" i="2"/>
  <c r="H227" i="2"/>
  <c r="A81" i="9"/>
  <c r="H216" i="2"/>
  <c r="H217" i="2"/>
  <c r="I29" i="9"/>
  <c r="I29" i="7"/>
  <c r="I29" i="5"/>
  <c r="I29" i="3"/>
  <c r="J30" i="1"/>
  <c r="H221" i="2"/>
  <c r="H223" i="2" s="1"/>
  <c r="H222" i="2"/>
  <c r="J28" i="3"/>
  <c r="J28" i="5"/>
  <c r="J28" i="7"/>
  <c r="A80" i="4"/>
  <c r="J28" i="9"/>
  <c r="A111" i="6"/>
  <c r="J781" i="6" l="1"/>
  <c r="K781" i="6" s="1"/>
  <c r="L781" i="6" s="1"/>
  <c r="M781" i="6" s="1"/>
  <c r="J769" i="6"/>
  <c r="K769" i="6" s="1"/>
  <c r="L769" i="6" s="1"/>
  <c r="M769" i="6" s="1"/>
  <c r="J782" i="6"/>
  <c r="K782" i="6" s="1"/>
  <c r="L782" i="6" s="1"/>
  <c r="M782" i="6" s="1"/>
  <c r="J779" i="6"/>
  <c r="J778" i="6"/>
  <c r="J827" i="6"/>
  <c r="K827" i="6" s="1"/>
  <c r="L827" i="6" s="1"/>
  <c r="M827" i="6" s="1"/>
  <c r="J815" i="6"/>
  <c r="K815" i="6" s="1"/>
  <c r="L815" i="6" s="1"/>
  <c r="M815" i="6" s="1"/>
  <c r="J828" i="6"/>
  <c r="K828" i="6" s="1"/>
  <c r="L828" i="6" s="1"/>
  <c r="M828" i="6" s="1"/>
  <c r="J825" i="6"/>
  <c r="J824" i="6"/>
  <c r="J778" i="8"/>
  <c r="J769" i="8"/>
  <c r="K769" i="8" s="1"/>
  <c r="L769" i="8" s="1"/>
  <c r="M769" i="8" s="1"/>
  <c r="J782" i="8"/>
  <c r="K782" i="8" s="1"/>
  <c r="L782" i="8" s="1"/>
  <c r="M782" i="8" s="1"/>
  <c r="J779" i="8"/>
  <c r="J781" i="8"/>
  <c r="K781" i="8" s="1"/>
  <c r="L781" i="8" s="1"/>
  <c r="M781" i="8" s="1"/>
  <c r="J824" i="10"/>
  <c r="J828" i="10"/>
  <c r="K828" i="10" s="1"/>
  <c r="L828" i="10" s="1"/>
  <c r="M828" i="10" s="1"/>
  <c r="J815" i="10"/>
  <c r="K815" i="10" s="1"/>
  <c r="L815" i="10" s="1"/>
  <c r="M815" i="10" s="1"/>
  <c r="J825" i="10"/>
  <c r="J827" i="10"/>
  <c r="K827" i="10" s="1"/>
  <c r="L827" i="10" s="1"/>
  <c r="M827" i="10" s="1"/>
  <c r="J828" i="8"/>
  <c r="K828" i="8" s="1"/>
  <c r="L828" i="8" s="1"/>
  <c r="M828" i="8" s="1"/>
  <c r="J824" i="8"/>
  <c r="J815" i="8"/>
  <c r="K815" i="8" s="1"/>
  <c r="L815" i="8" s="1"/>
  <c r="M815" i="8" s="1"/>
  <c r="J825" i="8"/>
  <c r="J827" i="8"/>
  <c r="K827" i="8" s="1"/>
  <c r="L827" i="8" s="1"/>
  <c r="M827" i="8" s="1"/>
  <c r="J782" i="10"/>
  <c r="K782" i="10" s="1"/>
  <c r="L782" i="10" s="1"/>
  <c r="M782" i="10" s="1"/>
  <c r="J769" i="10"/>
  <c r="K769" i="10" s="1"/>
  <c r="L769" i="10" s="1"/>
  <c r="M769" i="10" s="1"/>
  <c r="J778" i="10"/>
  <c r="J779" i="10"/>
  <c r="J781" i="10"/>
  <c r="K781" i="10" s="1"/>
  <c r="L781" i="10" s="1"/>
  <c r="M781" i="10" s="1"/>
  <c r="J29" i="3"/>
  <c r="A108" i="7"/>
  <c r="J29" i="5"/>
  <c r="H228" i="2"/>
  <c r="A112" i="6"/>
  <c r="J29" i="7"/>
  <c r="J29" i="9"/>
  <c r="A81" i="4"/>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07" i="3"/>
  <c r="A82" i="9"/>
  <c r="H218" i="2"/>
  <c r="A81" i="10"/>
  <c r="I30" i="9"/>
  <c r="I30" i="7"/>
  <c r="I30" i="5"/>
  <c r="I30" i="3"/>
  <c r="J31" i="1"/>
  <c r="I31" i="9" l="1"/>
  <c r="I31" i="7"/>
  <c r="I31" i="5"/>
  <c r="I31" i="3"/>
  <c r="J32" i="1"/>
  <c r="J30" i="3"/>
  <c r="A109" i="7"/>
  <c r="A108" i="3"/>
  <c r="A109" i="3" s="1"/>
  <c r="A110" i="3" s="1"/>
  <c r="A111" i="3" s="1"/>
  <c r="A112" i="3" s="1"/>
  <c r="A113" i="3" s="1"/>
  <c r="A114" i="3" s="1"/>
  <c r="A115" i="3" s="1"/>
  <c r="A116" i="3" s="1"/>
  <c r="A117" i="3" s="1"/>
  <c r="J30" i="7"/>
  <c r="A113" i="6"/>
  <c r="A114" i="6" s="1"/>
  <c r="A115" i="6" s="1"/>
  <c r="A116" i="6" s="1"/>
  <c r="A117" i="6" s="1"/>
  <c r="J30" i="9"/>
  <c r="A82" i="10"/>
  <c r="A83" i="9"/>
  <c r="J30" i="5"/>
  <c r="I32" i="9" l="1"/>
  <c r="I32" i="7"/>
  <c r="I32" i="5"/>
  <c r="I32" i="3"/>
  <c r="J33" i="1"/>
  <c r="J31" i="3"/>
  <c r="J31" i="5"/>
  <c r="J31" i="7"/>
  <c r="J31" i="9"/>
  <c r="A110" i="7"/>
  <c r="A111" i="7" s="1"/>
  <c r="A112" i="7" s="1"/>
  <c r="A113" i="7" s="1"/>
  <c r="A114" i="7" s="1"/>
  <c r="A115" i="7" s="1"/>
  <c r="A116" i="7" s="1"/>
  <c r="A117" i="7" s="1"/>
  <c r="A83" i="10"/>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84" i="9"/>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I33" i="9" l="1"/>
  <c r="I33" i="7"/>
  <c r="I33" i="5"/>
  <c r="I33" i="3"/>
  <c r="J34" i="1"/>
  <c r="J32" i="3"/>
  <c r="J32" i="5"/>
  <c r="J32" i="7"/>
  <c r="J32" i="9"/>
  <c r="I34" i="9" l="1"/>
  <c r="I34" i="7"/>
  <c r="I34" i="5"/>
  <c r="I34" i="3"/>
  <c r="J35" i="1"/>
  <c r="J33" i="3"/>
  <c r="J33" i="5"/>
  <c r="J33" i="7"/>
  <c r="J33" i="9"/>
  <c r="J34" i="9" l="1"/>
  <c r="I35" i="9"/>
  <c r="I35" i="7"/>
  <c r="I35" i="5"/>
  <c r="I35" i="3"/>
  <c r="J34" i="3"/>
  <c r="J34" i="5"/>
  <c r="J34" i="7"/>
  <c r="J35" i="3" l="1"/>
  <c r="J35" i="5"/>
  <c r="J35" i="7"/>
  <c r="J35" i="9"/>
  <c r="K828" i="2" l="1"/>
  <c r="K782" i="2"/>
  <c r="L828" i="2" l="1"/>
  <c r="M828" i="2" s="1"/>
  <c r="L782" i="2"/>
  <c r="M782" i="2" s="1"/>
  <c r="K522" i="1"/>
  <c r="L522" i="1" s="1"/>
  <c r="M522" i="1" s="1"/>
  <c r="K829" i="2" l="1"/>
  <c r="K783" i="2"/>
  <c r="L829" i="2" l="1"/>
  <c r="M829" i="2" s="1"/>
  <c r="L783" i="2"/>
  <c r="M783" i="2" s="1"/>
  <c r="K579" i="1"/>
  <c r="L579" i="1" s="1"/>
  <c r="M579" i="1" s="1"/>
  <c r="K625" i="1"/>
  <c r="L625" i="1" s="1"/>
  <c r="M625" i="1" s="1"/>
  <c r="J584" i="1" l="1"/>
  <c r="K584" i="1" s="1"/>
  <c r="J582" i="1"/>
  <c r="K582" i="1" s="1"/>
  <c r="J577" i="1"/>
  <c r="K577" i="1" s="1"/>
  <c r="G584" i="1"/>
  <c r="H584" i="1" s="1"/>
  <c r="G582" i="1"/>
  <c r="H582" i="1" s="1"/>
  <c r="G577" i="1"/>
  <c r="H577" i="1" s="1"/>
  <c r="J585" i="1"/>
  <c r="K585" i="1" s="1"/>
  <c r="J583" i="1"/>
  <c r="K583" i="1" s="1"/>
  <c r="J581" i="1"/>
  <c r="K581" i="1" s="1"/>
  <c r="J578" i="1"/>
  <c r="K578" i="1" s="1"/>
  <c r="G568" i="1"/>
  <c r="H568" i="1" s="1"/>
  <c r="G585" i="1"/>
  <c r="H585" i="1" s="1"/>
  <c r="G583" i="1"/>
  <c r="H583" i="1" s="1"/>
  <c r="G581" i="1"/>
  <c r="H581" i="1" s="1"/>
  <c r="G578" i="1"/>
  <c r="H578" i="1" s="1"/>
  <c r="J568" i="1"/>
  <c r="K568" i="1" s="1"/>
  <c r="L568" i="1" l="1"/>
  <c r="M568" i="1" s="1"/>
  <c r="L578" i="1"/>
  <c r="M578" i="1" s="1"/>
  <c r="L581" i="1"/>
  <c r="M581" i="1" s="1"/>
  <c r="L583" i="1"/>
  <c r="M583" i="1" s="1"/>
  <c r="L585" i="1"/>
  <c r="M585" i="1" s="1"/>
  <c r="L577" i="1"/>
  <c r="M577" i="1" s="1"/>
  <c r="L582" i="1"/>
  <c r="M582" i="1" s="1"/>
  <c r="L584" i="1"/>
  <c r="M584" i="1" s="1"/>
  <c r="J572" i="1" l="1"/>
  <c r="J563" i="1"/>
  <c r="G561" i="1"/>
  <c r="G566" i="1"/>
  <c r="H566" i="1" s="1"/>
  <c r="J560" i="1"/>
  <c r="G572" i="1"/>
  <c r="H572" i="1" s="1"/>
  <c r="G563" i="1"/>
  <c r="H563" i="1" s="1"/>
  <c r="J574" i="1"/>
  <c r="J569" i="1"/>
  <c r="J567" i="1"/>
  <c r="G560" i="1"/>
  <c r="G574" i="1"/>
  <c r="H574" i="1" s="1"/>
  <c r="G569" i="1"/>
  <c r="H569" i="1" s="1"/>
  <c r="G567" i="1"/>
  <c r="H567" i="1" s="1"/>
  <c r="J559" i="1"/>
  <c r="J575" i="1"/>
  <c r="J566" i="1"/>
  <c r="G559" i="1"/>
  <c r="H559" i="1" s="1"/>
  <c r="J561" i="1"/>
  <c r="G575" i="1"/>
  <c r="H575" i="1" s="1"/>
  <c r="J631" i="1"/>
  <c r="K631" i="1" s="1"/>
  <c r="J629" i="1"/>
  <c r="K629" i="1" s="1"/>
  <c r="J627" i="1"/>
  <c r="K627" i="1" s="1"/>
  <c r="J624" i="1"/>
  <c r="K624" i="1" s="1"/>
  <c r="G631" i="1"/>
  <c r="H631" i="1" s="1"/>
  <c r="G629" i="1"/>
  <c r="H629" i="1" s="1"/>
  <c r="G627" i="1"/>
  <c r="H627" i="1" s="1"/>
  <c r="G624" i="1"/>
  <c r="H624" i="1" s="1"/>
  <c r="J614" i="1"/>
  <c r="K614" i="1" s="1"/>
  <c r="G614" i="1"/>
  <c r="H614" i="1" s="1"/>
  <c r="J630" i="1"/>
  <c r="K630" i="1" s="1"/>
  <c r="J628" i="1"/>
  <c r="K628" i="1" s="1"/>
  <c r="J623" i="1"/>
  <c r="K623" i="1" s="1"/>
  <c r="G630" i="1"/>
  <c r="H630" i="1" s="1"/>
  <c r="G628" i="1"/>
  <c r="H628" i="1" s="1"/>
  <c r="G623" i="1"/>
  <c r="H623" i="1" s="1"/>
  <c r="H564" i="1" l="1"/>
  <c r="H573" i="1" s="1"/>
  <c r="L624" i="1"/>
  <c r="M624" i="1" s="1"/>
  <c r="G620" i="1"/>
  <c r="H620" i="1" s="1"/>
  <c r="G615" i="1"/>
  <c r="H615" i="1" s="1"/>
  <c r="G613" i="1"/>
  <c r="H613" i="1" s="1"/>
  <c r="J605" i="1"/>
  <c r="J621" i="1"/>
  <c r="J612" i="1"/>
  <c r="G605" i="1"/>
  <c r="H605" i="1" s="1"/>
  <c r="J607" i="1"/>
  <c r="G621" i="1"/>
  <c r="H621" i="1" s="1"/>
  <c r="G612" i="1"/>
  <c r="H612" i="1" s="1"/>
  <c r="J618" i="1"/>
  <c r="J609" i="1"/>
  <c r="G607" i="1"/>
  <c r="J606" i="1"/>
  <c r="G618" i="1"/>
  <c r="H618" i="1" s="1"/>
  <c r="G609" i="1"/>
  <c r="H609" i="1" s="1"/>
  <c r="J620" i="1"/>
  <c r="J615" i="1"/>
  <c r="J613" i="1"/>
  <c r="G606" i="1"/>
  <c r="L627" i="1"/>
  <c r="M627" i="1" s="1"/>
  <c r="L629" i="1"/>
  <c r="M629" i="1" s="1"/>
  <c r="L631" i="1"/>
  <c r="M631" i="1" s="1"/>
  <c r="L623" i="1"/>
  <c r="M623" i="1" s="1"/>
  <c r="L628" i="1"/>
  <c r="M628" i="1" s="1"/>
  <c r="L630" i="1"/>
  <c r="M630" i="1" s="1"/>
  <c r="L614" i="1"/>
  <c r="M614" i="1" s="1"/>
  <c r="H610" i="1" l="1"/>
  <c r="H576" i="1"/>
  <c r="H587" i="1" l="1"/>
  <c r="H589" i="1" s="1"/>
  <c r="H619" i="1"/>
  <c r="H588" i="1" l="1"/>
  <c r="H590" i="1" s="1"/>
  <c r="H622" i="1"/>
  <c r="H633" i="1" l="1"/>
  <c r="H635" i="1" s="1"/>
  <c r="H634" i="1" l="1"/>
  <c r="H636" i="1" s="1"/>
  <c r="K430" i="2" l="1"/>
  <c r="L430" i="2" s="1"/>
  <c r="M430" i="2" s="1"/>
  <c r="K429" i="2"/>
  <c r="L429" i="2" s="1"/>
  <c r="M429" i="2" s="1"/>
  <c r="K262" i="1"/>
  <c r="L262" i="1" l="1"/>
  <c r="M262" i="1" s="1"/>
  <c r="H539" i="2" l="1"/>
  <c r="H538" i="2"/>
  <c r="H536" i="2"/>
  <c r="H535" i="2"/>
  <c r="L535" i="2" s="1"/>
  <c r="M535" i="2" s="1"/>
  <c r="H533" i="2"/>
  <c r="H532" i="2"/>
  <c r="H531" i="2"/>
  <c r="H530" i="2"/>
  <c r="H527" i="2"/>
  <c r="H526" i="2"/>
  <c r="H483" i="2"/>
  <c r="H482" i="2"/>
  <c r="H479" i="2"/>
  <c r="L479" i="2" s="1"/>
  <c r="M479" i="2" s="1"/>
  <c r="H480" i="2"/>
  <c r="H477" i="2"/>
  <c r="H476" i="2"/>
  <c r="L476" i="2" s="1"/>
  <c r="M476" i="2" s="1"/>
  <c r="H475" i="2"/>
  <c r="H474" i="2"/>
  <c r="H471" i="2"/>
  <c r="H470" i="2"/>
  <c r="H427" i="2"/>
  <c r="H426" i="2"/>
  <c r="H424" i="2"/>
  <c r="H421" i="2"/>
  <c r="H420" i="2"/>
  <c r="L420" i="2" s="1"/>
  <c r="M420" i="2" s="1"/>
  <c r="H419" i="2"/>
  <c r="H418" i="2"/>
  <c r="H415" i="2"/>
  <c r="H414" i="2"/>
  <c r="H371" i="2"/>
  <c r="H370" i="2"/>
  <c r="H367" i="2"/>
  <c r="L367" i="2" s="1"/>
  <c r="M367" i="2" s="1"/>
  <c r="H368" i="2"/>
  <c r="H365" i="2"/>
  <c r="H364" i="2"/>
  <c r="H363" i="2"/>
  <c r="H362" i="2"/>
  <c r="H359" i="2"/>
  <c r="H358" i="2"/>
  <c r="H315" i="2"/>
  <c r="H314" i="2"/>
  <c r="H312" i="2"/>
  <c r="H309" i="2"/>
  <c r="H308" i="2"/>
  <c r="H307" i="2"/>
  <c r="H306" i="2"/>
  <c r="H303" i="2"/>
  <c r="H302" i="2"/>
  <c r="H256" i="2"/>
  <c r="H259" i="2"/>
  <c r="H258" i="2"/>
  <c r="H252" i="2"/>
  <c r="H251" i="2"/>
  <c r="H317" i="2" l="1"/>
  <c r="K317" i="2"/>
  <c r="L526" i="2"/>
  <c r="M526" i="2" s="1"/>
  <c r="H528" i="2"/>
  <c r="H485" i="2"/>
  <c r="K485" i="2"/>
  <c r="H261" i="2"/>
  <c r="K261" i="2"/>
  <c r="H486" i="2"/>
  <c r="K486" i="2"/>
  <c r="L358" i="2"/>
  <c r="M358" i="2" s="1"/>
  <c r="H360" i="2"/>
  <c r="L302" i="2"/>
  <c r="M302" i="2" s="1"/>
  <c r="H304" i="2"/>
  <c r="L470" i="2"/>
  <c r="M470" i="2" s="1"/>
  <c r="H472" i="2"/>
  <c r="H318" i="2"/>
  <c r="K318" i="2"/>
  <c r="H262" i="2"/>
  <c r="K262" i="2"/>
  <c r="H373" i="2"/>
  <c r="K373" i="2"/>
  <c r="L373" i="2" s="1"/>
  <c r="M373" i="2" s="1"/>
  <c r="H374" i="2"/>
  <c r="K374" i="2"/>
  <c r="H541" i="2"/>
  <c r="K541" i="2"/>
  <c r="L541" i="2" s="1"/>
  <c r="M541" i="2" s="1"/>
  <c r="H257" i="2"/>
  <c r="H260" i="2" s="1"/>
  <c r="L414" i="2"/>
  <c r="M414" i="2" s="1"/>
  <c r="H416" i="2"/>
  <c r="H542" i="2"/>
  <c r="K542" i="2"/>
  <c r="L262" i="2" l="1"/>
  <c r="M262" i="2" s="1"/>
  <c r="L261" i="2"/>
  <c r="M261" i="2" s="1"/>
  <c r="L485" i="2"/>
  <c r="M485" i="2" s="1"/>
  <c r="L374" i="2"/>
  <c r="M374" i="2" s="1"/>
  <c r="L486" i="2"/>
  <c r="M486" i="2" s="1"/>
  <c r="L542" i="2"/>
  <c r="M542" i="2" s="1"/>
  <c r="H425" i="2"/>
  <c r="H428" i="2" s="1"/>
  <c r="H313" i="2"/>
  <c r="H316" i="2" s="1"/>
  <c r="H332" i="2" s="1"/>
  <c r="H369" i="2"/>
  <c r="H372" i="2" s="1"/>
  <c r="H393" i="2" s="1"/>
  <c r="H394" i="2" s="1"/>
  <c r="H396" i="2" s="1"/>
  <c r="H281" i="2"/>
  <c r="H282" i="2" s="1"/>
  <c r="H284" i="2" s="1"/>
  <c r="H271" i="2"/>
  <c r="H272" i="2" s="1"/>
  <c r="H274" i="2" s="1"/>
  <c r="H276" i="2"/>
  <c r="H277" i="2" s="1"/>
  <c r="H279" i="2" s="1"/>
  <c r="H481" i="2"/>
  <c r="H484" i="2" s="1"/>
  <c r="H500" i="2" s="1"/>
  <c r="L318" i="2"/>
  <c r="M318" i="2" s="1"/>
  <c r="H537" i="2"/>
  <c r="H540" i="2" s="1"/>
  <c r="H556" i="2" s="1"/>
  <c r="L317" i="2"/>
  <c r="M317" i="2" s="1"/>
  <c r="H337" i="2" l="1"/>
  <c r="H338" i="2" s="1"/>
  <c r="H340" i="2" s="1"/>
  <c r="H561" i="2"/>
  <c r="H562" i="2" s="1"/>
  <c r="H564" i="2" s="1"/>
  <c r="H551" i="2"/>
  <c r="H552" i="2" s="1"/>
  <c r="H554" i="2" s="1"/>
  <c r="H327" i="2"/>
  <c r="H328" i="2" s="1"/>
  <c r="H330" i="2" s="1"/>
  <c r="H495" i="2"/>
  <c r="H497" i="2" s="1"/>
  <c r="H505" i="2"/>
  <c r="H506" i="2" s="1"/>
  <c r="H508" i="2" s="1"/>
  <c r="H383" i="2"/>
  <c r="H384" i="2" s="1"/>
  <c r="H388" i="2"/>
  <c r="H389" i="2" s="1"/>
  <c r="H501" i="2"/>
  <c r="H503" i="2" s="1"/>
  <c r="H502" i="2"/>
  <c r="H333" i="2"/>
  <c r="H335" i="2" s="1"/>
  <c r="H557" i="2"/>
  <c r="H559" i="2" s="1"/>
  <c r="H507" i="2"/>
  <c r="H449" i="2"/>
  <c r="H439" i="2"/>
  <c r="H444" i="2"/>
  <c r="H496" i="2" l="1"/>
  <c r="H391" i="2"/>
  <c r="H498" i="2"/>
  <c r="H386" i="2"/>
  <c r="H446" i="2"/>
  <c r="H445" i="2"/>
  <c r="H447" i="2" s="1"/>
  <c r="H440" i="2"/>
  <c r="H441" i="2"/>
  <c r="H442" i="2" s="1"/>
  <c r="H451" i="2"/>
  <c r="H450" i="2"/>
  <c r="H452" i="2" s="1"/>
  <c r="F626" i="8" l="1"/>
  <c r="F580" i="8"/>
  <c r="F580" i="10" l="1"/>
  <c r="F626" i="10"/>
  <c r="F718" i="10"/>
  <c r="F672" i="10"/>
  <c r="K477" i="2" l="1"/>
  <c r="L477" i="2" s="1"/>
  <c r="M477" i="2" s="1"/>
  <c r="K421" i="2"/>
  <c r="L421" i="2" s="1"/>
  <c r="M421" i="2" s="1"/>
  <c r="K365" i="2"/>
  <c r="L365" i="2" s="1"/>
  <c r="M365" i="2" s="1"/>
  <c r="K365" i="1"/>
  <c r="L365" i="1" s="1"/>
  <c r="M365" i="1" s="1"/>
  <c r="K309" i="1"/>
  <c r="L309" i="1" s="1"/>
  <c r="M309" i="1" s="1"/>
  <c r="K141" i="2" l="1"/>
  <c r="L141" i="2" s="1"/>
  <c r="M141" i="2" s="1"/>
  <c r="I681" i="2"/>
  <c r="K681" i="2" s="1"/>
  <c r="L681" i="2" s="1"/>
  <c r="M681" i="2" s="1"/>
  <c r="I727" i="2"/>
  <c r="K727" i="2" s="1"/>
  <c r="L727" i="2" s="1"/>
  <c r="M727" i="2" s="1"/>
  <c r="I773" i="2"/>
  <c r="K773" i="2" s="1"/>
  <c r="L773" i="2" s="1"/>
  <c r="M773" i="2" s="1"/>
  <c r="K197" i="2"/>
  <c r="L197" i="2" s="1"/>
  <c r="M197" i="2" s="1"/>
  <c r="I819" i="2"/>
  <c r="K819" i="2" s="1"/>
  <c r="L819" i="2" s="1"/>
  <c r="M819" i="2" s="1"/>
  <c r="I569" i="1"/>
  <c r="K569" i="1" s="1"/>
  <c r="L569" i="1" s="1"/>
  <c r="M569" i="1" s="1"/>
  <c r="K141" i="1"/>
  <c r="L141" i="1" s="1"/>
  <c r="M141" i="1" s="1"/>
  <c r="I615" i="1"/>
  <c r="K615" i="1" s="1"/>
  <c r="L615" i="1" s="1"/>
  <c r="M615" i="1" s="1"/>
  <c r="K421" i="1"/>
  <c r="L421" i="1" s="1"/>
  <c r="M421" i="1" s="1"/>
  <c r="K533" i="2"/>
  <c r="L533" i="2" s="1"/>
  <c r="M533" i="2" s="1"/>
  <c r="K309" i="2"/>
  <c r="L309" i="2" s="1"/>
  <c r="M309" i="2" s="1"/>
  <c r="K253" i="1"/>
  <c r="L253" i="1" s="1"/>
  <c r="M253" i="1" s="1"/>
  <c r="K197" i="1"/>
  <c r="L197" i="1" s="1"/>
  <c r="M197" i="1" s="1"/>
  <c r="K253" i="2"/>
  <c r="L253" i="2" s="1"/>
  <c r="M253" i="2" s="1"/>
  <c r="F141" i="8" l="1"/>
  <c r="I681" i="6"/>
  <c r="K681" i="6" s="1"/>
  <c r="K141" i="6"/>
  <c r="I727" i="6"/>
  <c r="K727" i="6" s="1"/>
  <c r="F365" i="8"/>
  <c r="H365" i="8" s="1"/>
  <c r="K365" i="6"/>
  <c r="I589" i="2"/>
  <c r="K589" i="2" s="1"/>
  <c r="L589" i="2" s="1"/>
  <c r="M589" i="2" s="1"/>
  <c r="I635" i="2"/>
  <c r="K635" i="2" s="1"/>
  <c r="L635" i="2" s="1"/>
  <c r="M635" i="2" s="1"/>
  <c r="K85" i="2"/>
  <c r="L85" i="2" s="1"/>
  <c r="M85" i="2" s="1"/>
  <c r="I477" i="1"/>
  <c r="K477" i="1" s="1"/>
  <c r="L477" i="1" s="1"/>
  <c r="M477" i="1" s="1"/>
  <c r="K85" i="1"/>
  <c r="L85" i="1" s="1"/>
  <c r="M85" i="1" s="1"/>
  <c r="I523" i="1"/>
  <c r="K523" i="1" s="1"/>
  <c r="L523" i="1" s="1"/>
  <c r="M523" i="1" s="1"/>
  <c r="K141" i="4"/>
  <c r="F141" i="6"/>
  <c r="I727" i="4"/>
  <c r="K727" i="4" s="1"/>
  <c r="I681" i="4"/>
  <c r="K681" i="4" s="1"/>
  <c r="F197" i="6"/>
  <c r="I773" i="4"/>
  <c r="K773" i="4" s="1"/>
  <c r="K197" i="4"/>
  <c r="I819" i="4"/>
  <c r="K819" i="4" s="1"/>
  <c r="F141" i="5"/>
  <c r="I569" i="3"/>
  <c r="K569" i="3" s="1"/>
  <c r="I615" i="3"/>
  <c r="K615" i="3" s="1"/>
  <c r="K141" i="3"/>
  <c r="F365" i="6"/>
  <c r="H365" i="6" s="1"/>
  <c r="K365" i="4"/>
  <c r="K309" i="3"/>
  <c r="F309" i="5"/>
  <c r="H309" i="5" s="1"/>
  <c r="F421" i="6"/>
  <c r="H421" i="6" s="1"/>
  <c r="K421" i="4"/>
  <c r="F365" i="5"/>
  <c r="H365" i="5" s="1"/>
  <c r="K365" i="3"/>
  <c r="F477" i="6"/>
  <c r="H477" i="6" s="1"/>
  <c r="K477" i="4"/>
  <c r="L365" i="6" l="1"/>
  <c r="M365" i="6" s="1"/>
  <c r="F365" i="10"/>
  <c r="H365" i="10" s="1"/>
  <c r="K365" i="8"/>
  <c r="L365" i="8" s="1"/>
  <c r="M365" i="8" s="1"/>
  <c r="F141" i="10"/>
  <c r="I727" i="8"/>
  <c r="K727" i="8" s="1"/>
  <c r="K141" i="8"/>
  <c r="I681" i="8"/>
  <c r="K681" i="8" s="1"/>
  <c r="F85" i="6"/>
  <c r="I635" i="4"/>
  <c r="K635" i="4" s="1"/>
  <c r="K85" i="4"/>
  <c r="I589" i="4"/>
  <c r="K589" i="4" s="1"/>
  <c r="I523" i="3"/>
  <c r="K523" i="3" s="1"/>
  <c r="I477" i="3"/>
  <c r="K477" i="3" s="1"/>
  <c r="K85" i="3"/>
  <c r="F85" i="5"/>
  <c r="K197" i="3"/>
  <c r="F197" i="5"/>
  <c r="H197" i="5" s="1"/>
  <c r="F253" i="6"/>
  <c r="H253" i="6" s="1"/>
  <c r="K253" i="4"/>
  <c r="F253" i="5"/>
  <c r="H253" i="5" s="1"/>
  <c r="K253" i="3"/>
  <c r="K309" i="4"/>
  <c r="F309" i="6"/>
  <c r="H309" i="6" s="1"/>
  <c r="F421" i="5"/>
  <c r="H421" i="5" s="1"/>
  <c r="K421" i="3"/>
  <c r="F533" i="6"/>
  <c r="H533" i="6" s="1"/>
  <c r="K533" i="4"/>
  <c r="I615" i="5"/>
  <c r="K615" i="5" s="1"/>
  <c r="K141" i="5"/>
  <c r="F141" i="7"/>
  <c r="I569" i="5"/>
  <c r="K569" i="5" s="1"/>
  <c r="I819" i="6"/>
  <c r="K819" i="6" s="1"/>
  <c r="F197" i="8"/>
  <c r="I773" i="6"/>
  <c r="K773" i="6" s="1"/>
  <c r="K197" i="6"/>
  <c r="F309" i="7"/>
  <c r="H309" i="7" s="1"/>
  <c r="K309" i="5"/>
  <c r="L309" i="5" s="1"/>
  <c r="M309" i="5" s="1"/>
  <c r="F421" i="8"/>
  <c r="H421" i="8" s="1"/>
  <c r="K421" i="6"/>
  <c r="L421" i="6" s="1"/>
  <c r="M421" i="6" s="1"/>
  <c r="K365" i="5"/>
  <c r="L365" i="5" s="1"/>
  <c r="M365" i="5" s="1"/>
  <c r="F365" i="7"/>
  <c r="H365" i="7" s="1"/>
  <c r="F477" i="8"/>
  <c r="H477" i="8" s="1"/>
  <c r="K477" i="6"/>
  <c r="L477" i="6" s="1"/>
  <c r="M477" i="6" s="1"/>
  <c r="F615" i="5"/>
  <c r="H615" i="5" s="1"/>
  <c r="H141" i="5"/>
  <c r="F569" i="5"/>
  <c r="H569" i="5" s="1"/>
  <c r="F773" i="6"/>
  <c r="H773" i="6" s="1"/>
  <c r="F819" i="6"/>
  <c r="H819" i="6" s="1"/>
  <c r="H197" i="6"/>
  <c r="F681" i="6"/>
  <c r="H681" i="6" s="1"/>
  <c r="L681" i="6" s="1"/>
  <c r="M681" i="6" s="1"/>
  <c r="F727" i="6"/>
  <c r="H727" i="6" s="1"/>
  <c r="L727" i="6" s="1"/>
  <c r="M727" i="6" s="1"/>
  <c r="H141" i="6"/>
  <c r="L141" i="6" s="1"/>
  <c r="M141" i="6" s="1"/>
  <c r="F681" i="8"/>
  <c r="H681" i="8" s="1"/>
  <c r="F727" i="8"/>
  <c r="H727" i="8" s="1"/>
  <c r="H141" i="8"/>
  <c r="L615" i="5" l="1"/>
  <c r="M615" i="5" s="1"/>
  <c r="L197" i="6"/>
  <c r="M197" i="6" s="1"/>
  <c r="L681" i="8"/>
  <c r="M681" i="8" s="1"/>
  <c r="L569" i="5"/>
  <c r="M569" i="5" s="1"/>
  <c r="L141" i="5"/>
  <c r="M141" i="5" s="1"/>
  <c r="L141" i="8"/>
  <c r="M141" i="8" s="1"/>
  <c r="L727" i="8"/>
  <c r="M727" i="8" s="1"/>
  <c r="L773" i="6"/>
  <c r="M773" i="6" s="1"/>
  <c r="L819" i="6"/>
  <c r="M819" i="6" s="1"/>
  <c r="I477" i="5"/>
  <c r="K477" i="5" s="1"/>
  <c r="I523" i="5"/>
  <c r="K523" i="5" s="1"/>
  <c r="F85" i="7"/>
  <c r="K85" i="5"/>
  <c r="I589" i="6"/>
  <c r="K589" i="6" s="1"/>
  <c r="F85" i="8"/>
  <c r="I635" i="6"/>
  <c r="K635" i="6" s="1"/>
  <c r="K85" i="6"/>
  <c r="F421" i="7"/>
  <c r="H421" i="7" s="1"/>
  <c r="K421" i="5"/>
  <c r="L421" i="5" s="1"/>
  <c r="M421" i="5" s="1"/>
  <c r="K533" i="6"/>
  <c r="L533" i="6" s="1"/>
  <c r="M533" i="6" s="1"/>
  <c r="F533" i="8"/>
  <c r="H533" i="8" s="1"/>
  <c r="F197" i="7"/>
  <c r="H197" i="7" s="1"/>
  <c r="K197" i="5"/>
  <c r="L197" i="5" s="1"/>
  <c r="M197" i="5" s="1"/>
  <c r="F253" i="8"/>
  <c r="H253" i="8" s="1"/>
  <c r="K253" i="6"/>
  <c r="L253" i="6" s="1"/>
  <c r="M253" i="6" s="1"/>
  <c r="F253" i="7"/>
  <c r="H253" i="7" s="1"/>
  <c r="K253" i="5"/>
  <c r="L253" i="5" s="1"/>
  <c r="M253" i="5" s="1"/>
  <c r="F309" i="8"/>
  <c r="H309" i="8" s="1"/>
  <c r="K309" i="6"/>
  <c r="L309" i="6" s="1"/>
  <c r="M309" i="6" s="1"/>
  <c r="F309" i="9"/>
  <c r="H309" i="9" s="1"/>
  <c r="K309" i="7"/>
  <c r="L309" i="7" s="1"/>
  <c r="M309" i="7" s="1"/>
  <c r="F421" i="10"/>
  <c r="H421" i="10" s="1"/>
  <c r="K421" i="8"/>
  <c r="L421" i="8" s="1"/>
  <c r="M421" i="8" s="1"/>
  <c r="F365" i="9"/>
  <c r="H365" i="9" s="1"/>
  <c r="K365" i="7"/>
  <c r="L365" i="7" s="1"/>
  <c r="M365" i="7" s="1"/>
  <c r="F477" i="10"/>
  <c r="H477" i="10" s="1"/>
  <c r="K477" i="8"/>
  <c r="L477" i="8" s="1"/>
  <c r="M477" i="8" s="1"/>
  <c r="I615" i="7"/>
  <c r="K615" i="7" s="1"/>
  <c r="I569" i="7"/>
  <c r="K569" i="7" s="1"/>
  <c r="K141" i="7"/>
  <c r="F141" i="9"/>
  <c r="F197" i="10"/>
  <c r="K197" i="8"/>
  <c r="I773" i="8"/>
  <c r="K773" i="8" s="1"/>
  <c r="I819" i="8"/>
  <c r="K819" i="8" s="1"/>
  <c r="H197" i="8"/>
  <c r="F819" i="8"/>
  <c r="H819" i="8" s="1"/>
  <c r="F773" i="8"/>
  <c r="H773" i="8" s="1"/>
  <c r="H141" i="7"/>
  <c r="F569" i="7"/>
  <c r="H569" i="7" s="1"/>
  <c r="F615" i="7"/>
  <c r="H615" i="7" s="1"/>
  <c r="F523" i="5"/>
  <c r="H523" i="5" s="1"/>
  <c r="F477" i="5"/>
  <c r="H477" i="5" s="1"/>
  <c r="H85" i="5"/>
  <c r="H85" i="6"/>
  <c r="F635" i="6"/>
  <c r="H635" i="6" s="1"/>
  <c r="F589" i="6"/>
  <c r="H589" i="6" s="1"/>
  <c r="F727" i="10"/>
  <c r="H727" i="10" s="1"/>
  <c r="F681" i="10"/>
  <c r="H681" i="10" s="1"/>
  <c r="H141" i="10"/>
  <c r="K365" i="10"/>
  <c r="L365" i="10" s="1"/>
  <c r="M365" i="10" s="1"/>
  <c r="L615" i="7" l="1"/>
  <c r="M615" i="7" s="1"/>
  <c r="L635" i="6"/>
  <c r="M635" i="6" s="1"/>
  <c r="L589" i="6"/>
  <c r="M589" i="6" s="1"/>
  <c r="L819" i="8"/>
  <c r="M819" i="8" s="1"/>
  <c r="L197" i="8"/>
  <c r="M197" i="8" s="1"/>
  <c r="L569" i="7"/>
  <c r="M569" i="7" s="1"/>
  <c r="L85" i="6"/>
  <c r="M85" i="6" s="1"/>
  <c r="L85" i="5"/>
  <c r="M85" i="5" s="1"/>
  <c r="L773" i="8"/>
  <c r="M773" i="8" s="1"/>
  <c r="L523" i="5"/>
  <c r="M523" i="5" s="1"/>
  <c r="L477" i="5"/>
  <c r="M477" i="5" s="1"/>
  <c r="L141" i="7"/>
  <c r="M141" i="7" s="1"/>
  <c r="I727" i="10"/>
  <c r="K727" i="10" s="1"/>
  <c r="L727" i="10" s="1"/>
  <c r="M727" i="10" s="1"/>
  <c r="K141" i="10"/>
  <c r="L141" i="10" s="1"/>
  <c r="M141" i="10" s="1"/>
  <c r="I681" i="10"/>
  <c r="K681" i="10" s="1"/>
  <c r="L681" i="10" s="1"/>
  <c r="M681" i="10" s="1"/>
  <c r="F421" i="9"/>
  <c r="H421" i="9" s="1"/>
  <c r="K421" i="7"/>
  <c r="L421" i="7" s="1"/>
  <c r="M421" i="7" s="1"/>
  <c r="F533" i="10"/>
  <c r="H533" i="10" s="1"/>
  <c r="K533" i="8"/>
  <c r="L533" i="8" s="1"/>
  <c r="M533" i="8" s="1"/>
  <c r="K197" i="7"/>
  <c r="L197" i="7" s="1"/>
  <c r="M197" i="7" s="1"/>
  <c r="F197" i="9"/>
  <c r="H197" i="9" s="1"/>
  <c r="F253" i="10"/>
  <c r="H253" i="10" s="1"/>
  <c r="K253" i="8"/>
  <c r="L253" i="8" s="1"/>
  <c r="M253" i="8" s="1"/>
  <c r="F253" i="9"/>
  <c r="H253" i="9" s="1"/>
  <c r="K253" i="7"/>
  <c r="L253" i="7" s="1"/>
  <c r="M253" i="7" s="1"/>
  <c r="F309" i="10"/>
  <c r="H309" i="10" s="1"/>
  <c r="K309" i="8"/>
  <c r="L309" i="8" s="1"/>
  <c r="M309" i="8" s="1"/>
  <c r="F85" i="9"/>
  <c r="I523" i="7"/>
  <c r="K523" i="7" s="1"/>
  <c r="K85" i="7"/>
  <c r="I477" i="7"/>
  <c r="K477" i="7" s="1"/>
  <c r="I589" i="8"/>
  <c r="K589" i="8" s="1"/>
  <c r="F85" i="10"/>
  <c r="I635" i="8"/>
  <c r="K635" i="8" s="1"/>
  <c r="K85" i="8"/>
  <c r="F819" i="10"/>
  <c r="H819" i="10" s="1"/>
  <c r="H197" i="10"/>
  <c r="F773" i="10"/>
  <c r="H773" i="10" s="1"/>
  <c r="F615" i="9"/>
  <c r="H615" i="9" s="1"/>
  <c r="F569" i="9"/>
  <c r="H569" i="9" s="1"/>
  <c r="H141" i="9"/>
  <c r="F589" i="8"/>
  <c r="H589" i="8" s="1"/>
  <c r="H85" i="8"/>
  <c r="F635" i="8"/>
  <c r="H635" i="8" s="1"/>
  <c r="F523" i="7"/>
  <c r="H523" i="7" s="1"/>
  <c r="F477" i="7"/>
  <c r="H477" i="7" s="1"/>
  <c r="H85" i="7"/>
  <c r="K477" i="10"/>
  <c r="L477" i="10" s="1"/>
  <c r="M477" i="10" s="1"/>
  <c r="K365" i="9"/>
  <c r="L365" i="9" s="1"/>
  <c r="M365" i="9" s="1"/>
  <c r="K421" i="10"/>
  <c r="L421" i="10" s="1"/>
  <c r="M421" i="10" s="1"/>
  <c r="K309" i="9"/>
  <c r="L309" i="9" s="1"/>
  <c r="M309" i="9" s="1"/>
  <c r="L477" i="7" l="1"/>
  <c r="M477" i="7" s="1"/>
  <c r="L589" i="8"/>
  <c r="M589" i="8" s="1"/>
  <c r="L523" i="7"/>
  <c r="M523" i="7" s="1"/>
  <c r="L85" i="8"/>
  <c r="M85" i="8" s="1"/>
  <c r="L635" i="8"/>
  <c r="M635" i="8" s="1"/>
  <c r="L85" i="7"/>
  <c r="M85" i="7" s="1"/>
  <c r="I569" i="9"/>
  <c r="K569" i="9" s="1"/>
  <c r="L569" i="9" s="1"/>
  <c r="M569" i="9" s="1"/>
  <c r="I615" i="9"/>
  <c r="K615" i="9" s="1"/>
  <c r="L615" i="9" s="1"/>
  <c r="M615" i="9" s="1"/>
  <c r="K141" i="9"/>
  <c r="L141" i="9" s="1"/>
  <c r="M141" i="9" s="1"/>
  <c r="I773" i="10"/>
  <c r="K773" i="10" s="1"/>
  <c r="L773" i="10" s="1"/>
  <c r="M773" i="10" s="1"/>
  <c r="I819" i="10"/>
  <c r="K819" i="10" s="1"/>
  <c r="L819" i="10" s="1"/>
  <c r="M819" i="10" s="1"/>
  <c r="K197" i="10"/>
  <c r="L197" i="10" s="1"/>
  <c r="M197" i="10" s="1"/>
  <c r="F635" i="10"/>
  <c r="H635" i="10" s="1"/>
  <c r="H85" i="10"/>
  <c r="F589" i="10"/>
  <c r="H589" i="10" s="1"/>
  <c r="H85" i="9"/>
  <c r="F523" i="9"/>
  <c r="H523" i="9" s="1"/>
  <c r="F477" i="9"/>
  <c r="H477" i="9" s="1"/>
  <c r="K253" i="10"/>
  <c r="L253" i="10" s="1"/>
  <c r="M253" i="10" s="1"/>
  <c r="K197" i="9"/>
  <c r="L197" i="9" s="1"/>
  <c r="M197" i="9" s="1"/>
  <c r="K309" i="10"/>
  <c r="L309" i="10" s="1"/>
  <c r="M309" i="10" s="1"/>
  <c r="K253" i="9"/>
  <c r="L253" i="9" s="1"/>
  <c r="M253" i="9" s="1"/>
  <c r="K533" i="10"/>
  <c r="L533" i="10" s="1"/>
  <c r="M533" i="10" s="1"/>
  <c r="K421" i="9"/>
  <c r="L421" i="9" s="1"/>
  <c r="M421" i="9" s="1"/>
  <c r="K85" i="9" l="1"/>
  <c r="L85" i="9" s="1"/>
  <c r="M85" i="9" s="1"/>
  <c r="I477" i="9"/>
  <c r="K477" i="9" s="1"/>
  <c r="L477" i="9" s="1"/>
  <c r="M477" i="9" s="1"/>
  <c r="I523" i="9"/>
  <c r="K523" i="9" s="1"/>
  <c r="L523" i="9" s="1"/>
  <c r="M523" i="9" s="1"/>
  <c r="K85" i="10"/>
  <c r="L85" i="10" s="1"/>
  <c r="M85" i="10" s="1"/>
  <c r="I635" i="10"/>
  <c r="K635" i="10" s="1"/>
  <c r="L635" i="10" s="1"/>
  <c r="M635" i="10" s="1"/>
  <c r="I589" i="10"/>
  <c r="K589" i="10" s="1"/>
  <c r="L589" i="10" s="1"/>
  <c r="M589" i="10" s="1"/>
  <c r="K427" i="1" l="1"/>
  <c r="L427" i="1" s="1"/>
  <c r="M427" i="1" s="1"/>
  <c r="K426" i="1"/>
  <c r="L426" i="1" s="1"/>
  <c r="M426" i="1" s="1"/>
  <c r="K371" i="1"/>
  <c r="L371" i="1" s="1"/>
  <c r="M371" i="1" s="1"/>
  <c r="K370" i="1"/>
  <c r="L370" i="1" s="1"/>
  <c r="M370" i="1" s="1"/>
  <c r="K315" i="1"/>
  <c r="L315" i="1" s="1"/>
  <c r="M315" i="1" s="1"/>
  <c r="K314" i="1"/>
  <c r="L314" i="1" s="1"/>
  <c r="M314" i="1" s="1"/>
  <c r="K259" i="1"/>
  <c r="L259" i="1" s="1"/>
  <c r="M259" i="1" s="1"/>
  <c r="K258" i="1"/>
  <c r="L258" i="1" s="1"/>
  <c r="M258" i="1" s="1"/>
  <c r="K203" i="1"/>
  <c r="L203" i="1" s="1"/>
  <c r="M203" i="1" s="1"/>
  <c r="K202" i="1"/>
  <c r="L202" i="1" s="1"/>
  <c r="M202" i="1" s="1"/>
  <c r="K539" i="2"/>
  <c r="L539" i="2" s="1"/>
  <c r="M539" i="2" s="1"/>
  <c r="N539" i="2" s="1"/>
  <c r="K538" i="2"/>
  <c r="L538" i="2" s="1"/>
  <c r="M538" i="2" s="1"/>
  <c r="N538" i="2" s="1"/>
  <c r="K483" i="2"/>
  <c r="L483" i="2" s="1"/>
  <c r="M483" i="2" s="1"/>
  <c r="N483" i="2" s="1"/>
  <c r="K482" i="2"/>
  <c r="L482" i="2" s="1"/>
  <c r="M482" i="2" s="1"/>
  <c r="N482" i="2" s="1"/>
  <c r="K427" i="2"/>
  <c r="L427" i="2" s="1"/>
  <c r="M427" i="2" s="1"/>
  <c r="N427" i="2" s="1"/>
  <c r="K426" i="2"/>
  <c r="L426" i="2" s="1"/>
  <c r="M426" i="2" s="1"/>
  <c r="N426" i="2" s="1"/>
  <c r="K371" i="2"/>
  <c r="L371" i="2" s="1"/>
  <c r="M371" i="2" s="1"/>
  <c r="N371" i="2" s="1"/>
  <c r="K370" i="2"/>
  <c r="L370" i="2" s="1"/>
  <c r="M370" i="2" s="1"/>
  <c r="N370" i="2" s="1"/>
  <c r="K315" i="2"/>
  <c r="L315" i="2" s="1"/>
  <c r="M315" i="2" s="1"/>
  <c r="N315" i="2" s="1"/>
  <c r="K314" i="2"/>
  <c r="L314" i="2" s="1"/>
  <c r="M314" i="2" s="1"/>
  <c r="N314" i="2" s="1"/>
  <c r="K259" i="2"/>
  <c r="L259" i="2" s="1"/>
  <c r="M259" i="2" s="1"/>
  <c r="N259" i="2" s="1"/>
  <c r="K258" i="2"/>
  <c r="L258" i="2" s="1"/>
  <c r="M258" i="2" s="1"/>
  <c r="N258" i="2" s="1"/>
  <c r="K539" i="10"/>
  <c r="K538" i="10"/>
  <c r="K483" i="10"/>
  <c r="K482" i="10"/>
  <c r="K427" i="10"/>
  <c r="K426" i="10"/>
  <c r="K371" i="10"/>
  <c r="K370" i="10"/>
  <c r="K315" i="10"/>
  <c r="K314" i="10"/>
  <c r="K259" i="10"/>
  <c r="K258" i="10"/>
  <c r="K427" i="9"/>
  <c r="K426" i="9"/>
  <c r="K371" i="9"/>
  <c r="K370" i="9"/>
  <c r="K315" i="9"/>
  <c r="K314" i="9"/>
  <c r="K259" i="9"/>
  <c r="K258" i="9"/>
  <c r="K203" i="9"/>
  <c r="K202" i="9"/>
  <c r="F259" i="9" l="1"/>
  <c r="H259" i="9" s="1"/>
  <c r="L259" i="9" s="1"/>
  <c r="M259" i="9" s="1"/>
  <c r="K259" i="7"/>
  <c r="I621" i="9"/>
  <c r="K621" i="9" s="1"/>
  <c r="I575" i="9"/>
  <c r="K575" i="9" s="1"/>
  <c r="K147" i="9"/>
  <c r="I779" i="10"/>
  <c r="K779" i="10" s="1"/>
  <c r="I825" i="10"/>
  <c r="K825" i="10" s="1"/>
  <c r="K203" i="10"/>
  <c r="F91" i="9"/>
  <c r="I483" i="7"/>
  <c r="K483" i="7" s="1"/>
  <c r="I529" i="7"/>
  <c r="K529" i="7" s="1"/>
  <c r="K91" i="7"/>
  <c r="I687" i="6"/>
  <c r="K687" i="6" s="1"/>
  <c r="F147" i="8"/>
  <c r="I733" i="6"/>
  <c r="K733" i="6" s="1"/>
  <c r="K147" i="6"/>
  <c r="F91" i="7"/>
  <c r="I483" i="5"/>
  <c r="K483" i="5" s="1"/>
  <c r="I529" i="5"/>
  <c r="K529" i="5" s="1"/>
  <c r="K91" i="5"/>
  <c r="I733" i="4"/>
  <c r="K733" i="4" s="1"/>
  <c r="F147" i="6"/>
  <c r="I687" i="4"/>
  <c r="K687" i="4" s="1"/>
  <c r="K147" i="4"/>
  <c r="F91" i="5"/>
  <c r="I483" i="3"/>
  <c r="K483" i="3" s="1"/>
  <c r="I529" i="3"/>
  <c r="K529" i="3" s="1"/>
  <c r="K91" i="3"/>
  <c r="I687" i="2"/>
  <c r="K687" i="2" s="1"/>
  <c r="L687" i="2" s="1"/>
  <c r="M687" i="2" s="1"/>
  <c r="N687" i="2" s="1"/>
  <c r="I733" i="2"/>
  <c r="K733" i="2" s="1"/>
  <c r="L733" i="2" s="1"/>
  <c r="M733" i="2" s="1"/>
  <c r="N733" i="2" s="1"/>
  <c r="K147" i="2"/>
  <c r="L147" i="2" s="1"/>
  <c r="M147" i="2" s="1"/>
  <c r="N147" i="2" s="1"/>
  <c r="I483" i="1"/>
  <c r="K483" i="1" s="1"/>
  <c r="L483" i="1" s="1"/>
  <c r="M483" i="1" s="1"/>
  <c r="I529" i="1"/>
  <c r="K529" i="1" s="1"/>
  <c r="L529" i="1" s="1"/>
  <c r="M529" i="1" s="1"/>
  <c r="K91" i="1"/>
  <c r="L91" i="1" s="1"/>
  <c r="M91" i="1" s="1"/>
  <c r="F483" i="10"/>
  <c r="H483" i="10" s="1"/>
  <c r="L483" i="10" s="1"/>
  <c r="M483" i="10" s="1"/>
  <c r="N483" i="10" s="1"/>
  <c r="K483" i="8"/>
  <c r="F427" i="7"/>
  <c r="H427" i="7" s="1"/>
  <c r="K427" i="5"/>
  <c r="F147" i="10"/>
  <c r="I687" i="8"/>
  <c r="K687" i="8" s="1"/>
  <c r="I733" i="8"/>
  <c r="K733" i="8" s="1"/>
  <c r="K147" i="8"/>
  <c r="I779" i="8"/>
  <c r="K779" i="8" s="1"/>
  <c r="I825" i="8"/>
  <c r="K825" i="8" s="1"/>
  <c r="F203" i="10"/>
  <c r="K203" i="8"/>
  <c r="I621" i="7"/>
  <c r="K621" i="7" s="1"/>
  <c r="F147" i="9"/>
  <c r="I575" i="7"/>
  <c r="K575" i="7" s="1"/>
  <c r="K147" i="7"/>
  <c r="I779" i="6"/>
  <c r="K779" i="6" s="1"/>
  <c r="F203" i="8"/>
  <c r="I825" i="6"/>
  <c r="K825" i="6" s="1"/>
  <c r="K203" i="6"/>
  <c r="I779" i="2"/>
  <c r="K779" i="2" s="1"/>
  <c r="L779" i="2" s="1"/>
  <c r="M779" i="2" s="1"/>
  <c r="N779" i="2" s="1"/>
  <c r="I825" i="2"/>
  <c r="K825" i="2" s="1"/>
  <c r="L825" i="2" s="1"/>
  <c r="M825" i="2" s="1"/>
  <c r="N825" i="2" s="1"/>
  <c r="K203" i="2"/>
  <c r="L203" i="2" s="1"/>
  <c r="M203" i="2" s="1"/>
  <c r="N203" i="2" s="1"/>
  <c r="I621" i="1"/>
  <c r="K621" i="1" s="1"/>
  <c r="L621" i="1" s="1"/>
  <c r="M621" i="1" s="1"/>
  <c r="I575" i="1"/>
  <c r="K575" i="1" s="1"/>
  <c r="L575" i="1" s="1"/>
  <c r="M575" i="1" s="1"/>
  <c r="K147" i="1"/>
  <c r="L147" i="1" s="1"/>
  <c r="M147" i="1" s="1"/>
  <c r="F203" i="9"/>
  <c r="H203" i="9" s="1"/>
  <c r="L203" i="9" s="1"/>
  <c r="M203" i="9" s="1"/>
  <c r="K203" i="7"/>
  <c r="F147" i="7"/>
  <c r="I575" i="5"/>
  <c r="K575" i="5" s="1"/>
  <c r="I621" i="5"/>
  <c r="K621" i="5" s="1"/>
  <c r="K147" i="5"/>
  <c r="F203" i="6"/>
  <c r="I825" i="4"/>
  <c r="K825" i="4" s="1"/>
  <c r="I779" i="4"/>
  <c r="K779" i="4" s="1"/>
  <c r="K203" i="4"/>
  <c r="F147" i="5"/>
  <c r="I621" i="3"/>
  <c r="K621" i="3" s="1"/>
  <c r="I575" i="3"/>
  <c r="K575" i="3" s="1"/>
  <c r="K147" i="3"/>
  <c r="F203" i="7"/>
  <c r="H203" i="7" s="1"/>
  <c r="K203" i="5"/>
  <c r="F259" i="6"/>
  <c r="H259" i="6" s="1"/>
  <c r="K259" i="4"/>
  <c r="F203" i="5"/>
  <c r="H203" i="5" s="1"/>
  <c r="K203" i="3"/>
  <c r="F315" i="6"/>
  <c r="H315" i="6" s="1"/>
  <c r="K315" i="4"/>
  <c r="F315" i="8"/>
  <c r="H315" i="8" s="1"/>
  <c r="K315" i="6"/>
  <c r="F259" i="7"/>
  <c r="H259" i="7" s="1"/>
  <c r="L259" i="7" s="1"/>
  <c r="M259" i="7" s="1"/>
  <c r="K259" i="5"/>
  <c r="F259" i="5"/>
  <c r="H259" i="5" s="1"/>
  <c r="K259" i="3"/>
  <c r="F315" i="10"/>
  <c r="H315" i="10" s="1"/>
  <c r="L315" i="10" s="1"/>
  <c r="M315" i="10" s="1"/>
  <c r="N315" i="10" s="1"/>
  <c r="K315" i="8"/>
  <c r="F371" i="8"/>
  <c r="H371" i="8" s="1"/>
  <c r="K371" i="6"/>
  <c r="F315" i="7"/>
  <c r="H315" i="7" s="1"/>
  <c r="K315" i="5"/>
  <c r="F315" i="5"/>
  <c r="H315" i="5" s="1"/>
  <c r="K315" i="3"/>
  <c r="F371" i="10"/>
  <c r="H371" i="10" s="1"/>
  <c r="L371" i="10" s="1"/>
  <c r="M371" i="10" s="1"/>
  <c r="N371" i="10" s="1"/>
  <c r="K371" i="8"/>
  <c r="F315" i="9"/>
  <c r="H315" i="9" s="1"/>
  <c r="L315" i="9" s="1"/>
  <c r="M315" i="9" s="1"/>
  <c r="K315" i="7"/>
  <c r="F371" i="6"/>
  <c r="H371" i="6" s="1"/>
  <c r="K371" i="4"/>
  <c r="F427" i="8"/>
  <c r="H427" i="8" s="1"/>
  <c r="K427" i="6"/>
  <c r="F371" i="7"/>
  <c r="H371" i="7" s="1"/>
  <c r="K371" i="5"/>
  <c r="F427" i="6"/>
  <c r="H427" i="6" s="1"/>
  <c r="K427" i="4"/>
  <c r="F371" i="5"/>
  <c r="H371" i="5" s="1"/>
  <c r="K371" i="3"/>
  <c r="F427" i="10"/>
  <c r="H427" i="10" s="1"/>
  <c r="L427" i="10" s="1"/>
  <c r="M427" i="10" s="1"/>
  <c r="N427" i="10" s="1"/>
  <c r="K427" i="8"/>
  <c r="L427" i="8" s="1"/>
  <c r="M427" i="8" s="1"/>
  <c r="N427" i="8" s="1"/>
  <c r="F371" i="9"/>
  <c r="H371" i="9" s="1"/>
  <c r="L371" i="9" s="1"/>
  <c r="M371" i="9" s="1"/>
  <c r="K371" i="7"/>
  <c r="F427" i="5"/>
  <c r="H427" i="5" s="1"/>
  <c r="K427" i="3"/>
  <c r="F483" i="6"/>
  <c r="H483" i="6" s="1"/>
  <c r="K483" i="4"/>
  <c r="F259" i="8"/>
  <c r="H259" i="8" s="1"/>
  <c r="K259" i="6"/>
  <c r="I529" i="9"/>
  <c r="K529" i="9" s="1"/>
  <c r="I483" i="9"/>
  <c r="K483" i="9" s="1"/>
  <c r="K91" i="9"/>
  <c r="I733" i="10"/>
  <c r="K733" i="10" s="1"/>
  <c r="I687" i="10"/>
  <c r="K687" i="10" s="1"/>
  <c r="K147" i="10"/>
  <c r="F91" i="6"/>
  <c r="I595" i="4"/>
  <c r="K595" i="4" s="1"/>
  <c r="I641" i="4"/>
  <c r="K641" i="4" s="1"/>
  <c r="K91" i="4"/>
  <c r="F539" i="6"/>
  <c r="H539" i="6" s="1"/>
  <c r="K539" i="4"/>
  <c r="I641" i="2"/>
  <c r="K641" i="2" s="1"/>
  <c r="L641" i="2" s="1"/>
  <c r="M641" i="2" s="1"/>
  <c r="N641" i="2" s="1"/>
  <c r="I595" i="2"/>
  <c r="K595" i="2" s="1"/>
  <c r="L595" i="2" s="1"/>
  <c r="M595" i="2" s="1"/>
  <c r="N595" i="2" s="1"/>
  <c r="K91" i="2"/>
  <c r="L91" i="2" s="1"/>
  <c r="M91" i="2" s="1"/>
  <c r="N91" i="2" s="1"/>
  <c r="F259" i="10"/>
  <c r="H259" i="10" s="1"/>
  <c r="L259" i="10" s="1"/>
  <c r="M259" i="10" s="1"/>
  <c r="N259" i="10" s="1"/>
  <c r="K259" i="8"/>
  <c r="I641" i="10"/>
  <c r="K641" i="10" s="1"/>
  <c r="I595" i="10"/>
  <c r="K595" i="10" s="1"/>
  <c r="K91" i="10"/>
  <c r="F427" i="9"/>
  <c r="H427" i="9" s="1"/>
  <c r="L427" i="9" s="1"/>
  <c r="M427" i="9" s="1"/>
  <c r="K427" i="7"/>
  <c r="L427" i="7" s="1"/>
  <c r="M427" i="7" s="1"/>
  <c r="F483" i="8"/>
  <c r="H483" i="8" s="1"/>
  <c r="K483" i="6"/>
  <c r="I595" i="8"/>
  <c r="K595" i="8" s="1"/>
  <c r="F91" i="10"/>
  <c r="I641" i="8"/>
  <c r="K641" i="8" s="1"/>
  <c r="K91" i="8"/>
  <c r="F539" i="10"/>
  <c r="H539" i="10" s="1"/>
  <c r="L539" i="10" s="1"/>
  <c r="M539" i="10" s="1"/>
  <c r="N539" i="10" s="1"/>
  <c r="K539" i="8"/>
  <c r="F91" i="8"/>
  <c r="I641" i="6"/>
  <c r="K641" i="6" s="1"/>
  <c r="I595" i="6"/>
  <c r="K595" i="6" s="1"/>
  <c r="K91" i="6"/>
  <c r="F539" i="8"/>
  <c r="H539" i="8" s="1"/>
  <c r="K539" i="6"/>
  <c r="F482" i="8"/>
  <c r="H482" i="8" s="1"/>
  <c r="K482" i="6"/>
  <c r="I528" i="9"/>
  <c r="K528" i="9" s="1"/>
  <c r="I482" i="9"/>
  <c r="K482" i="9" s="1"/>
  <c r="K90" i="9"/>
  <c r="I640" i="6"/>
  <c r="K640" i="6" s="1"/>
  <c r="F90" i="8"/>
  <c r="I594" i="6"/>
  <c r="K594" i="6" s="1"/>
  <c r="K90" i="6"/>
  <c r="F538" i="8"/>
  <c r="H538" i="8" s="1"/>
  <c r="K538" i="6"/>
  <c r="I824" i="10"/>
  <c r="K824" i="10" s="1"/>
  <c r="I778" i="10"/>
  <c r="K778" i="10" s="1"/>
  <c r="K202" i="10"/>
  <c r="F202" i="6"/>
  <c r="I824" i="4"/>
  <c r="K824" i="4" s="1"/>
  <c r="I778" i="4"/>
  <c r="K778" i="4" s="1"/>
  <c r="K202" i="4"/>
  <c r="F146" i="5"/>
  <c r="I574" i="3"/>
  <c r="K574" i="3" s="1"/>
  <c r="I620" i="3"/>
  <c r="K620" i="3" s="1"/>
  <c r="K146" i="3"/>
  <c r="I824" i="2"/>
  <c r="K824" i="2" s="1"/>
  <c r="L824" i="2" s="1"/>
  <c r="M824" i="2" s="1"/>
  <c r="N824" i="2" s="1"/>
  <c r="I778" i="2"/>
  <c r="K778" i="2" s="1"/>
  <c r="L778" i="2" s="1"/>
  <c r="M778" i="2" s="1"/>
  <c r="N778" i="2" s="1"/>
  <c r="K202" i="2"/>
  <c r="L202" i="2" s="1"/>
  <c r="M202" i="2" s="1"/>
  <c r="N202" i="2" s="1"/>
  <c r="I620" i="1"/>
  <c r="K620" i="1" s="1"/>
  <c r="L620" i="1" s="1"/>
  <c r="M620" i="1" s="1"/>
  <c r="I574" i="1"/>
  <c r="K574" i="1" s="1"/>
  <c r="L574" i="1" s="1"/>
  <c r="M574" i="1" s="1"/>
  <c r="K146" i="1"/>
  <c r="L146" i="1" s="1"/>
  <c r="M146" i="1" s="1"/>
  <c r="I620" i="5"/>
  <c r="K620" i="5" s="1"/>
  <c r="F146" i="7"/>
  <c r="I574" i="5"/>
  <c r="K574" i="5" s="1"/>
  <c r="K146" i="5"/>
  <c r="I620" i="7"/>
  <c r="K620" i="7" s="1"/>
  <c r="I574" i="7"/>
  <c r="K574" i="7" s="1"/>
  <c r="F146" i="9"/>
  <c r="K146" i="7"/>
  <c r="F202" i="9"/>
  <c r="H202" i="9" s="1"/>
  <c r="L202" i="9" s="1"/>
  <c r="M202" i="9" s="1"/>
  <c r="K202" i="7"/>
  <c r="F258" i="8"/>
  <c r="H258" i="8" s="1"/>
  <c r="K258" i="6"/>
  <c r="F202" i="7"/>
  <c r="H202" i="7" s="1"/>
  <c r="K202" i="5"/>
  <c r="F258" i="6"/>
  <c r="H258" i="6" s="1"/>
  <c r="K258" i="4"/>
  <c r="F202" i="5"/>
  <c r="H202" i="5" s="1"/>
  <c r="K202" i="3"/>
  <c r="F258" i="9"/>
  <c r="H258" i="9" s="1"/>
  <c r="L258" i="9" s="1"/>
  <c r="M258" i="9" s="1"/>
  <c r="K258" i="7"/>
  <c r="F314" i="8"/>
  <c r="H314" i="8" s="1"/>
  <c r="K314" i="6"/>
  <c r="F258" i="7"/>
  <c r="H258" i="7" s="1"/>
  <c r="K258" i="5"/>
  <c r="F314" i="6"/>
  <c r="H314" i="6" s="1"/>
  <c r="K314" i="4"/>
  <c r="I824" i="8"/>
  <c r="K824" i="8" s="1"/>
  <c r="I778" i="8"/>
  <c r="K778" i="8" s="1"/>
  <c r="F202" i="10"/>
  <c r="K202" i="8"/>
  <c r="I778" i="6"/>
  <c r="K778" i="6" s="1"/>
  <c r="F202" i="8"/>
  <c r="I824" i="6"/>
  <c r="K824" i="6" s="1"/>
  <c r="K202" i="6"/>
  <c r="F258" i="10"/>
  <c r="H258" i="10" s="1"/>
  <c r="L258" i="10" s="1"/>
  <c r="M258" i="10" s="1"/>
  <c r="N258" i="10" s="1"/>
  <c r="K258" i="8"/>
  <c r="F314" i="10"/>
  <c r="H314" i="10" s="1"/>
  <c r="L314" i="10" s="1"/>
  <c r="M314" i="10" s="1"/>
  <c r="N314" i="10" s="1"/>
  <c r="K314" i="8"/>
  <c r="F258" i="5"/>
  <c r="H258" i="5" s="1"/>
  <c r="K258" i="3"/>
  <c r="F370" i="10"/>
  <c r="H370" i="10" s="1"/>
  <c r="L370" i="10" s="1"/>
  <c r="M370" i="10" s="1"/>
  <c r="N370" i="10" s="1"/>
  <c r="K370" i="8"/>
  <c r="F314" i="7"/>
  <c r="H314" i="7" s="1"/>
  <c r="K314" i="5"/>
  <c r="F370" i="6"/>
  <c r="H370" i="6" s="1"/>
  <c r="K370" i="4"/>
  <c r="F314" i="9"/>
  <c r="H314" i="9" s="1"/>
  <c r="L314" i="9" s="1"/>
  <c r="M314" i="9" s="1"/>
  <c r="K314" i="7"/>
  <c r="F370" i="8"/>
  <c r="H370" i="8" s="1"/>
  <c r="K370" i="6"/>
  <c r="F314" i="5"/>
  <c r="H314" i="5" s="1"/>
  <c r="K314" i="3"/>
  <c r="F426" i="8"/>
  <c r="H426" i="8" s="1"/>
  <c r="K426" i="6"/>
  <c r="F370" i="7"/>
  <c r="H370" i="7" s="1"/>
  <c r="K370" i="5"/>
  <c r="F370" i="5"/>
  <c r="H370" i="5" s="1"/>
  <c r="K370" i="3"/>
  <c r="F426" i="10"/>
  <c r="H426" i="10" s="1"/>
  <c r="L426" i="10" s="1"/>
  <c r="M426" i="10" s="1"/>
  <c r="N426" i="10" s="1"/>
  <c r="K426" i="8"/>
  <c r="F370" i="9"/>
  <c r="H370" i="9" s="1"/>
  <c r="L370" i="9" s="1"/>
  <c r="M370" i="9" s="1"/>
  <c r="K370" i="7"/>
  <c r="F426" i="6"/>
  <c r="H426" i="6" s="1"/>
  <c r="K426" i="4"/>
  <c r="I640" i="10"/>
  <c r="K640" i="10" s="1"/>
  <c r="I594" i="10"/>
  <c r="K594" i="10" s="1"/>
  <c r="K90" i="10"/>
  <c r="F426" i="9"/>
  <c r="H426" i="9" s="1"/>
  <c r="L426" i="9" s="1"/>
  <c r="M426" i="9" s="1"/>
  <c r="K426" i="7"/>
  <c r="F426" i="7"/>
  <c r="H426" i="7" s="1"/>
  <c r="K426" i="5"/>
  <c r="F482" i="6"/>
  <c r="H482" i="6" s="1"/>
  <c r="K482" i="4"/>
  <c r="F426" i="5"/>
  <c r="H426" i="5" s="1"/>
  <c r="K426" i="3"/>
  <c r="F482" i="10"/>
  <c r="H482" i="10" s="1"/>
  <c r="L482" i="10" s="1"/>
  <c r="M482" i="10" s="1"/>
  <c r="N482" i="10" s="1"/>
  <c r="K482" i="8"/>
  <c r="I732" i="10"/>
  <c r="K732" i="10" s="1"/>
  <c r="I686" i="10"/>
  <c r="K686" i="10" s="1"/>
  <c r="K146" i="10"/>
  <c r="F538" i="10"/>
  <c r="H538" i="10" s="1"/>
  <c r="L538" i="10" s="1"/>
  <c r="M538" i="10" s="1"/>
  <c r="N538" i="10" s="1"/>
  <c r="K538" i="8"/>
  <c r="F90" i="6"/>
  <c r="I594" i="4"/>
  <c r="K594" i="4" s="1"/>
  <c r="I640" i="4"/>
  <c r="K640" i="4" s="1"/>
  <c r="K90" i="4"/>
  <c r="I640" i="2"/>
  <c r="K640" i="2" s="1"/>
  <c r="L640" i="2" s="1"/>
  <c r="M640" i="2" s="1"/>
  <c r="N640" i="2" s="1"/>
  <c r="I594" i="2"/>
  <c r="K594" i="2" s="1"/>
  <c r="L594" i="2" s="1"/>
  <c r="M594" i="2" s="1"/>
  <c r="N594" i="2" s="1"/>
  <c r="K90" i="2"/>
  <c r="L90" i="2" s="1"/>
  <c r="M90" i="2" s="1"/>
  <c r="N90" i="2" s="1"/>
  <c r="F538" i="6"/>
  <c r="H538" i="6" s="1"/>
  <c r="K538" i="4"/>
  <c r="F90" i="10"/>
  <c r="I640" i="8"/>
  <c r="K640" i="8" s="1"/>
  <c r="I594" i="8"/>
  <c r="K594" i="8" s="1"/>
  <c r="K90" i="8"/>
  <c r="I574" i="9"/>
  <c r="K574" i="9" s="1"/>
  <c r="I620" i="9"/>
  <c r="K620" i="9" s="1"/>
  <c r="K146" i="9"/>
  <c r="I686" i="8"/>
  <c r="K686" i="8" s="1"/>
  <c r="I732" i="8"/>
  <c r="K732" i="8" s="1"/>
  <c r="F146" i="10"/>
  <c r="K146" i="8"/>
  <c r="I528" i="7"/>
  <c r="K528" i="7" s="1"/>
  <c r="I482" i="7"/>
  <c r="K482" i="7" s="1"/>
  <c r="F90" i="9"/>
  <c r="K90" i="7"/>
  <c r="I686" i="6"/>
  <c r="K686" i="6" s="1"/>
  <c r="F146" i="8"/>
  <c r="I732" i="6"/>
  <c r="K732" i="6" s="1"/>
  <c r="K146" i="6"/>
  <c r="F90" i="7"/>
  <c r="I528" i="5"/>
  <c r="K528" i="5" s="1"/>
  <c r="I482" i="5"/>
  <c r="K482" i="5" s="1"/>
  <c r="K90" i="5"/>
  <c r="I686" i="4"/>
  <c r="K686" i="4" s="1"/>
  <c r="F146" i="6"/>
  <c r="I732" i="4"/>
  <c r="K732" i="4" s="1"/>
  <c r="K146" i="4"/>
  <c r="F90" i="5"/>
  <c r="I482" i="3"/>
  <c r="K482" i="3" s="1"/>
  <c r="I528" i="3"/>
  <c r="K528" i="3" s="1"/>
  <c r="K90" i="3"/>
  <c r="I732" i="2"/>
  <c r="K732" i="2" s="1"/>
  <c r="L732" i="2" s="1"/>
  <c r="M732" i="2" s="1"/>
  <c r="N732" i="2" s="1"/>
  <c r="I686" i="2"/>
  <c r="K686" i="2" s="1"/>
  <c r="L686" i="2" s="1"/>
  <c r="M686" i="2" s="1"/>
  <c r="N686" i="2" s="1"/>
  <c r="K146" i="2"/>
  <c r="L146" i="2" s="1"/>
  <c r="M146" i="2" s="1"/>
  <c r="N146" i="2" s="1"/>
  <c r="I528" i="1"/>
  <c r="K528" i="1" s="1"/>
  <c r="L528" i="1" s="1"/>
  <c r="M528" i="1" s="1"/>
  <c r="I482" i="1"/>
  <c r="K482" i="1" s="1"/>
  <c r="L482" i="1" s="1"/>
  <c r="M482" i="1" s="1"/>
  <c r="K90" i="1"/>
  <c r="L90" i="1" s="1"/>
  <c r="M90" i="1" s="1"/>
  <c r="L315" i="5" l="1"/>
  <c r="M315" i="5" s="1"/>
  <c r="L371" i="8"/>
  <c r="M371" i="8" s="1"/>
  <c r="N371" i="8" s="1"/>
  <c r="L259" i="6"/>
  <c r="M259" i="6" s="1"/>
  <c r="N259" i="6" s="1"/>
  <c r="L427" i="6"/>
  <c r="M427" i="6" s="1"/>
  <c r="N427" i="6" s="1"/>
  <c r="L482" i="8"/>
  <c r="M482" i="8" s="1"/>
  <c r="N482" i="8" s="1"/>
  <c r="L539" i="8"/>
  <c r="M539" i="8" s="1"/>
  <c r="N539" i="8" s="1"/>
  <c r="L315" i="7"/>
  <c r="M315" i="7" s="1"/>
  <c r="L315" i="6"/>
  <c r="M315" i="6" s="1"/>
  <c r="N315" i="6" s="1"/>
  <c r="L483" i="6"/>
  <c r="M483" i="6" s="1"/>
  <c r="N483" i="6" s="1"/>
  <c r="F687" i="8"/>
  <c r="H687" i="8" s="1"/>
  <c r="H147" i="8"/>
  <c r="L147" i="8" s="1"/>
  <c r="M147" i="8" s="1"/>
  <c r="N147" i="8" s="1"/>
  <c r="F733" i="8"/>
  <c r="H733" i="8" s="1"/>
  <c r="L733" i="8" s="1"/>
  <c r="M733" i="8" s="1"/>
  <c r="N733" i="8" s="1"/>
  <c r="F621" i="5"/>
  <c r="H621" i="5" s="1"/>
  <c r="L621" i="5" s="1"/>
  <c r="M621" i="5" s="1"/>
  <c r="F575" i="5"/>
  <c r="H575" i="5" s="1"/>
  <c r="L575" i="5" s="1"/>
  <c r="M575" i="5" s="1"/>
  <c r="H147" i="5"/>
  <c r="L147" i="5" s="1"/>
  <c r="M147" i="5" s="1"/>
  <c r="F641" i="8"/>
  <c r="H641" i="8" s="1"/>
  <c r="L641" i="8" s="1"/>
  <c r="M641" i="8" s="1"/>
  <c r="N641" i="8" s="1"/>
  <c r="F595" i="8"/>
  <c r="H595" i="8" s="1"/>
  <c r="L595" i="8" s="1"/>
  <c r="M595" i="8" s="1"/>
  <c r="N595" i="8" s="1"/>
  <c r="H91" i="8"/>
  <c r="L91" i="8" s="1"/>
  <c r="M91" i="8" s="1"/>
  <c r="N91" i="8" s="1"/>
  <c r="L315" i="8"/>
  <c r="M315" i="8" s="1"/>
  <c r="N315" i="8" s="1"/>
  <c r="L371" i="7"/>
  <c r="M371" i="7" s="1"/>
  <c r="L259" i="5"/>
  <c r="M259" i="5" s="1"/>
  <c r="F529" i="5"/>
  <c r="H529" i="5" s="1"/>
  <c r="F483" i="5"/>
  <c r="H483" i="5" s="1"/>
  <c r="H91" i="5"/>
  <c r="L91" i="5" s="1"/>
  <c r="M91" i="5" s="1"/>
  <c r="F483" i="9"/>
  <c r="H483" i="9" s="1"/>
  <c r="L483" i="9" s="1"/>
  <c r="M483" i="9" s="1"/>
  <c r="F529" i="9"/>
  <c r="H529" i="9" s="1"/>
  <c r="L529" i="9" s="1"/>
  <c r="M529" i="9" s="1"/>
  <c r="H91" i="9"/>
  <c r="L91" i="9" s="1"/>
  <c r="M91" i="9" s="1"/>
  <c r="L203" i="6"/>
  <c r="M203" i="6" s="1"/>
  <c r="N203" i="6" s="1"/>
  <c r="L687" i="8"/>
  <c r="M687" i="8" s="1"/>
  <c r="N687" i="8" s="1"/>
  <c r="F595" i="6"/>
  <c r="H595" i="6" s="1"/>
  <c r="L595" i="6" s="1"/>
  <c r="M595" i="6" s="1"/>
  <c r="N595" i="6" s="1"/>
  <c r="F641" i="6"/>
  <c r="H641" i="6" s="1"/>
  <c r="L641" i="6" s="1"/>
  <c r="M641" i="6" s="1"/>
  <c r="N641" i="6" s="1"/>
  <c r="H91" i="6"/>
  <c r="L91" i="6" s="1"/>
  <c r="M91" i="6" s="1"/>
  <c r="N91" i="6" s="1"/>
  <c r="F779" i="6"/>
  <c r="H779" i="6" s="1"/>
  <c r="L779" i="6" s="1"/>
  <c r="M779" i="6" s="1"/>
  <c r="N779" i="6" s="1"/>
  <c r="F825" i="6"/>
  <c r="H825" i="6" s="1"/>
  <c r="L825" i="6" s="1"/>
  <c r="M825" i="6" s="1"/>
  <c r="N825" i="6" s="1"/>
  <c r="H203" i="6"/>
  <c r="F779" i="8"/>
  <c r="H779" i="8" s="1"/>
  <c r="L779" i="8" s="1"/>
  <c r="M779" i="8" s="1"/>
  <c r="N779" i="8" s="1"/>
  <c r="F825" i="8"/>
  <c r="H825" i="8" s="1"/>
  <c r="L825" i="8" s="1"/>
  <c r="M825" i="8" s="1"/>
  <c r="N825" i="8" s="1"/>
  <c r="H203" i="8"/>
  <c r="L203" i="8" s="1"/>
  <c r="M203" i="8" s="1"/>
  <c r="N203" i="8" s="1"/>
  <c r="L427" i="5"/>
  <c r="M427" i="5" s="1"/>
  <c r="F687" i="6"/>
  <c r="H687" i="6" s="1"/>
  <c r="L687" i="6" s="1"/>
  <c r="M687" i="6" s="1"/>
  <c r="N687" i="6" s="1"/>
  <c r="F733" i="6"/>
  <c r="H733" i="6" s="1"/>
  <c r="L733" i="6" s="1"/>
  <c r="M733" i="6" s="1"/>
  <c r="N733" i="6" s="1"/>
  <c r="H147" i="6"/>
  <c r="L147" i="6" s="1"/>
  <c r="M147" i="6" s="1"/>
  <c r="N147" i="6" s="1"/>
  <c r="L483" i="8"/>
  <c r="M483" i="8" s="1"/>
  <c r="N483" i="8" s="1"/>
  <c r="L575" i="9"/>
  <c r="M575" i="9" s="1"/>
  <c r="L529" i="5"/>
  <c r="M529" i="5" s="1"/>
  <c r="F595" i="10"/>
  <c r="H595" i="10" s="1"/>
  <c r="L595" i="10" s="1"/>
  <c r="M595" i="10" s="1"/>
  <c r="N595" i="10" s="1"/>
  <c r="F641" i="10"/>
  <c r="H641" i="10" s="1"/>
  <c r="L641" i="10" s="1"/>
  <c r="M641" i="10" s="1"/>
  <c r="N641" i="10" s="1"/>
  <c r="H91" i="10"/>
  <c r="L91" i="10" s="1"/>
  <c r="M91" i="10" s="1"/>
  <c r="N91" i="10" s="1"/>
  <c r="F687" i="10"/>
  <c r="H687" i="10" s="1"/>
  <c r="L687" i="10" s="1"/>
  <c r="M687" i="10" s="1"/>
  <c r="N687" i="10" s="1"/>
  <c r="F733" i="10"/>
  <c r="H733" i="10" s="1"/>
  <c r="L733" i="10" s="1"/>
  <c r="M733" i="10" s="1"/>
  <c r="N733" i="10" s="1"/>
  <c r="H147" i="10"/>
  <c r="L147" i="10" s="1"/>
  <c r="M147" i="10" s="1"/>
  <c r="N147" i="10" s="1"/>
  <c r="F621" i="7"/>
  <c r="H621" i="7" s="1"/>
  <c r="L621" i="7" s="1"/>
  <c r="M621" i="7" s="1"/>
  <c r="F575" i="7"/>
  <c r="H575" i="7" s="1"/>
  <c r="L575" i="7" s="1"/>
  <c r="M575" i="7" s="1"/>
  <c r="H147" i="7"/>
  <c r="L147" i="7" s="1"/>
  <c r="M147" i="7" s="1"/>
  <c r="F621" i="9"/>
  <c r="H621" i="9" s="1"/>
  <c r="L621" i="9" s="1"/>
  <c r="M621" i="9" s="1"/>
  <c r="F575" i="9"/>
  <c r="H575" i="9" s="1"/>
  <c r="H147" i="9"/>
  <c r="L147" i="9" s="1"/>
  <c r="M147" i="9" s="1"/>
  <c r="L483" i="5"/>
  <c r="M483" i="5" s="1"/>
  <c r="L539" i="6"/>
  <c r="M539" i="6" s="1"/>
  <c r="N539" i="6" s="1"/>
  <c r="F483" i="7"/>
  <c r="H483" i="7" s="1"/>
  <c r="L483" i="7" s="1"/>
  <c r="M483" i="7" s="1"/>
  <c r="F529" i="7"/>
  <c r="H529" i="7" s="1"/>
  <c r="L529" i="7" s="1"/>
  <c r="M529" i="7" s="1"/>
  <c r="H91" i="7"/>
  <c r="L91" i="7" s="1"/>
  <c r="M91" i="7" s="1"/>
  <c r="L259" i="8"/>
  <c r="M259" i="8" s="1"/>
  <c r="N259" i="8" s="1"/>
  <c r="L371" i="6"/>
  <c r="M371" i="6" s="1"/>
  <c r="N371" i="6" s="1"/>
  <c r="L203" i="7"/>
  <c r="M203" i="7" s="1"/>
  <c r="L371" i="5"/>
  <c r="M371" i="5" s="1"/>
  <c r="L203" i="5"/>
  <c r="M203" i="5" s="1"/>
  <c r="F779" i="10"/>
  <c r="H779" i="10" s="1"/>
  <c r="L779" i="10" s="1"/>
  <c r="M779" i="10" s="1"/>
  <c r="N779" i="10" s="1"/>
  <c r="F825" i="10"/>
  <c r="H825" i="10" s="1"/>
  <c r="L825" i="10" s="1"/>
  <c r="M825" i="10" s="1"/>
  <c r="N825" i="10" s="1"/>
  <c r="H203" i="10"/>
  <c r="L203" i="10" s="1"/>
  <c r="M203" i="10" s="1"/>
  <c r="N203" i="10" s="1"/>
  <c r="L370" i="8"/>
  <c r="M370" i="8" s="1"/>
  <c r="N370" i="8" s="1"/>
  <c r="L538" i="8"/>
  <c r="M538" i="8" s="1"/>
  <c r="N538" i="8" s="1"/>
  <c r="L314" i="7"/>
  <c r="M314" i="7" s="1"/>
  <c r="L258" i="8"/>
  <c r="M258" i="8" s="1"/>
  <c r="N258" i="8" s="1"/>
  <c r="L258" i="7"/>
  <c r="M258" i="7" s="1"/>
  <c r="L538" i="6"/>
  <c r="M538" i="6" s="1"/>
  <c r="N538" i="6" s="1"/>
  <c r="L426" i="5"/>
  <c r="M426" i="5" s="1"/>
  <c r="L202" i="5"/>
  <c r="M202" i="5" s="1"/>
  <c r="L202" i="7"/>
  <c r="M202" i="7" s="1"/>
  <c r="L426" i="7"/>
  <c r="M426" i="7" s="1"/>
  <c r="L426" i="8"/>
  <c r="M426" i="8" s="1"/>
  <c r="N426" i="8" s="1"/>
  <c r="L370" i="6"/>
  <c r="M370" i="6" s="1"/>
  <c r="N370" i="6" s="1"/>
  <c r="F482" i="9"/>
  <c r="H482" i="9" s="1"/>
  <c r="L482" i="9" s="1"/>
  <c r="M482" i="9" s="1"/>
  <c r="F528" i="9"/>
  <c r="H528" i="9" s="1"/>
  <c r="L528" i="9" s="1"/>
  <c r="M528" i="9" s="1"/>
  <c r="H90" i="9"/>
  <c r="L90" i="9" s="1"/>
  <c r="M90" i="9" s="1"/>
  <c r="F778" i="8"/>
  <c r="H778" i="8" s="1"/>
  <c r="L778" i="8" s="1"/>
  <c r="M778" i="8" s="1"/>
  <c r="N778" i="8" s="1"/>
  <c r="F824" i="8"/>
  <c r="H824" i="8" s="1"/>
  <c r="L824" i="8" s="1"/>
  <c r="M824" i="8" s="1"/>
  <c r="N824" i="8" s="1"/>
  <c r="H202" i="8"/>
  <c r="L202" i="8" s="1"/>
  <c r="M202" i="8" s="1"/>
  <c r="N202" i="8" s="1"/>
  <c r="F620" i="7"/>
  <c r="H620" i="7" s="1"/>
  <c r="L620" i="7" s="1"/>
  <c r="M620" i="7" s="1"/>
  <c r="F574" i="7"/>
  <c r="H574" i="7" s="1"/>
  <c r="L574" i="7" s="1"/>
  <c r="M574" i="7" s="1"/>
  <c r="H146" i="7"/>
  <c r="L146" i="7" s="1"/>
  <c r="M146" i="7" s="1"/>
  <c r="F778" i="6"/>
  <c r="H778" i="6" s="1"/>
  <c r="L778" i="6" s="1"/>
  <c r="M778" i="6" s="1"/>
  <c r="N778" i="6" s="1"/>
  <c r="F824" i="6"/>
  <c r="H824" i="6" s="1"/>
  <c r="L824" i="6" s="1"/>
  <c r="M824" i="6" s="1"/>
  <c r="N824" i="6" s="1"/>
  <c r="H202" i="6"/>
  <c r="L202" i="6" s="1"/>
  <c r="M202" i="6" s="1"/>
  <c r="N202" i="6" s="1"/>
  <c r="L314" i="5"/>
  <c r="M314" i="5" s="1"/>
  <c r="F482" i="5"/>
  <c r="H482" i="5" s="1"/>
  <c r="L482" i="5" s="1"/>
  <c r="M482" i="5" s="1"/>
  <c r="F528" i="5"/>
  <c r="H528" i="5" s="1"/>
  <c r="L528" i="5" s="1"/>
  <c r="M528" i="5" s="1"/>
  <c r="H90" i="5"/>
  <c r="L90" i="5" s="1"/>
  <c r="M90" i="5" s="1"/>
  <c r="F620" i="9"/>
  <c r="H620" i="9" s="1"/>
  <c r="F574" i="9"/>
  <c r="H574" i="9" s="1"/>
  <c r="L574" i="9" s="1"/>
  <c r="M574" i="9" s="1"/>
  <c r="H146" i="9"/>
  <c r="L146" i="9" s="1"/>
  <c r="M146" i="9" s="1"/>
  <c r="L370" i="5"/>
  <c r="M370" i="5" s="1"/>
  <c r="F778" i="10"/>
  <c r="H778" i="10" s="1"/>
  <c r="L778" i="10" s="1"/>
  <c r="M778" i="10" s="1"/>
  <c r="N778" i="10" s="1"/>
  <c r="H202" i="10"/>
  <c r="L202" i="10" s="1"/>
  <c r="M202" i="10" s="1"/>
  <c r="N202" i="10" s="1"/>
  <c r="F824" i="10"/>
  <c r="H824" i="10" s="1"/>
  <c r="L824" i="10" s="1"/>
  <c r="M824" i="10" s="1"/>
  <c r="N824" i="10" s="1"/>
  <c r="F686" i="10"/>
  <c r="H686" i="10" s="1"/>
  <c r="L686" i="10" s="1"/>
  <c r="M686" i="10" s="1"/>
  <c r="N686" i="10" s="1"/>
  <c r="F732" i="10"/>
  <c r="H732" i="10" s="1"/>
  <c r="L732" i="10" s="1"/>
  <c r="M732" i="10" s="1"/>
  <c r="N732" i="10" s="1"/>
  <c r="H146" i="10"/>
  <c r="L146" i="10" s="1"/>
  <c r="M146" i="10" s="1"/>
  <c r="N146" i="10" s="1"/>
  <c r="F732" i="6"/>
  <c r="H732" i="6" s="1"/>
  <c r="L732" i="6" s="1"/>
  <c r="M732" i="6" s="1"/>
  <c r="N732" i="6" s="1"/>
  <c r="F686" i="6"/>
  <c r="H686" i="6" s="1"/>
  <c r="L686" i="6" s="1"/>
  <c r="M686" i="6" s="1"/>
  <c r="N686" i="6" s="1"/>
  <c r="H146" i="6"/>
  <c r="L146" i="6" s="1"/>
  <c r="M146" i="6" s="1"/>
  <c r="N146" i="6" s="1"/>
  <c r="L426" i="6"/>
  <c r="M426" i="6" s="1"/>
  <c r="N426" i="6" s="1"/>
  <c r="L258" i="6"/>
  <c r="M258" i="6" s="1"/>
  <c r="N258" i="6" s="1"/>
  <c r="F594" i="6"/>
  <c r="H594" i="6" s="1"/>
  <c r="L594" i="6" s="1"/>
  <c r="M594" i="6" s="1"/>
  <c r="N594" i="6" s="1"/>
  <c r="F640" i="6"/>
  <c r="H640" i="6" s="1"/>
  <c r="L640" i="6" s="1"/>
  <c r="M640" i="6" s="1"/>
  <c r="N640" i="6" s="1"/>
  <c r="H90" i="6"/>
  <c r="L90" i="6" s="1"/>
  <c r="M90" i="6" s="1"/>
  <c r="N90" i="6" s="1"/>
  <c r="F640" i="8"/>
  <c r="H640" i="8" s="1"/>
  <c r="L640" i="8" s="1"/>
  <c r="M640" i="8" s="1"/>
  <c r="N640" i="8" s="1"/>
  <c r="F594" i="8"/>
  <c r="H594" i="8" s="1"/>
  <c r="L594" i="8" s="1"/>
  <c r="M594" i="8" s="1"/>
  <c r="N594" i="8" s="1"/>
  <c r="H90" i="8"/>
  <c r="L90" i="8" s="1"/>
  <c r="M90" i="8" s="1"/>
  <c r="N90" i="8" s="1"/>
  <c r="L258" i="5"/>
  <c r="M258" i="5" s="1"/>
  <c r="L314" i="8"/>
  <c r="M314" i="8" s="1"/>
  <c r="N314" i="8" s="1"/>
  <c r="L620" i="9"/>
  <c r="M620" i="9" s="1"/>
  <c r="F482" i="7"/>
  <c r="H482" i="7" s="1"/>
  <c r="L482" i="7" s="1"/>
  <c r="M482" i="7" s="1"/>
  <c r="F528" i="7"/>
  <c r="H528" i="7" s="1"/>
  <c r="L528" i="7" s="1"/>
  <c r="M528" i="7" s="1"/>
  <c r="H90" i="7"/>
  <c r="L90" i="7" s="1"/>
  <c r="M90" i="7" s="1"/>
  <c r="L314" i="6"/>
  <c r="M314" i="6" s="1"/>
  <c r="N314" i="6" s="1"/>
  <c r="F620" i="5"/>
  <c r="H620" i="5" s="1"/>
  <c r="L620" i="5" s="1"/>
  <c r="M620" i="5" s="1"/>
  <c r="F574" i="5"/>
  <c r="H574" i="5" s="1"/>
  <c r="L574" i="5" s="1"/>
  <c r="M574" i="5" s="1"/>
  <c r="H146" i="5"/>
  <c r="L146" i="5" s="1"/>
  <c r="M146" i="5" s="1"/>
  <c r="L370" i="7"/>
  <c r="M370" i="7" s="1"/>
  <c r="L482" i="6"/>
  <c r="M482" i="6" s="1"/>
  <c r="N482" i="6" s="1"/>
  <c r="F732" i="8"/>
  <c r="H732" i="8" s="1"/>
  <c r="L732" i="8" s="1"/>
  <c r="M732" i="8" s="1"/>
  <c r="N732" i="8" s="1"/>
  <c r="F686" i="8"/>
  <c r="H686" i="8" s="1"/>
  <c r="L686" i="8" s="1"/>
  <c r="M686" i="8" s="1"/>
  <c r="N686" i="8" s="1"/>
  <c r="H146" i="8"/>
  <c r="L146" i="8" s="1"/>
  <c r="M146" i="8" s="1"/>
  <c r="N146" i="8" s="1"/>
  <c r="F640" i="10"/>
  <c r="H640" i="10" s="1"/>
  <c r="L640" i="10" s="1"/>
  <c r="M640" i="10" s="1"/>
  <c r="N640" i="10" s="1"/>
  <c r="F594" i="10"/>
  <c r="H594" i="10" s="1"/>
  <c r="L594" i="10" s="1"/>
  <c r="M594" i="10" s="1"/>
  <c r="N594" i="10" s="1"/>
  <c r="H90" i="10"/>
  <c r="L90" i="10" s="1"/>
  <c r="M90" i="10" s="1"/>
  <c r="N90" i="10" s="1"/>
  <c r="H258" i="4" l="1"/>
  <c r="L258" i="4" s="1"/>
  <c r="M258" i="4" s="1"/>
  <c r="N258" i="4" s="1"/>
  <c r="H259" i="4"/>
  <c r="L259" i="4" s="1"/>
  <c r="M259" i="4" s="1"/>
  <c r="N259" i="4" s="1"/>
  <c r="H314" i="4"/>
  <c r="L314" i="4" s="1"/>
  <c r="M314" i="4" s="1"/>
  <c r="N314" i="4" s="1"/>
  <c r="H315" i="4"/>
  <c r="L315" i="4" s="1"/>
  <c r="M315" i="4" s="1"/>
  <c r="N315" i="4" s="1"/>
  <c r="H370" i="4"/>
  <c r="L370" i="4" s="1"/>
  <c r="M370" i="4" s="1"/>
  <c r="N370" i="4" s="1"/>
  <c r="H371" i="4"/>
  <c r="L371" i="4" s="1"/>
  <c r="M371" i="4" s="1"/>
  <c r="N371" i="4" s="1"/>
  <c r="H426" i="4"/>
  <c r="L426" i="4" s="1"/>
  <c r="M426" i="4" s="1"/>
  <c r="N426" i="4" s="1"/>
  <c r="H427" i="4"/>
  <c r="L427" i="4" s="1"/>
  <c r="M427" i="4" s="1"/>
  <c r="N427" i="4" s="1"/>
  <c r="H539" i="4" l="1"/>
  <c r="L539" i="4" s="1"/>
  <c r="M539" i="4" s="1"/>
  <c r="N539" i="4" s="1"/>
  <c r="H538" i="4"/>
  <c r="L538" i="4" s="1"/>
  <c r="M538" i="4" s="1"/>
  <c r="N538" i="4" s="1"/>
  <c r="H483" i="4"/>
  <c r="L483" i="4" s="1"/>
  <c r="M483" i="4" s="1"/>
  <c r="N483" i="4" s="1"/>
  <c r="H482" i="4"/>
  <c r="L482" i="4" s="1"/>
  <c r="M482" i="4" s="1"/>
  <c r="N482" i="4" s="1"/>
  <c r="H427" i="3"/>
  <c r="L427" i="3" s="1"/>
  <c r="M427" i="3" s="1"/>
  <c r="H426" i="3"/>
  <c r="L426" i="3" s="1"/>
  <c r="M426" i="3" s="1"/>
  <c r="H371" i="3"/>
  <c r="L371" i="3" s="1"/>
  <c r="M371" i="3" s="1"/>
  <c r="H370" i="3"/>
  <c r="L370" i="3" s="1"/>
  <c r="M370" i="3" s="1"/>
  <c r="H315" i="3"/>
  <c r="L315" i="3" s="1"/>
  <c r="M315" i="3" s="1"/>
  <c r="H314" i="3"/>
  <c r="L314" i="3" s="1"/>
  <c r="M314" i="3" s="1"/>
  <c r="H203" i="3"/>
  <c r="L203" i="3" s="1"/>
  <c r="M203" i="3" s="1"/>
  <c r="H202" i="3"/>
  <c r="L202" i="3" s="1"/>
  <c r="M202" i="3" s="1"/>
  <c r="F687" i="4" l="1"/>
  <c r="H687" i="4" s="1"/>
  <c r="L687" i="4" s="1"/>
  <c r="M687" i="4" s="1"/>
  <c r="N687" i="4" s="1"/>
  <c r="F733" i="4"/>
  <c r="H733" i="4" s="1"/>
  <c r="L733" i="4" s="1"/>
  <c r="M733" i="4" s="1"/>
  <c r="N733" i="4" s="1"/>
  <c r="H147" i="4"/>
  <c r="L147" i="4" s="1"/>
  <c r="M147" i="4" s="1"/>
  <c r="N147" i="4" s="1"/>
  <c r="F825" i="4"/>
  <c r="H825" i="4" s="1"/>
  <c r="L825" i="4" s="1"/>
  <c r="M825" i="4" s="1"/>
  <c r="N825" i="4" s="1"/>
  <c r="F779" i="4"/>
  <c r="H779" i="4" s="1"/>
  <c r="L779" i="4" s="1"/>
  <c r="M779" i="4" s="1"/>
  <c r="N779" i="4" s="1"/>
  <c r="H203" i="4"/>
  <c r="L203" i="4" s="1"/>
  <c r="M203" i="4" s="1"/>
  <c r="N203" i="4" s="1"/>
  <c r="F575" i="3"/>
  <c r="H575" i="3" s="1"/>
  <c r="L575" i="3" s="1"/>
  <c r="M575" i="3" s="1"/>
  <c r="F621" i="3"/>
  <c r="H621" i="3" s="1"/>
  <c r="L621" i="3" s="1"/>
  <c r="M621" i="3" s="1"/>
  <c r="H147" i="3"/>
  <c r="L147" i="3" s="1"/>
  <c r="M147" i="3" s="1"/>
  <c r="F529" i="3"/>
  <c r="H529" i="3" s="1"/>
  <c r="L529" i="3" s="1"/>
  <c r="M529" i="3" s="1"/>
  <c r="F483" i="3"/>
  <c r="H483" i="3" s="1"/>
  <c r="L483" i="3" s="1"/>
  <c r="M483" i="3" s="1"/>
  <c r="H91" i="3"/>
  <c r="L91" i="3" s="1"/>
  <c r="M91" i="3" s="1"/>
  <c r="F641" i="4"/>
  <c r="H641" i="4" s="1"/>
  <c r="L641" i="4" s="1"/>
  <c r="M641" i="4" s="1"/>
  <c r="N641" i="4" s="1"/>
  <c r="F595" i="4"/>
  <c r="H595" i="4" s="1"/>
  <c r="L595" i="4" s="1"/>
  <c r="M595" i="4" s="1"/>
  <c r="N595" i="4" s="1"/>
  <c r="H91" i="4"/>
  <c r="L91" i="4" s="1"/>
  <c r="M91" i="4" s="1"/>
  <c r="N91" i="4" s="1"/>
  <c r="F528" i="3"/>
  <c r="H528" i="3" s="1"/>
  <c r="L528" i="3" s="1"/>
  <c r="M528" i="3" s="1"/>
  <c r="F482" i="3"/>
  <c r="H482" i="3" s="1"/>
  <c r="L482" i="3" s="1"/>
  <c r="M482" i="3" s="1"/>
  <c r="H90" i="3"/>
  <c r="L90" i="3" s="1"/>
  <c r="M90" i="3" s="1"/>
  <c r="F824" i="4"/>
  <c r="H824" i="4" s="1"/>
  <c r="L824" i="4" s="1"/>
  <c r="M824" i="4" s="1"/>
  <c r="N824" i="4" s="1"/>
  <c r="F778" i="4"/>
  <c r="H778" i="4" s="1"/>
  <c r="L778" i="4" s="1"/>
  <c r="M778" i="4" s="1"/>
  <c r="N778" i="4" s="1"/>
  <c r="H202" i="4"/>
  <c r="L202" i="4" s="1"/>
  <c r="M202" i="4" s="1"/>
  <c r="N202" i="4" s="1"/>
  <c r="F574" i="3"/>
  <c r="H574" i="3" s="1"/>
  <c r="L574" i="3" s="1"/>
  <c r="M574" i="3" s="1"/>
  <c r="F620" i="3"/>
  <c r="H620" i="3" s="1"/>
  <c r="L620" i="3" s="1"/>
  <c r="M620" i="3" s="1"/>
  <c r="H146" i="3"/>
  <c r="L146" i="3" s="1"/>
  <c r="M146" i="3" s="1"/>
  <c r="F640" i="4"/>
  <c r="H640" i="4" s="1"/>
  <c r="L640" i="4" s="1"/>
  <c r="M640" i="4" s="1"/>
  <c r="N640" i="4" s="1"/>
  <c r="F594" i="4"/>
  <c r="H594" i="4" s="1"/>
  <c r="L594" i="4" s="1"/>
  <c r="M594" i="4" s="1"/>
  <c r="N594" i="4" s="1"/>
  <c r="H90" i="4"/>
  <c r="L90" i="4" s="1"/>
  <c r="M90" i="4" s="1"/>
  <c r="N90" i="4" s="1"/>
  <c r="F732" i="4"/>
  <c r="H732" i="4" s="1"/>
  <c r="L732" i="4" s="1"/>
  <c r="M732" i="4" s="1"/>
  <c r="N732" i="4" s="1"/>
  <c r="F686" i="4"/>
  <c r="H686" i="4" s="1"/>
  <c r="L686" i="4" s="1"/>
  <c r="M686" i="4" s="1"/>
  <c r="N686" i="4" s="1"/>
  <c r="H146" i="4"/>
  <c r="L146" i="4" s="1"/>
  <c r="M146" i="4" s="1"/>
  <c r="N146" i="4" s="1"/>
  <c r="H259" i="3" l="1"/>
  <c r="L259" i="3" s="1"/>
  <c r="M259" i="3" s="1"/>
  <c r="H258" i="3"/>
  <c r="L258" i="3" s="1"/>
  <c r="M258" i="3" s="1"/>
  <c r="H253" i="3" l="1"/>
  <c r="L253" i="3" s="1"/>
  <c r="M253" i="3" s="1"/>
  <c r="H197" i="3"/>
  <c r="L197" i="3" s="1"/>
  <c r="M197" i="3" s="1"/>
  <c r="H365" i="3"/>
  <c r="L365" i="3" s="1"/>
  <c r="M365" i="3" s="1"/>
  <c r="H309" i="3"/>
  <c r="L309" i="3" s="1"/>
  <c r="M309" i="3" s="1"/>
  <c r="H309" i="4"/>
  <c r="L309" i="4" s="1"/>
  <c r="M309" i="4" s="1"/>
  <c r="H253" i="4"/>
  <c r="L253" i="4" s="1"/>
  <c r="M253" i="4" s="1"/>
  <c r="H365" i="4"/>
  <c r="L365" i="4" s="1"/>
  <c r="M365" i="4" s="1"/>
  <c r="H477" i="4"/>
  <c r="L477" i="4" s="1"/>
  <c r="M477" i="4" s="1"/>
  <c r="H421" i="4"/>
  <c r="L421" i="4" s="1"/>
  <c r="M421" i="4" s="1"/>
  <c r="H533" i="4"/>
  <c r="L533" i="4" s="1"/>
  <c r="M533" i="4" s="1"/>
  <c r="H421" i="3"/>
  <c r="L421" i="3" s="1"/>
  <c r="M421" i="3" s="1"/>
  <c r="H141" i="4" l="1"/>
  <c r="L141" i="4" s="1"/>
  <c r="M141" i="4" s="1"/>
  <c r="F727" i="4"/>
  <c r="H727" i="4" s="1"/>
  <c r="L727" i="4" s="1"/>
  <c r="M727" i="4" s="1"/>
  <c r="F681" i="4"/>
  <c r="H681" i="4" s="1"/>
  <c r="L681" i="4" s="1"/>
  <c r="M681" i="4" s="1"/>
  <c r="F523" i="3"/>
  <c r="H523" i="3" s="1"/>
  <c r="L523" i="3" s="1"/>
  <c r="M523" i="3" s="1"/>
  <c r="F477" i="3"/>
  <c r="H477" i="3" s="1"/>
  <c r="L477" i="3" s="1"/>
  <c r="M477" i="3" s="1"/>
  <c r="H85" i="3"/>
  <c r="L85" i="3" s="1"/>
  <c r="M85" i="3" s="1"/>
  <c r="F589" i="4"/>
  <c r="H589" i="4" s="1"/>
  <c r="L589" i="4" s="1"/>
  <c r="M589" i="4" s="1"/>
  <c r="F635" i="4"/>
  <c r="H635" i="4" s="1"/>
  <c r="L635" i="4" s="1"/>
  <c r="M635" i="4" s="1"/>
  <c r="H85" i="4"/>
  <c r="L85" i="4" s="1"/>
  <c r="M85" i="4" s="1"/>
  <c r="F773" i="4"/>
  <c r="H773" i="4" s="1"/>
  <c r="L773" i="4" s="1"/>
  <c r="M773" i="4" s="1"/>
  <c r="F819" i="4"/>
  <c r="H819" i="4" s="1"/>
  <c r="L819" i="4" s="1"/>
  <c r="M819" i="4" s="1"/>
  <c r="H197" i="4"/>
  <c r="L197" i="4" s="1"/>
  <c r="M197" i="4" s="1"/>
  <c r="F569" i="3"/>
  <c r="H569" i="3" s="1"/>
  <c r="L569" i="3" s="1"/>
  <c r="M569" i="3" s="1"/>
  <c r="F615" i="3"/>
  <c r="H615" i="3" s="1"/>
  <c r="L615" i="3" s="1"/>
  <c r="M615" i="3" s="1"/>
  <c r="H141" i="3"/>
  <c r="L141" i="3" s="1"/>
  <c r="M141" i="3" s="1"/>
  <c r="K307" i="1" l="1"/>
  <c r="L307" i="1" s="1"/>
  <c r="M307" i="1" s="1"/>
  <c r="K306" i="1"/>
  <c r="L306" i="1" s="1"/>
  <c r="M306" i="1" s="1"/>
  <c r="K420" i="1"/>
  <c r="L420" i="1" s="1"/>
  <c r="M420" i="1" s="1"/>
  <c r="K419" i="1"/>
  <c r="L419" i="1" s="1"/>
  <c r="M419" i="1" s="1"/>
  <c r="K418" i="1"/>
  <c r="L418" i="1" s="1"/>
  <c r="M418" i="1" s="1"/>
  <c r="K252" i="1"/>
  <c r="L252" i="1" s="1"/>
  <c r="M252" i="1" s="1"/>
  <c r="K251" i="1"/>
  <c r="L251" i="1" s="1"/>
  <c r="M251" i="1" s="1"/>
  <c r="K250" i="1"/>
  <c r="L250" i="1" s="1"/>
  <c r="M250" i="1" s="1"/>
  <c r="K196" i="1"/>
  <c r="L196" i="1" s="1"/>
  <c r="M196" i="1" s="1"/>
  <c r="K194" i="1"/>
  <c r="L194" i="1" s="1"/>
  <c r="M194" i="1" s="1"/>
  <c r="K419" i="2"/>
  <c r="L419" i="2" s="1"/>
  <c r="M419" i="2" s="1"/>
  <c r="K418" i="2"/>
  <c r="L418" i="2" s="1"/>
  <c r="M418" i="2" s="1"/>
  <c r="K475" i="2"/>
  <c r="L475" i="2" s="1"/>
  <c r="M475" i="2" s="1"/>
  <c r="K474" i="2"/>
  <c r="L474" i="2" s="1"/>
  <c r="M474" i="2" s="1"/>
  <c r="K532" i="2"/>
  <c r="L532" i="2" s="1"/>
  <c r="M532" i="2" s="1"/>
  <c r="K531" i="2"/>
  <c r="L531" i="2" s="1"/>
  <c r="M531" i="2" s="1"/>
  <c r="K530" i="2"/>
  <c r="L530" i="2" s="1"/>
  <c r="M530" i="2" s="1"/>
  <c r="K364" i="2"/>
  <c r="L364" i="2" s="1"/>
  <c r="M364" i="2" s="1"/>
  <c r="K363" i="2"/>
  <c r="L363" i="2" s="1"/>
  <c r="M363" i="2" s="1"/>
  <c r="K362" i="2"/>
  <c r="L362" i="2" s="1"/>
  <c r="M362" i="2" s="1"/>
  <c r="K308" i="2"/>
  <c r="L308" i="2" s="1"/>
  <c r="M308" i="2" s="1"/>
  <c r="K307" i="2"/>
  <c r="L307" i="2" s="1"/>
  <c r="M307" i="2" s="1"/>
  <c r="K306" i="2"/>
  <c r="L306" i="2" s="1"/>
  <c r="M306" i="2" s="1"/>
  <c r="K252" i="2"/>
  <c r="L252" i="2" s="1"/>
  <c r="M252" i="2" s="1"/>
  <c r="K251" i="2"/>
  <c r="L251" i="2" s="1"/>
  <c r="M251" i="2" s="1"/>
  <c r="K250" i="2"/>
  <c r="L250" i="2" s="1"/>
  <c r="M250" i="2" s="1"/>
  <c r="K139" i="1" l="1"/>
  <c r="L139" i="1" s="1"/>
  <c r="M139" i="1" s="1"/>
  <c r="I613" i="1"/>
  <c r="K613" i="1" s="1"/>
  <c r="L613" i="1" s="1"/>
  <c r="M613" i="1" s="1"/>
  <c r="I567" i="1"/>
  <c r="K567" i="1" s="1"/>
  <c r="L567" i="1" s="1"/>
  <c r="M567" i="1" s="1"/>
  <c r="K139" i="2"/>
  <c r="L139" i="2" s="1"/>
  <c r="M139" i="2" s="1"/>
  <c r="I725" i="2"/>
  <c r="K725" i="2" s="1"/>
  <c r="L725" i="2" s="1"/>
  <c r="M725" i="2" s="1"/>
  <c r="I679" i="2"/>
  <c r="K679" i="2" s="1"/>
  <c r="L679" i="2" s="1"/>
  <c r="M679" i="2" s="1"/>
  <c r="I724" i="2"/>
  <c r="K724" i="2" s="1"/>
  <c r="L724" i="2" s="1"/>
  <c r="M724" i="2" s="1"/>
  <c r="K138" i="2"/>
  <c r="L138" i="2" s="1"/>
  <c r="M138" i="2" s="1"/>
  <c r="I678" i="2"/>
  <c r="K678" i="2" s="1"/>
  <c r="L678" i="2" s="1"/>
  <c r="M678" i="2" s="1"/>
  <c r="I816" i="2"/>
  <c r="K816" i="2" s="1"/>
  <c r="L816" i="2" s="1"/>
  <c r="M816" i="2" s="1"/>
  <c r="K194" i="2"/>
  <c r="L194" i="2" s="1"/>
  <c r="M194" i="2" s="1"/>
  <c r="I770" i="2"/>
  <c r="K770" i="2" s="1"/>
  <c r="L770" i="2" s="1"/>
  <c r="M770" i="2" s="1"/>
  <c r="I817" i="2"/>
  <c r="K817" i="2" s="1"/>
  <c r="L817" i="2" s="1"/>
  <c r="M817" i="2" s="1"/>
  <c r="K195" i="2"/>
  <c r="L195" i="2" s="1"/>
  <c r="M195" i="2" s="1"/>
  <c r="I771" i="2"/>
  <c r="K771" i="2" s="1"/>
  <c r="L771" i="2" s="1"/>
  <c r="M771" i="2" s="1"/>
  <c r="I521" i="1"/>
  <c r="K521" i="1" s="1"/>
  <c r="L521" i="1" s="1"/>
  <c r="M521" i="1" s="1"/>
  <c r="K83" i="1"/>
  <c r="L83" i="1" s="1"/>
  <c r="M83" i="1" s="1"/>
  <c r="I475" i="1"/>
  <c r="K475" i="1" s="1"/>
  <c r="L475" i="1" s="1"/>
  <c r="M475" i="1" s="1"/>
  <c r="K82" i="1"/>
  <c r="L82" i="1" s="1"/>
  <c r="M82" i="1" s="1"/>
  <c r="I520" i="1"/>
  <c r="K520" i="1" s="1"/>
  <c r="L520" i="1" s="1"/>
  <c r="M520" i="1" s="1"/>
  <c r="I474" i="1"/>
  <c r="K474" i="1" s="1"/>
  <c r="L474" i="1" s="1"/>
  <c r="M474" i="1" s="1"/>
  <c r="I586" i="2"/>
  <c r="K586" i="2" s="1"/>
  <c r="L586" i="2" s="1"/>
  <c r="M586" i="2" s="1"/>
  <c r="I632" i="2"/>
  <c r="K632" i="2" s="1"/>
  <c r="L632" i="2" s="1"/>
  <c r="M632" i="2" s="1"/>
  <c r="K82" i="2"/>
  <c r="L82" i="2" s="1"/>
  <c r="M82" i="2" s="1"/>
  <c r="I633" i="2"/>
  <c r="K633" i="2" s="1"/>
  <c r="L633" i="2" s="1"/>
  <c r="M633" i="2" s="1"/>
  <c r="K83" i="2"/>
  <c r="L83" i="2" s="1"/>
  <c r="M83" i="2" s="1"/>
  <c r="I587" i="2"/>
  <c r="K587" i="2" s="1"/>
  <c r="L587" i="2" s="1"/>
  <c r="M587" i="2" s="1"/>
  <c r="K363" i="1"/>
  <c r="L363" i="1" s="1"/>
  <c r="M363" i="1" s="1"/>
  <c r="K362" i="1"/>
  <c r="L362" i="1" s="1"/>
  <c r="M362" i="1" s="1"/>
  <c r="K195" i="1"/>
  <c r="L195" i="1" s="1"/>
  <c r="M195" i="1" s="1"/>
  <c r="K138" i="1" l="1"/>
  <c r="L138" i="1" s="1"/>
  <c r="M138" i="1" s="1"/>
  <c r="I612" i="1"/>
  <c r="K612" i="1" s="1"/>
  <c r="L612" i="1" s="1"/>
  <c r="M612" i="1" s="1"/>
  <c r="I566" i="1"/>
  <c r="K566" i="1" s="1"/>
  <c r="L566" i="1" s="1"/>
  <c r="M566" i="1" s="1"/>
  <c r="H364" i="4" l="1"/>
  <c r="L364" i="4" s="1"/>
  <c r="M364" i="4" s="1"/>
  <c r="H251" i="4" l="1"/>
  <c r="L251" i="4" s="1"/>
  <c r="M251" i="4" s="1"/>
  <c r="H419" i="3"/>
  <c r="L419" i="3" s="1"/>
  <c r="M419" i="3" s="1"/>
  <c r="H419" i="4"/>
  <c r="L419" i="4" s="1"/>
  <c r="M419" i="4" s="1"/>
  <c r="H475" i="4"/>
  <c r="L475" i="4" s="1"/>
  <c r="M475" i="4" s="1"/>
  <c r="H251" i="3"/>
  <c r="L251" i="3" s="1"/>
  <c r="M251" i="3" s="1"/>
  <c r="H532" i="4"/>
  <c r="L532" i="4" s="1"/>
  <c r="M532" i="4" s="1"/>
  <c r="H420" i="3"/>
  <c r="L420" i="3" s="1"/>
  <c r="M420" i="3" s="1"/>
  <c r="H308" i="4"/>
  <c r="L308" i="4" s="1"/>
  <c r="M308" i="4" s="1"/>
  <c r="H252" i="4"/>
  <c r="L252" i="4" s="1"/>
  <c r="M252" i="4" s="1"/>
  <c r="H307" i="3"/>
  <c r="L307" i="3" s="1"/>
  <c r="M307" i="3" s="1"/>
  <c r="H195" i="3"/>
  <c r="L195" i="3" s="1"/>
  <c r="M195" i="3" s="1"/>
  <c r="H531" i="4"/>
  <c r="L531" i="4" s="1"/>
  <c r="M531" i="4" s="1"/>
  <c r="H196" i="3"/>
  <c r="L196" i="3" s="1"/>
  <c r="M196" i="3" s="1"/>
  <c r="H307" i="4"/>
  <c r="L307" i="4" s="1"/>
  <c r="M307" i="4" s="1"/>
  <c r="H252" i="3"/>
  <c r="L252" i="3" s="1"/>
  <c r="M252" i="3" s="1"/>
  <c r="H363" i="3"/>
  <c r="L363" i="3" s="1"/>
  <c r="M363" i="3" s="1"/>
  <c r="F817" i="4" l="1"/>
  <c r="H817" i="4" s="1"/>
  <c r="L817" i="4" s="1"/>
  <c r="M817" i="4" s="1"/>
  <c r="H195" i="4"/>
  <c r="L195" i="4" s="1"/>
  <c r="M195" i="4" s="1"/>
  <c r="F771" i="4"/>
  <c r="H771" i="4" s="1"/>
  <c r="L771" i="4" s="1"/>
  <c r="M771" i="4" s="1"/>
  <c r="F567" i="3"/>
  <c r="H567" i="3" s="1"/>
  <c r="L567" i="3" s="1"/>
  <c r="M567" i="3" s="1"/>
  <c r="F613" i="3"/>
  <c r="H613" i="3" s="1"/>
  <c r="L613" i="3" s="1"/>
  <c r="M613" i="3" s="1"/>
  <c r="H139" i="3"/>
  <c r="L139" i="3" s="1"/>
  <c r="M139" i="3" s="1"/>
  <c r="F521" i="3"/>
  <c r="H521" i="3" s="1"/>
  <c r="L521" i="3" s="1"/>
  <c r="M521" i="3" s="1"/>
  <c r="F475" i="3"/>
  <c r="H475" i="3" s="1"/>
  <c r="L475" i="3" s="1"/>
  <c r="M475" i="3" s="1"/>
  <c r="H83" i="3"/>
  <c r="L83" i="3" s="1"/>
  <c r="M83" i="3" s="1"/>
  <c r="H139" i="4"/>
  <c r="L139" i="4" s="1"/>
  <c r="M139" i="4" s="1"/>
  <c r="F679" i="4"/>
  <c r="H679" i="4" s="1"/>
  <c r="L679" i="4" s="1"/>
  <c r="M679" i="4" s="1"/>
  <c r="F725" i="4"/>
  <c r="H725" i="4" s="1"/>
  <c r="L725" i="4" s="1"/>
  <c r="M725" i="4" s="1"/>
  <c r="F587" i="4"/>
  <c r="H587" i="4" s="1"/>
  <c r="L587" i="4" s="1"/>
  <c r="M587" i="4" s="1"/>
  <c r="H83" i="4"/>
  <c r="L83" i="4" s="1"/>
  <c r="M83" i="4" s="1"/>
  <c r="F633" i="4"/>
  <c r="H633" i="4" s="1"/>
  <c r="L633" i="4" s="1"/>
  <c r="M633" i="4" s="1"/>
  <c r="H363" i="4"/>
  <c r="L363" i="4" s="1"/>
  <c r="M363" i="4" s="1"/>
  <c r="H418" i="3" l="1"/>
  <c r="L418" i="3" s="1"/>
  <c r="M418" i="3" s="1"/>
  <c r="H194" i="3"/>
  <c r="L194" i="3" s="1"/>
  <c r="M194" i="3" s="1"/>
  <c r="H250" i="3"/>
  <c r="L250" i="3" s="1"/>
  <c r="M250" i="3" s="1"/>
  <c r="H306" i="3"/>
  <c r="L306" i="3" s="1"/>
  <c r="M306" i="3" s="1"/>
  <c r="H362" i="3" l="1"/>
  <c r="L362" i="3" s="1"/>
  <c r="M362" i="3" s="1"/>
  <c r="F474" i="3"/>
  <c r="H474" i="3" s="1"/>
  <c r="L474" i="3" s="1"/>
  <c r="M474" i="3" s="1"/>
  <c r="H82" i="3"/>
  <c r="L82" i="3" s="1"/>
  <c r="M82" i="3" s="1"/>
  <c r="F520" i="3"/>
  <c r="H520" i="3" s="1"/>
  <c r="L520" i="3" s="1"/>
  <c r="M520" i="3" s="1"/>
  <c r="F566" i="3"/>
  <c r="H566" i="3" s="1"/>
  <c r="L566" i="3" s="1"/>
  <c r="M566" i="3" s="1"/>
  <c r="H138" i="3"/>
  <c r="L138" i="3" s="1"/>
  <c r="M138" i="3" s="1"/>
  <c r="F612" i="3"/>
  <c r="H612" i="3" s="1"/>
  <c r="L612" i="3" s="1"/>
  <c r="M612" i="3" s="1"/>
  <c r="H474" i="4" l="1"/>
  <c r="L474" i="4" s="1"/>
  <c r="M474" i="4" s="1"/>
  <c r="H418" i="4"/>
  <c r="L418" i="4" s="1"/>
  <c r="M418" i="4" s="1"/>
  <c r="H306" i="4"/>
  <c r="L306" i="4" s="1"/>
  <c r="M306" i="4" s="1"/>
  <c r="H250" i="4"/>
  <c r="L250" i="4" s="1"/>
  <c r="M250" i="4" s="1"/>
  <c r="H530" i="4"/>
  <c r="L530" i="4" s="1"/>
  <c r="M530" i="4" s="1"/>
  <c r="H362" i="4"/>
  <c r="L362" i="4" s="1"/>
  <c r="M362" i="4" s="1"/>
  <c r="F678" i="4" l="1"/>
  <c r="H678" i="4" s="1"/>
  <c r="L678" i="4" s="1"/>
  <c r="M678" i="4" s="1"/>
  <c r="F724" i="4"/>
  <c r="H724" i="4" s="1"/>
  <c r="L724" i="4" s="1"/>
  <c r="M724" i="4" s="1"/>
  <c r="H138" i="4"/>
  <c r="L138" i="4" s="1"/>
  <c r="M138" i="4" s="1"/>
  <c r="F770" i="4"/>
  <c r="H770" i="4" s="1"/>
  <c r="L770" i="4" s="1"/>
  <c r="M770" i="4" s="1"/>
  <c r="F816" i="4"/>
  <c r="H816" i="4" s="1"/>
  <c r="L816" i="4" s="1"/>
  <c r="M816" i="4" s="1"/>
  <c r="H194" i="4"/>
  <c r="L194" i="4" s="1"/>
  <c r="M194" i="4" s="1"/>
  <c r="F632" i="4" l="1"/>
  <c r="H632" i="4" s="1"/>
  <c r="L632" i="4" s="1"/>
  <c r="M632" i="4" s="1"/>
  <c r="F586" i="4"/>
  <c r="H586" i="4" s="1"/>
  <c r="L586" i="4" s="1"/>
  <c r="M586" i="4" s="1"/>
  <c r="H82" i="4"/>
  <c r="L82" i="4" s="1"/>
  <c r="M82" i="4" s="1"/>
  <c r="K256" i="9" l="1"/>
  <c r="F368" i="9" l="1"/>
  <c r="H368" i="9" s="1"/>
  <c r="K368" i="7"/>
  <c r="F256" i="9"/>
  <c r="H256" i="9" s="1"/>
  <c r="L256" i="9" s="1"/>
  <c r="M256" i="9" s="1"/>
  <c r="K256" i="7"/>
  <c r="K200" i="3"/>
  <c r="F200" i="5"/>
  <c r="H200" i="5" s="1"/>
  <c r="K200" i="9"/>
  <c r="K424" i="7"/>
  <c r="F424" i="9"/>
  <c r="H424" i="9" s="1"/>
  <c r="K424" i="3"/>
  <c r="F424" i="5"/>
  <c r="H424" i="5" s="1"/>
  <c r="F424" i="7"/>
  <c r="H424" i="7" s="1"/>
  <c r="K424" i="5"/>
  <c r="K312" i="9"/>
  <c r="K200" i="5"/>
  <c r="F200" i="7"/>
  <c r="H200" i="7" s="1"/>
  <c r="F368" i="7"/>
  <c r="H368" i="7" s="1"/>
  <c r="K368" i="5"/>
  <c r="F256" i="7"/>
  <c r="H256" i="7" s="1"/>
  <c r="K256" i="5"/>
  <c r="K368" i="9"/>
  <c r="F144" i="7"/>
  <c r="K144" i="5"/>
  <c r="I618" i="5"/>
  <c r="K618" i="5" s="1"/>
  <c r="I572" i="5"/>
  <c r="K572" i="5" s="1"/>
  <c r="F312" i="7"/>
  <c r="H312" i="7" s="1"/>
  <c r="K312" i="5"/>
  <c r="F200" i="9"/>
  <c r="H200" i="9" s="1"/>
  <c r="K200" i="7"/>
  <c r="F368" i="5"/>
  <c r="H368" i="5" s="1"/>
  <c r="K368" i="3"/>
  <c r="K312" i="7"/>
  <c r="F312" i="9"/>
  <c r="H312" i="9" s="1"/>
  <c r="F312" i="5"/>
  <c r="H312" i="5" s="1"/>
  <c r="K312" i="3"/>
  <c r="K424" i="9"/>
  <c r="I572" i="7"/>
  <c r="K572" i="7" s="1"/>
  <c r="F144" i="9"/>
  <c r="K144" i="7"/>
  <c r="I618" i="7"/>
  <c r="K618" i="7" s="1"/>
  <c r="F256" i="5"/>
  <c r="H256" i="5" s="1"/>
  <c r="K256" i="3"/>
  <c r="K144" i="3"/>
  <c r="I618" i="3"/>
  <c r="K618" i="3" s="1"/>
  <c r="F144" i="5"/>
  <c r="I572" i="3"/>
  <c r="K572" i="3" s="1"/>
  <c r="L424" i="5" l="1"/>
  <c r="M424" i="5" s="1"/>
  <c r="L200" i="5"/>
  <c r="M200" i="5" s="1"/>
  <c r="L312" i="9"/>
  <c r="M312" i="9" s="1"/>
  <c r="L424" i="9"/>
  <c r="M424" i="9" s="1"/>
  <c r="L312" i="7"/>
  <c r="M312" i="7" s="1"/>
  <c r="L200" i="7"/>
  <c r="M200" i="7" s="1"/>
  <c r="I822" i="4"/>
  <c r="K822" i="4" s="1"/>
  <c r="F200" i="6"/>
  <c r="I776" i="4"/>
  <c r="K776" i="4" s="1"/>
  <c r="K200" i="4"/>
  <c r="K143" i="4"/>
  <c r="I729" i="4"/>
  <c r="K729" i="4" s="1"/>
  <c r="F143" i="6"/>
  <c r="I683" i="4"/>
  <c r="K683" i="4" s="1"/>
  <c r="H144" i="5"/>
  <c r="L144" i="5" s="1"/>
  <c r="M144" i="5" s="1"/>
  <c r="F618" i="5"/>
  <c r="H618" i="5" s="1"/>
  <c r="L618" i="5" s="1"/>
  <c r="M618" i="5" s="1"/>
  <c r="F572" i="5"/>
  <c r="H572" i="5" s="1"/>
  <c r="L572" i="5" s="1"/>
  <c r="M572" i="5" s="1"/>
  <c r="K87" i="7"/>
  <c r="I479" i="7"/>
  <c r="K479" i="7" s="1"/>
  <c r="F87" i="9"/>
  <c r="I525" i="7"/>
  <c r="K525" i="7" s="1"/>
  <c r="K424" i="10"/>
  <c r="K536" i="4"/>
  <c r="F536" i="6"/>
  <c r="H536" i="6" s="1"/>
  <c r="K312" i="6"/>
  <c r="F312" i="8"/>
  <c r="H312" i="8" s="1"/>
  <c r="K368" i="10"/>
  <c r="K536" i="10"/>
  <c r="F618" i="7"/>
  <c r="H618" i="7" s="1"/>
  <c r="L618" i="7" s="1"/>
  <c r="M618" i="7" s="1"/>
  <c r="F572" i="7"/>
  <c r="H572" i="7" s="1"/>
  <c r="L572" i="7" s="1"/>
  <c r="M572" i="7" s="1"/>
  <c r="H144" i="7"/>
  <c r="L144" i="7" s="1"/>
  <c r="M144" i="7" s="1"/>
  <c r="L424" i="7"/>
  <c r="M424" i="7" s="1"/>
  <c r="I479" i="5"/>
  <c r="K479" i="5" s="1"/>
  <c r="I525" i="5"/>
  <c r="K525" i="5" s="1"/>
  <c r="F87" i="7"/>
  <c r="K87" i="5"/>
  <c r="K480" i="10"/>
  <c r="F424" i="10"/>
  <c r="H424" i="10" s="1"/>
  <c r="K424" i="8"/>
  <c r="F368" i="6"/>
  <c r="H368" i="6" s="1"/>
  <c r="K368" i="4"/>
  <c r="L256" i="5"/>
  <c r="M256" i="5" s="1"/>
  <c r="F480" i="6"/>
  <c r="H480" i="6" s="1"/>
  <c r="K480" i="4"/>
  <c r="K312" i="10"/>
  <c r="K480" i="8"/>
  <c r="F480" i="10"/>
  <c r="H480" i="10" s="1"/>
  <c r="L368" i="5"/>
  <c r="M368" i="5" s="1"/>
  <c r="L256" i="7"/>
  <c r="M256" i="7" s="1"/>
  <c r="F536" i="8"/>
  <c r="H536" i="8" s="1"/>
  <c r="K536" i="6"/>
  <c r="L200" i="9"/>
  <c r="M200" i="9" s="1"/>
  <c r="I479" i="3"/>
  <c r="K479" i="3" s="1"/>
  <c r="F87" i="5"/>
  <c r="K87" i="3"/>
  <c r="I525" i="3"/>
  <c r="K525" i="3" s="1"/>
  <c r="F424" i="6"/>
  <c r="H424" i="6" s="1"/>
  <c r="K424" i="4"/>
  <c r="F256" i="6"/>
  <c r="H256" i="6" s="1"/>
  <c r="K256" i="4"/>
  <c r="H144" i="9"/>
  <c r="F618" i="9"/>
  <c r="H618" i="9" s="1"/>
  <c r="F572" i="9"/>
  <c r="H572" i="9" s="1"/>
  <c r="K144" i="9"/>
  <c r="I572" i="9"/>
  <c r="K572" i="9" s="1"/>
  <c r="I618" i="9"/>
  <c r="K618" i="9" s="1"/>
  <c r="K87" i="8"/>
  <c r="I637" i="8"/>
  <c r="K637" i="8" s="1"/>
  <c r="F87" i="10"/>
  <c r="I591" i="8"/>
  <c r="K591" i="8" s="1"/>
  <c r="I729" i="8"/>
  <c r="K729" i="8" s="1"/>
  <c r="K143" i="8"/>
  <c r="F143" i="10"/>
  <c r="I683" i="8"/>
  <c r="K683" i="8" s="1"/>
  <c r="F200" i="10"/>
  <c r="I776" i="8"/>
  <c r="K776" i="8" s="1"/>
  <c r="I822" i="8"/>
  <c r="K822" i="8" s="1"/>
  <c r="K200" i="8"/>
  <c r="F368" i="8"/>
  <c r="H368" i="8" s="1"/>
  <c r="K368" i="6"/>
  <c r="K256" i="6"/>
  <c r="F256" i="8"/>
  <c r="H256" i="8" s="1"/>
  <c r="K312" i="4"/>
  <c r="F312" i="6"/>
  <c r="H312" i="6" s="1"/>
  <c r="L312" i="5"/>
  <c r="M312" i="5" s="1"/>
  <c r="L368" i="7"/>
  <c r="M368" i="7" s="1"/>
  <c r="K256" i="10"/>
  <c r="F87" i="6"/>
  <c r="I591" i="4"/>
  <c r="K591" i="4" s="1"/>
  <c r="I637" i="4"/>
  <c r="K637" i="4" s="1"/>
  <c r="K87" i="4"/>
  <c r="I591" i="6"/>
  <c r="K591" i="6" s="1"/>
  <c r="F87" i="8"/>
  <c r="I637" i="6"/>
  <c r="K637" i="6" s="1"/>
  <c r="K87" i="6"/>
  <c r="L368" i="9"/>
  <c r="M368" i="9" s="1"/>
  <c r="K368" i="2"/>
  <c r="L368" i="2" s="1"/>
  <c r="M368" i="2" s="1"/>
  <c r="K359" i="10"/>
  <c r="K536" i="2"/>
  <c r="L536" i="2" s="1"/>
  <c r="M536" i="2" s="1"/>
  <c r="K256" i="1"/>
  <c r="L256" i="1" s="1"/>
  <c r="M256" i="1" s="1"/>
  <c r="K527" i="10"/>
  <c r="K303" i="10"/>
  <c r="K312" i="2"/>
  <c r="L312" i="2" s="1"/>
  <c r="M312" i="2" s="1"/>
  <c r="K480" i="2"/>
  <c r="L480" i="2" s="1"/>
  <c r="M480" i="2" s="1"/>
  <c r="K424" i="2"/>
  <c r="L424" i="2" s="1"/>
  <c r="M424" i="2" s="1"/>
  <c r="K200" i="1"/>
  <c r="L200" i="1" s="1"/>
  <c r="M200" i="1" s="1"/>
  <c r="K424" i="1"/>
  <c r="L424" i="1" s="1"/>
  <c r="M424" i="1" s="1"/>
  <c r="K471" i="10"/>
  <c r="K256" i="2"/>
  <c r="L256" i="2" s="1"/>
  <c r="M256" i="2" s="1"/>
  <c r="K415" i="10"/>
  <c r="K312" i="1"/>
  <c r="L312" i="1" s="1"/>
  <c r="M312" i="1" s="1"/>
  <c r="L618" i="9" l="1"/>
  <c r="M618" i="9" s="1"/>
  <c r="L536" i="6"/>
  <c r="M536" i="6" s="1"/>
  <c r="L256" i="6"/>
  <c r="M256" i="6" s="1"/>
  <c r="L480" i="10"/>
  <c r="M480" i="10" s="1"/>
  <c r="L144" i="9"/>
  <c r="M144" i="9" s="1"/>
  <c r="L368" i="6"/>
  <c r="M368" i="6" s="1"/>
  <c r="F312" i="10"/>
  <c r="H312" i="10" s="1"/>
  <c r="L312" i="10" s="1"/>
  <c r="M312" i="10" s="1"/>
  <c r="K312" i="8"/>
  <c r="L312" i="8" s="1"/>
  <c r="M312" i="8" s="1"/>
  <c r="F471" i="8"/>
  <c r="H471" i="8" s="1"/>
  <c r="K471" i="6"/>
  <c r="F591" i="6"/>
  <c r="H591" i="6" s="1"/>
  <c r="L591" i="6" s="1"/>
  <c r="M591" i="6" s="1"/>
  <c r="H87" i="6"/>
  <c r="L87" i="6" s="1"/>
  <c r="M87" i="6" s="1"/>
  <c r="F637" i="6"/>
  <c r="H637" i="6" s="1"/>
  <c r="L637" i="6" s="1"/>
  <c r="M637" i="6" s="1"/>
  <c r="I822" i="10"/>
  <c r="K822" i="10" s="1"/>
  <c r="I776" i="10"/>
  <c r="K776" i="10" s="1"/>
  <c r="K200" i="10"/>
  <c r="I525" i="9"/>
  <c r="K525" i="9" s="1"/>
  <c r="I479" i="9"/>
  <c r="K479" i="9" s="1"/>
  <c r="K87" i="9"/>
  <c r="I813" i="10"/>
  <c r="K813" i="10" s="1"/>
  <c r="I767" i="10"/>
  <c r="K767" i="10" s="1"/>
  <c r="K191" i="10"/>
  <c r="K247" i="4"/>
  <c r="F247" i="6"/>
  <c r="H247" i="6" s="1"/>
  <c r="K536" i="8"/>
  <c r="L536" i="8" s="1"/>
  <c r="M536" i="8" s="1"/>
  <c r="F536" i="10"/>
  <c r="H536" i="10" s="1"/>
  <c r="L536" i="10" s="1"/>
  <c r="M536" i="10" s="1"/>
  <c r="F729" i="10"/>
  <c r="H729" i="10" s="1"/>
  <c r="F683" i="10"/>
  <c r="H683" i="10" s="1"/>
  <c r="H143" i="10"/>
  <c r="K480" i="6"/>
  <c r="L480" i="6" s="1"/>
  <c r="M480" i="6" s="1"/>
  <c r="F480" i="8"/>
  <c r="H480" i="8" s="1"/>
  <c r="L480" i="8" s="1"/>
  <c r="M480" i="8" s="1"/>
  <c r="I720" i="8"/>
  <c r="K720" i="8" s="1"/>
  <c r="K134" i="8"/>
  <c r="I674" i="8"/>
  <c r="K674" i="8" s="1"/>
  <c r="F134" i="10"/>
  <c r="F368" i="10"/>
  <c r="H368" i="10" s="1"/>
  <c r="K368" i="8"/>
  <c r="L368" i="8" s="1"/>
  <c r="M368" i="8" s="1"/>
  <c r="H87" i="7"/>
  <c r="L87" i="7" s="1"/>
  <c r="M87" i="7" s="1"/>
  <c r="F479" i="7"/>
  <c r="H479" i="7" s="1"/>
  <c r="L479" i="7" s="1"/>
  <c r="M479" i="7" s="1"/>
  <c r="F525" i="7"/>
  <c r="H525" i="7" s="1"/>
  <c r="L525" i="7" s="1"/>
  <c r="M525" i="7" s="1"/>
  <c r="L312" i="6"/>
  <c r="M312" i="6" s="1"/>
  <c r="I618" i="1"/>
  <c r="K618" i="1" s="1"/>
  <c r="L618" i="1" s="1"/>
  <c r="M618" i="1" s="1"/>
  <c r="K144" i="1"/>
  <c r="L144" i="1" s="1"/>
  <c r="M144" i="1" s="1"/>
  <c r="I572" i="1"/>
  <c r="K572" i="1" s="1"/>
  <c r="L572" i="1" s="1"/>
  <c r="M572" i="1" s="1"/>
  <c r="I776" i="6"/>
  <c r="K776" i="6" s="1"/>
  <c r="F200" i="8"/>
  <c r="I822" i="6"/>
  <c r="K822" i="6" s="1"/>
  <c r="K200" i="6"/>
  <c r="K415" i="6"/>
  <c r="F415" i="8"/>
  <c r="H415" i="8" s="1"/>
  <c r="F637" i="10"/>
  <c r="H637" i="10" s="1"/>
  <c r="F591" i="10"/>
  <c r="H591" i="10" s="1"/>
  <c r="H87" i="10"/>
  <c r="I637" i="10"/>
  <c r="K637" i="10" s="1"/>
  <c r="K87" i="10"/>
  <c r="I591" i="10"/>
  <c r="K591" i="10" s="1"/>
  <c r="I525" i="1"/>
  <c r="K525" i="1" s="1"/>
  <c r="L525" i="1" s="1"/>
  <c r="M525" i="1" s="1"/>
  <c r="I479" i="1"/>
  <c r="K479" i="1" s="1"/>
  <c r="L479" i="1" s="1"/>
  <c r="M479" i="1" s="1"/>
  <c r="K87" i="1"/>
  <c r="L87" i="1" s="1"/>
  <c r="M87" i="1" s="1"/>
  <c r="F729" i="6"/>
  <c r="H729" i="6" s="1"/>
  <c r="F683" i="6"/>
  <c r="H683" i="6" s="1"/>
  <c r="H143" i="6"/>
  <c r="I776" i="2"/>
  <c r="K776" i="2" s="1"/>
  <c r="L776" i="2" s="1"/>
  <c r="M776" i="2" s="1"/>
  <c r="I822" i="2"/>
  <c r="K822" i="2" s="1"/>
  <c r="L822" i="2" s="1"/>
  <c r="M822" i="2" s="1"/>
  <c r="K200" i="2"/>
  <c r="L200" i="2" s="1"/>
  <c r="M200" i="2" s="1"/>
  <c r="F424" i="8"/>
  <c r="H424" i="8" s="1"/>
  <c r="L424" i="8" s="1"/>
  <c r="M424" i="8" s="1"/>
  <c r="K424" i="6"/>
  <c r="L424" i="6" s="1"/>
  <c r="M424" i="6" s="1"/>
  <c r="F359" i="6"/>
  <c r="H359" i="6" s="1"/>
  <c r="K359" i="4"/>
  <c r="I637" i="2"/>
  <c r="K637" i="2" s="1"/>
  <c r="L637" i="2" s="1"/>
  <c r="M637" i="2" s="1"/>
  <c r="I591" i="2"/>
  <c r="K591" i="2" s="1"/>
  <c r="L591" i="2" s="1"/>
  <c r="M591" i="2" s="1"/>
  <c r="K87" i="2"/>
  <c r="L87" i="2" s="1"/>
  <c r="M87" i="2" s="1"/>
  <c r="K143" i="2"/>
  <c r="L143" i="2" s="1"/>
  <c r="M143" i="2" s="1"/>
  <c r="I683" i="2"/>
  <c r="K683" i="2" s="1"/>
  <c r="L683" i="2" s="1"/>
  <c r="M683" i="2" s="1"/>
  <c r="I729" i="2"/>
  <c r="K729" i="2" s="1"/>
  <c r="L729" i="2" s="1"/>
  <c r="M729" i="2" s="1"/>
  <c r="F637" i="8"/>
  <c r="H637" i="8" s="1"/>
  <c r="L637" i="8" s="1"/>
  <c r="M637" i="8" s="1"/>
  <c r="H87" i="8"/>
  <c r="L87" i="8" s="1"/>
  <c r="M87" i="8" s="1"/>
  <c r="F591" i="8"/>
  <c r="H591" i="8" s="1"/>
  <c r="L591" i="8" s="1"/>
  <c r="M591" i="8" s="1"/>
  <c r="F525" i="5"/>
  <c r="H525" i="5" s="1"/>
  <c r="L525" i="5" s="1"/>
  <c r="M525" i="5" s="1"/>
  <c r="F479" i="5"/>
  <c r="H479" i="5" s="1"/>
  <c r="L479" i="5" s="1"/>
  <c r="M479" i="5" s="1"/>
  <c r="H87" i="5"/>
  <c r="L87" i="5" s="1"/>
  <c r="M87" i="5" s="1"/>
  <c r="I683" i="6"/>
  <c r="K683" i="6" s="1"/>
  <c r="K143" i="6"/>
  <c r="I729" i="6"/>
  <c r="K729" i="6" s="1"/>
  <c r="F143" i="8"/>
  <c r="L368" i="10"/>
  <c r="M368" i="10" s="1"/>
  <c r="F479" i="9"/>
  <c r="H479" i="9" s="1"/>
  <c r="L479" i="9" s="1"/>
  <c r="M479" i="9" s="1"/>
  <c r="H87" i="9"/>
  <c r="L87" i="9" s="1"/>
  <c r="M87" i="9" s="1"/>
  <c r="F525" i="9"/>
  <c r="H525" i="9" s="1"/>
  <c r="L525" i="9" s="1"/>
  <c r="M525" i="9" s="1"/>
  <c r="K415" i="8"/>
  <c r="L415" i="8" s="1"/>
  <c r="M415" i="8" s="1"/>
  <c r="F415" i="10"/>
  <c r="H415" i="10" s="1"/>
  <c r="L415" i="10" s="1"/>
  <c r="M415" i="10" s="1"/>
  <c r="F527" i="6"/>
  <c r="H527" i="6" s="1"/>
  <c r="K527" i="4"/>
  <c r="F471" i="10"/>
  <c r="H471" i="10" s="1"/>
  <c r="L471" i="10" s="1"/>
  <c r="M471" i="10" s="1"/>
  <c r="K471" i="8"/>
  <c r="I720" i="4"/>
  <c r="K720" i="4" s="1"/>
  <c r="K134" i="4"/>
  <c r="F134" i="6"/>
  <c r="I674" i="4"/>
  <c r="K674" i="4" s="1"/>
  <c r="F822" i="6"/>
  <c r="H822" i="6" s="1"/>
  <c r="F776" i="6"/>
  <c r="H776" i="6" s="1"/>
  <c r="H200" i="6"/>
  <c r="F471" i="6"/>
  <c r="H471" i="6" s="1"/>
  <c r="K471" i="4"/>
  <c r="I767" i="8"/>
  <c r="K767" i="8" s="1"/>
  <c r="F191" i="10"/>
  <c r="I813" i="8"/>
  <c r="K813" i="8" s="1"/>
  <c r="K191" i="8"/>
  <c r="F822" i="10"/>
  <c r="H822" i="10" s="1"/>
  <c r="F776" i="10"/>
  <c r="H776" i="10" s="1"/>
  <c r="H200" i="10"/>
  <c r="L572" i="9"/>
  <c r="M572" i="9" s="1"/>
  <c r="F256" i="10"/>
  <c r="H256" i="10" s="1"/>
  <c r="L256" i="10" s="1"/>
  <c r="M256" i="10" s="1"/>
  <c r="K256" i="8"/>
  <c r="L256" i="8" s="1"/>
  <c r="M256" i="8" s="1"/>
  <c r="L424" i="10"/>
  <c r="M424" i="10" s="1"/>
  <c r="I729" i="10"/>
  <c r="K729" i="10" s="1"/>
  <c r="I683" i="10"/>
  <c r="K683" i="10" s="1"/>
  <c r="K143" i="10"/>
  <c r="K359" i="2"/>
  <c r="L359" i="2" s="1"/>
  <c r="M359" i="2" s="1"/>
  <c r="K303" i="9"/>
  <c r="K527" i="2"/>
  <c r="L527" i="2" s="1"/>
  <c r="M527" i="2" s="1"/>
  <c r="K247" i="9"/>
  <c r="K191" i="9"/>
  <c r="K303" i="1"/>
  <c r="L303" i="1" s="1"/>
  <c r="M303" i="1" s="1"/>
  <c r="K247" i="10"/>
  <c r="K415" i="9"/>
  <c r="K415" i="2"/>
  <c r="L415" i="2" s="1"/>
  <c r="M415" i="2" s="1"/>
  <c r="K191" i="1"/>
  <c r="L191" i="1" s="1"/>
  <c r="M191" i="1" s="1"/>
  <c r="K471" i="2"/>
  <c r="L471" i="2" s="1"/>
  <c r="M471" i="2" s="1"/>
  <c r="K247" i="1"/>
  <c r="L247" i="1" s="1"/>
  <c r="M247" i="1" s="1"/>
  <c r="K247" i="2"/>
  <c r="L247" i="2" s="1"/>
  <c r="M247" i="2" s="1"/>
  <c r="K368" i="1"/>
  <c r="L368" i="1" s="1"/>
  <c r="M368" i="1" s="1"/>
  <c r="K415" i="1"/>
  <c r="L415" i="1" s="1"/>
  <c r="M415" i="1" s="1"/>
  <c r="K359" i="9"/>
  <c r="K303" i="2"/>
  <c r="L303" i="2" s="1"/>
  <c r="M303" i="2" s="1"/>
  <c r="H256" i="3"/>
  <c r="L256" i="3" s="1"/>
  <c r="M256" i="3" s="1"/>
  <c r="L776" i="6" l="1"/>
  <c r="M776" i="6" s="1"/>
  <c r="L200" i="6"/>
  <c r="M200" i="6" s="1"/>
  <c r="L822" i="6"/>
  <c r="M822" i="6" s="1"/>
  <c r="L729" i="6"/>
  <c r="M729" i="6" s="1"/>
  <c r="L200" i="10"/>
  <c r="M200" i="10" s="1"/>
  <c r="L776" i="10"/>
  <c r="M776" i="10" s="1"/>
  <c r="L143" i="6"/>
  <c r="M143" i="6" s="1"/>
  <c r="L683" i="6"/>
  <c r="M683" i="6" s="1"/>
  <c r="L87" i="10"/>
  <c r="M87" i="10" s="1"/>
  <c r="L822" i="10"/>
  <c r="M822" i="10" s="1"/>
  <c r="L471" i="8"/>
  <c r="M471" i="8" s="1"/>
  <c r="F415" i="7"/>
  <c r="H415" i="7" s="1"/>
  <c r="K415" i="5"/>
  <c r="H424" i="3"/>
  <c r="L424" i="3" s="1"/>
  <c r="M424" i="3" s="1"/>
  <c r="F359" i="10"/>
  <c r="H359" i="10" s="1"/>
  <c r="L359" i="10" s="1"/>
  <c r="M359" i="10" s="1"/>
  <c r="K359" i="8"/>
  <c r="H200" i="8"/>
  <c r="L200" i="8" s="1"/>
  <c r="M200" i="8" s="1"/>
  <c r="F822" i="8"/>
  <c r="H822" i="8" s="1"/>
  <c r="L822" i="8" s="1"/>
  <c r="M822" i="8" s="1"/>
  <c r="F776" i="8"/>
  <c r="H776" i="8" s="1"/>
  <c r="L776" i="8" s="1"/>
  <c r="M776" i="8" s="1"/>
  <c r="K359" i="3"/>
  <c r="F359" i="5"/>
  <c r="H359" i="5" s="1"/>
  <c r="F247" i="10"/>
  <c r="H247" i="10" s="1"/>
  <c r="L247" i="10" s="1"/>
  <c r="M247" i="10" s="1"/>
  <c r="K247" i="8"/>
  <c r="H312" i="4"/>
  <c r="L312" i="4" s="1"/>
  <c r="M312" i="4" s="1"/>
  <c r="F767" i="10"/>
  <c r="H767" i="10" s="1"/>
  <c r="L767" i="10" s="1"/>
  <c r="M767" i="10" s="1"/>
  <c r="H191" i="10"/>
  <c r="F813" i="10"/>
  <c r="H813" i="10" s="1"/>
  <c r="L813" i="10" s="1"/>
  <c r="M813" i="10" s="1"/>
  <c r="F415" i="6"/>
  <c r="H415" i="6" s="1"/>
  <c r="L415" i="6" s="1"/>
  <c r="M415" i="6" s="1"/>
  <c r="K415" i="4"/>
  <c r="F303" i="9"/>
  <c r="H303" i="9" s="1"/>
  <c r="L303" i="9" s="1"/>
  <c r="M303" i="9" s="1"/>
  <c r="K303" i="7"/>
  <c r="I582" i="4"/>
  <c r="K582" i="4" s="1"/>
  <c r="F78" i="6"/>
  <c r="K78" i="4"/>
  <c r="I628" i="4"/>
  <c r="K628" i="4" s="1"/>
  <c r="K78" i="3"/>
  <c r="F78" i="5"/>
  <c r="I516" i="3"/>
  <c r="K516" i="3" s="1"/>
  <c r="I470" i="3"/>
  <c r="K470" i="3" s="1"/>
  <c r="F247" i="8"/>
  <c r="H247" i="8" s="1"/>
  <c r="K247" i="6"/>
  <c r="L247" i="6" s="1"/>
  <c r="M247" i="6" s="1"/>
  <c r="K135" i="9"/>
  <c r="I563" i="9"/>
  <c r="K563" i="9" s="1"/>
  <c r="I609" i="9"/>
  <c r="K609" i="9" s="1"/>
  <c r="H312" i="3"/>
  <c r="L312" i="3" s="1"/>
  <c r="M312" i="3" s="1"/>
  <c r="I767" i="2"/>
  <c r="K767" i="2" s="1"/>
  <c r="L767" i="2" s="1"/>
  <c r="M767" i="2" s="1"/>
  <c r="I813" i="2"/>
  <c r="K813" i="2" s="1"/>
  <c r="L813" i="2" s="1"/>
  <c r="M813" i="2" s="1"/>
  <c r="K191" i="2"/>
  <c r="L191" i="2" s="1"/>
  <c r="M191" i="2" s="1"/>
  <c r="I516" i="1"/>
  <c r="K516" i="1" s="1"/>
  <c r="L516" i="1" s="1"/>
  <c r="M516" i="1" s="1"/>
  <c r="I470" i="1"/>
  <c r="K470" i="1" s="1"/>
  <c r="L470" i="1" s="1"/>
  <c r="M470" i="1" s="1"/>
  <c r="K78" i="1"/>
  <c r="L78" i="1" s="1"/>
  <c r="M78" i="1" s="1"/>
  <c r="H143" i="8"/>
  <c r="L143" i="8" s="1"/>
  <c r="M143" i="8" s="1"/>
  <c r="F683" i="8"/>
  <c r="H683" i="8" s="1"/>
  <c r="L683" i="8" s="1"/>
  <c r="M683" i="8" s="1"/>
  <c r="F729" i="8"/>
  <c r="H729" i="8" s="1"/>
  <c r="L729" i="8" s="1"/>
  <c r="M729" i="8" s="1"/>
  <c r="F527" i="8"/>
  <c r="H527" i="8" s="1"/>
  <c r="K527" i="6"/>
  <c r="L527" i="6" s="1"/>
  <c r="M527" i="6" s="1"/>
  <c r="I516" i="7"/>
  <c r="K516" i="7" s="1"/>
  <c r="K78" i="7"/>
  <c r="F78" i="9"/>
  <c r="I470" i="7"/>
  <c r="K470" i="7" s="1"/>
  <c r="H256" i="4"/>
  <c r="L256" i="4" s="1"/>
  <c r="M256" i="4" s="1"/>
  <c r="F415" i="9"/>
  <c r="H415" i="9" s="1"/>
  <c r="L415" i="9" s="1"/>
  <c r="M415" i="9" s="1"/>
  <c r="K415" i="7"/>
  <c r="K359" i="5"/>
  <c r="F359" i="7"/>
  <c r="H359" i="7" s="1"/>
  <c r="L143" i="10"/>
  <c r="M143" i="10" s="1"/>
  <c r="H424" i="4"/>
  <c r="L424" i="4" s="1"/>
  <c r="M424" i="4" s="1"/>
  <c r="I470" i="9"/>
  <c r="K470" i="9" s="1"/>
  <c r="I516" i="9"/>
  <c r="K516" i="9" s="1"/>
  <c r="K78" i="9"/>
  <c r="F303" i="6"/>
  <c r="H303" i="6" s="1"/>
  <c r="K303" i="4"/>
  <c r="I674" i="2"/>
  <c r="K674" i="2" s="1"/>
  <c r="L674" i="2" s="1"/>
  <c r="M674" i="2" s="1"/>
  <c r="K134" i="2"/>
  <c r="L134" i="2" s="1"/>
  <c r="M134" i="2" s="1"/>
  <c r="I720" i="2"/>
  <c r="K720" i="2" s="1"/>
  <c r="L720" i="2" s="1"/>
  <c r="M720" i="2" s="1"/>
  <c r="F78" i="10"/>
  <c r="K78" i="8"/>
  <c r="I582" i="8"/>
  <c r="K582" i="8" s="1"/>
  <c r="I628" i="8"/>
  <c r="K628" i="8" s="1"/>
  <c r="I582" i="2"/>
  <c r="K582" i="2" s="1"/>
  <c r="L582" i="2" s="1"/>
  <c r="M582" i="2" s="1"/>
  <c r="I628" i="2"/>
  <c r="K628" i="2" s="1"/>
  <c r="L628" i="2" s="1"/>
  <c r="M628" i="2" s="1"/>
  <c r="K78" i="2"/>
  <c r="L78" i="2" s="1"/>
  <c r="M78" i="2" s="1"/>
  <c r="K415" i="3"/>
  <c r="F415" i="5"/>
  <c r="H415" i="5" s="1"/>
  <c r="L683" i="10"/>
  <c r="M683" i="10" s="1"/>
  <c r="F135" i="5"/>
  <c r="I563" i="3"/>
  <c r="K563" i="3" s="1"/>
  <c r="I609" i="3"/>
  <c r="K609" i="3" s="1"/>
  <c r="K135" i="3"/>
  <c r="F191" i="7"/>
  <c r="H191" i="7" s="1"/>
  <c r="K191" i="5"/>
  <c r="F135" i="9"/>
  <c r="I609" i="7"/>
  <c r="K609" i="7" s="1"/>
  <c r="I563" i="7"/>
  <c r="K563" i="7" s="1"/>
  <c r="K135" i="7"/>
  <c r="L729" i="10"/>
  <c r="M729" i="10" s="1"/>
  <c r="K135" i="5"/>
  <c r="I563" i="5"/>
  <c r="K563" i="5" s="1"/>
  <c r="F135" i="7"/>
  <c r="I609" i="5"/>
  <c r="K609" i="5" s="1"/>
  <c r="F191" i="8"/>
  <c r="I813" i="6"/>
  <c r="K813" i="6" s="1"/>
  <c r="I767" i="6"/>
  <c r="K767" i="6" s="1"/>
  <c r="K191" i="6"/>
  <c r="F303" i="8"/>
  <c r="H303" i="8" s="1"/>
  <c r="K303" i="6"/>
  <c r="H480" i="4"/>
  <c r="L480" i="4" s="1"/>
  <c r="M480" i="4" s="1"/>
  <c r="F359" i="8"/>
  <c r="H359" i="8" s="1"/>
  <c r="K359" i="6"/>
  <c r="L359" i="6" s="1"/>
  <c r="M359" i="6" s="1"/>
  <c r="L591" i="10"/>
  <c r="M591" i="10" s="1"/>
  <c r="L637" i="10"/>
  <c r="M637" i="10" s="1"/>
  <c r="I582" i="6"/>
  <c r="K582" i="6" s="1"/>
  <c r="F78" i="8"/>
  <c r="I628" i="6"/>
  <c r="K628" i="6" s="1"/>
  <c r="K78" i="6"/>
  <c r="L471" i="6"/>
  <c r="M471" i="6" s="1"/>
  <c r="K247" i="3"/>
  <c r="F247" i="5"/>
  <c r="H247" i="5" s="1"/>
  <c r="F191" i="9"/>
  <c r="H191" i="9" s="1"/>
  <c r="L191" i="9" s="1"/>
  <c r="M191" i="9" s="1"/>
  <c r="K191" i="7"/>
  <c r="H200" i="3"/>
  <c r="L200" i="3" s="1"/>
  <c r="M200" i="3" s="1"/>
  <c r="H368" i="4"/>
  <c r="L368" i="4" s="1"/>
  <c r="M368" i="4" s="1"/>
  <c r="K134" i="6"/>
  <c r="I720" i="6"/>
  <c r="K720" i="6" s="1"/>
  <c r="F134" i="8"/>
  <c r="I674" i="6"/>
  <c r="K674" i="6" s="1"/>
  <c r="F78" i="7"/>
  <c r="K78" i="5"/>
  <c r="I516" i="5"/>
  <c r="K516" i="5" s="1"/>
  <c r="I470" i="5"/>
  <c r="K470" i="5" s="1"/>
  <c r="F303" i="7"/>
  <c r="H303" i="7" s="1"/>
  <c r="K303" i="5"/>
  <c r="K247" i="5"/>
  <c r="F247" i="7"/>
  <c r="H247" i="7" s="1"/>
  <c r="K191" i="4"/>
  <c r="F191" i="6"/>
  <c r="I767" i="4"/>
  <c r="K767" i="4" s="1"/>
  <c r="I813" i="4"/>
  <c r="K813" i="4" s="1"/>
  <c r="H536" i="4"/>
  <c r="L536" i="4" s="1"/>
  <c r="M536" i="4" s="1"/>
  <c r="F359" i="9"/>
  <c r="H359" i="9" s="1"/>
  <c r="L359" i="9" s="1"/>
  <c r="M359" i="9" s="1"/>
  <c r="K359" i="7"/>
  <c r="K191" i="3"/>
  <c r="F191" i="5"/>
  <c r="H191" i="5" s="1"/>
  <c r="I563" i="1"/>
  <c r="K563" i="1" s="1"/>
  <c r="L563" i="1" s="1"/>
  <c r="M563" i="1" s="1"/>
  <c r="I609" i="1"/>
  <c r="K609" i="1" s="1"/>
  <c r="L609" i="1" s="1"/>
  <c r="M609" i="1" s="1"/>
  <c r="K135" i="1"/>
  <c r="L135" i="1" s="1"/>
  <c r="M135" i="1" s="1"/>
  <c r="K303" i="3"/>
  <c r="F303" i="5"/>
  <c r="H303" i="5" s="1"/>
  <c r="I720" i="10"/>
  <c r="K720" i="10" s="1"/>
  <c r="K134" i="10"/>
  <c r="I674" i="10"/>
  <c r="K674" i="10" s="1"/>
  <c r="H134" i="10"/>
  <c r="F720" i="10"/>
  <c r="H720" i="10" s="1"/>
  <c r="F674" i="10"/>
  <c r="H674" i="10" s="1"/>
  <c r="I582" i="10"/>
  <c r="K582" i="10" s="1"/>
  <c r="K78" i="10"/>
  <c r="I628" i="10"/>
  <c r="K628" i="10" s="1"/>
  <c r="K303" i="8"/>
  <c r="F303" i="10"/>
  <c r="H303" i="10" s="1"/>
  <c r="L303" i="10" s="1"/>
  <c r="M303" i="10" s="1"/>
  <c r="F527" i="10"/>
  <c r="H527" i="10" s="1"/>
  <c r="L527" i="10" s="1"/>
  <c r="M527" i="10" s="1"/>
  <c r="K527" i="8"/>
  <c r="F247" i="9"/>
  <c r="H247" i="9" s="1"/>
  <c r="L247" i="9" s="1"/>
  <c r="M247" i="9" s="1"/>
  <c r="K247" i="7"/>
  <c r="F720" i="6"/>
  <c r="H720" i="6" s="1"/>
  <c r="H134" i="6"/>
  <c r="F674" i="6"/>
  <c r="H674" i="6" s="1"/>
  <c r="L191" i="10"/>
  <c r="M191" i="10" s="1"/>
  <c r="K359" i="1"/>
  <c r="L359" i="1" s="1"/>
  <c r="M359" i="1" s="1"/>
  <c r="H247" i="3"/>
  <c r="L303" i="5" l="1"/>
  <c r="M303" i="5" s="1"/>
  <c r="L303" i="8"/>
  <c r="M303" i="8" s="1"/>
  <c r="L359" i="7"/>
  <c r="M359" i="7" s="1"/>
  <c r="L720" i="6"/>
  <c r="M720" i="6" s="1"/>
  <c r="L191" i="7"/>
  <c r="M191" i="7" s="1"/>
  <c r="L674" i="6"/>
  <c r="M674" i="6" s="1"/>
  <c r="L134" i="6"/>
  <c r="M134" i="6" s="1"/>
  <c r="L134" i="10"/>
  <c r="M134" i="10" s="1"/>
  <c r="L359" i="5"/>
  <c r="M359" i="5" s="1"/>
  <c r="L247" i="7"/>
  <c r="M247" i="7" s="1"/>
  <c r="L527" i="8"/>
  <c r="M527" i="8" s="1"/>
  <c r="L247" i="3"/>
  <c r="M247" i="3" s="1"/>
  <c r="H359" i="4"/>
  <c r="L359" i="4" s="1"/>
  <c r="M359" i="4" s="1"/>
  <c r="F720" i="8"/>
  <c r="H720" i="8" s="1"/>
  <c r="L720" i="8" s="1"/>
  <c r="M720" i="8" s="1"/>
  <c r="H134" i="8"/>
  <c r="L134" i="8" s="1"/>
  <c r="M134" i="8" s="1"/>
  <c r="F674" i="8"/>
  <c r="H674" i="8" s="1"/>
  <c r="L674" i="8" s="1"/>
  <c r="M674" i="8" s="1"/>
  <c r="F618" i="3"/>
  <c r="H618" i="3" s="1"/>
  <c r="L618" i="3" s="1"/>
  <c r="M618" i="3" s="1"/>
  <c r="H144" i="3"/>
  <c r="L144" i="3" s="1"/>
  <c r="M144" i="3" s="1"/>
  <c r="F572" i="3"/>
  <c r="H572" i="3" s="1"/>
  <c r="L572" i="3" s="1"/>
  <c r="M572" i="3" s="1"/>
  <c r="L720" i="10"/>
  <c r="M720" i="10" s="1"/>
  <c r="F525" i="3"/>
  <c r="H525" i="3" s="1"/>
  <c r="L525" i="3" s="1"/>
  <c r="M525" i="3" s="1"/>
  <c r="H87" i="3"/>
  <c r="L87" i="3" s="1"/>
  <c r="M87" i="3" s="1"/>
  <c r="F479" i="3"/>
  <c r="H479" i="3" s="1"/>
  <c r="L479" i="3" s="1"/>
  <c r="M479" i="3" s="1"/>
  <c r="L247" i="8"/>
  <c r="M247" i="8" s="1"/>
  <c r="H247" i="4"/>
  <c r="L247" i="4" s="1"/>
  <c r="M247" i="4" s="1"/>
  <c r="F822" i="4"/>
  <c r="H822" i="4" s="1"/>
  <c r="L822" i="4" s="1"/>
  <c r="M822" i="4" s="1"/>
  <c r="H200" i="4"/>
  <c r="L200" i="4" s="1"/>
  <c r="M200" i="4" s="1"/>
  <c r="F776" i="4"/>
  <c r="H776" i="4" s="1"/>
  <c r="L776" i="4" s="1"/>
  <c r="M776" i="4" s="1"/>
  <c r="H527" i="4"/>
  <c r="L527" i="4" s="1"/>
  <c r="M527" i="4" s="1"/>
  <c r="L247" i="5"/>
  <c r="M247" i="5" s="1"/>
  <c r="F582" i="6"/>
  <c r="H582" i="6" s="1"/>
  <c r="L582" i="6" s="1"/>
  <c r="M582" i="6" s="1"/>
  <c r="H78" i="6"/>
  <c r="L78" i="6" s="1"/>
  <c r="M78" i="6" s="1"/>
  <c r="F628" i="6"/>
  <c r="H628" i="6" s="1"/>
  <c r="L628" i="6" s="1"/>
  <c r="M628" i="6" s="1"/>
  <c r="H368" i="3"/>
  <c r="L368" i="3" s="1"/>
  <c r="M368" i="3" s="1"/>
  <c r="F683" i="4"/>
  <c r="H683" i="4" s="1"/>
  <c r="L683" i="4" s="1"/>
  <c r="M683" i="4" s="1"/>
  <c r="F729" i="4"/>
  <c r="H729" i="4" s="1"/>
  <c r="L729" i="4" s="1"/>
  <c r="M729" i="4" s="1"/>
  <c r="H143" i="4"/>
  <c r="L143" i="4" s="1"/>
  <c r="M143" i="4" s="1"/>
  <c r="F563" i="9"/>
  <c r="H563" i="9" s="1"/>
  <c r="L563" i="9" s="1"/>
  <c r="M563" i="9" s="1"/>
  <c r="F609" i="9"/>
  <c r="H609" i="9" s="1"/>
  <c r="L609" i="9" s="1"/>
  <c r="M609" i="9" s="1"/>
  <c r="H135" i="9"/>
  <c r="L135" i="9" s="1"/>
  <c r="M135" i="9" s="1"/>
  <c r="H191" i="8"/>
  <c r="L191" i="8" s="1"/>
  <c r="M191" i="8" s="1"/>
  <c r="F767" i="8"/>
  <c r="H767" i="8" s="1"/>
  <c r="L767" i="8" s="1"/>
  <c r="M767" i="8" s="1"/>
  <c r="F813" i="8"/>
  <c r="H813" i="8" s="1"/>
  <c r="L813" i="8" s="1"/>
  <c r="M813" i="8" s="1"/>
  <c r="L191" i="5"/>
  <c r="M191" i="5" s="1"/>
  <c r="H415" i="3"/>
  <c r="L415" i="3" s="1"/>
  <c r="M415" i="3" s="1"/>
  <c r="H303" i="3"/>
  <c r="L303" i="3" s="1"/>
  <c r="M303" i="3" s="1"/>
  <c r="H303" i="4"/>
  <c r="L303" i="4" s="1"/>
  <c r="M303" i="4" s="1"/>
  <c r="L303" i="6"/>
  <c r="M303" i="6" s="1"/>
  <c r="L303" i="7"/>
  <c r="M303" i="7" s="1"/>
  <c r="H78" i="10"/>
  <c r="L78" i="10" s="1"/>
  <c r="M78" i="10" s="1"/>
  <c r="F582" i="10"/>
  <c r="H582" i="10" s="1"/>
  <c r="L582" i="10" s="1"/>
  <c r="M582" i="10" s="1"/>
  <c r="F628" i="10"/>
  <c r="H628" i="10" s="1"/>
  <c r="H415" i="4"/>
  <c r="L415" i="4" s="1"/>
  <c r="M415" i="4" s="1"/>
  <c r="L628" i="10"/>
  <c r="M628" i="10" s="1"/>
  <c r="H191" i="3"/>
  <c r="L191" i="3" s="1"/>
  <c r="M191" i="3" s="1"/>
  <c r="F470" i="7"/>
  <c r="H470" i="7" s="1"/>
  <c r="L470" i="7" s="1"/>
  <c r="M470" i="7" s="1"/>
  <c r="H78" i="7"/>
  <c r="L78" i="7" s="1"/>
  <c r="M78" i="7" s="1"/>
  <c r="F516" i="7"/>
  <c r="H516" i="7" s="1"/>
  <c r="L516" i="7" s="1"/>
  <c r="M516" i="7" s="1"/>
  <c r="L767" i="6"/>
  <c r="M767" i="6" s="1"/>
  <c r="F591" i="4"/>
  <c r="H591" i="4" s="1"/>
  <c r="L591" i="4" s="1"/>
  <c r="M591" i="4" s="1"/>
  <c r="F637" i="4"/>
  <c r="H637" i="4" s="1"/>
  <c r="L637" i="4" s="1"/>
  <c r="M637" i="4" s="1"/>
  <c r="H87" i="4"/>
  <c r="L87" i="4" s="1"/>
  <c r="M87" i="4" s="1"/>
  <c r="F609" i="5"/>
  <c r="H609" i="5" s="1"/>
  <c r="L609" i="5" s="1"/>
  <c r="M609" i="5" s="1"/>
  <c r="F563" i="5"/>
  <c r="H563" i="5" s="1"/>
  <c r="L563" i="5" s="1"/>
  <c r="M563" i="5" s="1"/>
  <c r="H135" i="5"/>
  <c r="L135" i="5" s="1"/>
  <c r="M135" i="5" s="1"/>
  <c r="L359" i="8"/>
  <c r="M359" i="8" s="1"/>
  <c r="F563" i="7"/>
  <c r="H563" i="7" s="1"/>
  <c r="L563" i="7" s="1"/>
  <c r="M563" i="7" s="1"/>
  <c r="H135" i="7"/>
  <c r="L135" i="7" s="1"/>
  <c r="M135" i="7" s="1"/>
  <c r="F609" i="7"/>
  <c r="H609" i="7" s="1"/>
  <c r="L609" i="7" s="1"/>
  <c r="M609" i="7" s="1"/>
  <c r="F470" i="9"/>
  <c r="H470" i="9" s="1"/>
  <c r="L470" i="9" s="1"/>
  <c r="M470" i="9" s="1"/>
  <c r="H78" i="9"/>
  <c r="L78" i="9" s="1"/>
  <c r="M78" i="9" s="1"/>
  <c r="F516" i="9"/>
  <c r="H516" i="9" s="1"/>
  <c r="L516" i="9" s="1"/>
  <c r="M516" i="9" s="1"/>
  <c r="F628" i="8"/>
  <c r="H628" i="8" s="1"/>
  <c r="L628" i="8" s="1"/>
  <c r="M628" i="8" s="1"/>
  <c r="F582" i="8"/>
  <c r="H582" i="8" s="1"/>
  <c r="L582" i="8" s="1"/>
  <c r="M582" i="8" s="1"/>
  <c r="H78" i="8"/>
  <c r="L78" i="8" s="1"/>
  <c r="M78" i="8" s="1"/>
  <c r="F470" i="5"/>
  <c r="H470" i="5" s="1"/>
  <c r="L470" i="5" s="1"/>
  <c r="M470" i="5" s="1"/>
  <c r="H78" i="5"/>
  <c r="L78" i="5" s="1"/>
  <c r="M78" i="5" s="1"/>
  <c r="F516" i="5"/>
  <c r="H516" i="5" s="1"/>
  <c r="L516" i="5" s="1"/>
  <c r="M516" i="5" s="1"/>
  <c r="L415" i="5"/>
  <c r="M415" i="5" s="1"/>
  <c r="H471" i="4"/>
  <c r="L471" i="4" s="1"/>
  <c r="M471" i="4" s="1"/>
  <c r="L674" i="10"/>
  <c r="M674" i="10" s="1"/>
  <c r="H191" i="6"/>
  <c r="L191" i="6" s="1"/>
  <c r="M191" i="6" s="1"/>
  <c r="F767" i="6"/>
  <c r="H767" i="6" s="1"/>
  <c r="F813" i="6"/>
  <c r="H813" i="6" s="1"/>
  <c r="L813" i="6" s="1"/>
  <c r="M813" i="6" s="1"/>
  <c r="L415" i="7"/>
  <c r="M415" i="7" s="1"/>
  <c r="F628" i="4" l="1"/>
  <c r="H628" i="4" s="1"/>
  <c r="L628" i="4" s="1"/>
  <c r="M628" i="4" s="1"/>
  <c r="F582" i="4"/>
  <c r="H582" i="4" s="1"/>
  <c r="L582" i="4" s="1"/>
  <c r="M582" i="4" s="1"/>
  <c r="H78" i="4"/>
  <c r="L78" i="4" s="1"/>
  <c r="M78" i="4" s="1"/>
  <c r="F563" i="3"/>
  <c r="H563" i="3" s="1"/>
  <c r="L563" i="3" s="1"/>
  <c r="M563" i="3" s="1"/>
  <c r="H135" i="3"/>
  <c r="L135" i="3" s="1"/>
  <c r="M135" i="3" s="1"/>
  <c r="F609" i="3"/>
  <c r="H609" i="3" s="1"/>
  <c r="L609" i="3" s="1"/>
  <c r="M609" i="3" s="1"/>
  <c r="H78" i="3"/>
  <c r="L78" i="3" s="1"/>
  <c r="M78" i="3" s="1"/>
  <c r="F470" i="3"/>
  <c r="H470" i="3" s="1"/>
  <c r="L470" i="3" s="1"/>
  <c r="M470" i="3" s="1"/>
  <c r="F516" i="3"/>
  <c r="H516" i="3" s="1"/>
  <c r="L516" i="3" s="1"/>
  <c r="M516" i="3" s="1"/>
  <c r="H359" i="3"/>
  <c r="L359" i="3" s="1"/>
  <c r="M359" i="3" s="1"/>
  <c r="F720" i="4"/>
  <c r="H720" i="4" s="1"/>
  <c r="L720" i="4" s="1"/>
  <c r="M720" i="4" s="1"/>
  <c r="H134" i="4"/>
  <c r="L134" i="4" s="1"/>
  <c r="M134" i="4" s="1"/>
  <c r="F674" i="4"/>
  <c r="H674" i="4" s="1"/>
  <c r="L674" i="4" s="1"/>
  <c r="M674" i="4" s="1"/>
  <c r="H191" i="4"/>
  <c r="L191" i="4" s="1"/>
  <c r="M191" i="4" s="1"/>
  <c r="F813" i="4"/>
  <c r="H813" i="4" s="1"/>
  <c r="L813" i="4" s="1"/>
  <c r="M813" i="4" s="1"/>
  <c r="F767" i="4"/>
  <c r="H767" i="4" s="1"/>
  <c r="L767" i="4" s="1"/>
  <c r="M767" i="4" s="1"/>
  <c r="K466" i="2" l="1"/>
  <c r="K354" i="1"/>
  <c r="K523" i="2"/>
  <c r="L523" i="2" s="1"/>
  <c r="M523" i="2" s="1"/>
  <c r="K411" i="1"/>
  <c r="L411" i="1" s="1"/>
  <c r="M411" i="1" s="1"/>
  <c r="K410" i="1"/>
  <c r="K522" i="2"/>
  <c r="L522" i="2" l="1"/>
  <c r="M522" i="2" s="1"/>
  <c r="K528" i="2"/>
  <c r="K416" i="1"/>
  <c r="L410" i="1"/>
  <c r="M410" i="1" s="1"/>
  <c r="L466" i="2"/>
  <c r="M466" i="2" s="1"/>
  <c r="L354" i="1"/>
  <c r="M354" i="1" s="1"/>
  <c r="K355" i="1"/>
  <c r="L355" i="1" s="1"/>
  <c r="M355" i="1" s="1"/>
  <c r="K467" i="2"/>
  <c r="L467" i="2" s="1"/>
  <c r="M467" i="2" s="1"/>
  <c r="K186" i="1"/>
  <c r="K242" i="2"/>
  <c r="K187" i="1"/>
  <c r="L187" i="1" s="1"/>
  <c r="M187" i="1" s="1"/>
  <c r="K243" i="2"/>
  <c r="L243" i="2" s="1"/>
  <c r="M243" i="2" s="1"/>
  <c r="H411" i="3" l="1"/>
  <c r="H410" i="3"/>
  <c r="H522" i="4"/>
  <c r="L242" i="2"/>
  <c r="M242" i="2" s="1"/>
  <c r="K248" i="2"/>
  <c r="L416" i="1"/>
  <c r="M416" i="1" s="1"/>
  <c r="K425" i="1"/>
  <c r="H523" i="4"/>
  <c r="L186" i="1"/>
  <c r="M186" i="1" s="1"/>
  <c r="K192" i="1"/>
  <c r="K537" i="2"/>
  <c r="L528" i="2"/>
  <c r="M528" i="2" s="1"/>
  <c r="H354" i="3"/>
  <c r="K360" i="1"/>
  <c r="K472" i="2"/>
  <c r="H466" i="4"/>
  <c r="K354" i="2"/>
  <c r="K355" i="2"/>
  <c r="L355" i="2" s="1"/>
  <c r="M355" i="2" s="1"/>
  <c r="H416" i="3" l="1"/>
  <c r="H425" i="3" s="1"/>
  <c r="H428" i="3" s="1"/>
  <c r="L537" i="2"/>
  <c r="M537" i="2" s="1"/>
  <c r="K540" i="2"/>
  <c r="L354" i="2"/>
  <c r="M354" i="2" s="1"/>
  <c r="K360" i="2"/>
  <c r="K201" i="1"/>
  <c r="L192" i="1"/>
  <c r="M192" i="1" s="1"/>
  <c r="L425" i="1"/>
  <c r="M425" i="1" s="1"/>
  <c r="K428" i="1"/>
  <c r="K257" i="2"/>
  <c r="L248" i="2"/>
  <c r="M248" i="2" s="1"/>
  <c r="H242" i="4"/>
  <c r="H528" i="4"/>
  <c r="H537" i="4" s="1"/>
  <c r="H540" i="4" s="1"/>
  <c r="I578" i="2"/>
  <c r="K578" i="2" s="1"/>
  <c r="K74" i="2"/>
  <c r="I624" i="2"/>
  <c r="K624" i="2" s="1"/>
  <c r="H439" i="3"/>
  <c r="H440" i="3" s="1"/>
  <c r="H442" i="3" s="1"/>
  <c r="H449" i="3"/>
  <c r="H450" i="3" s="1"/>
  <c r="H452" i="3" s="1"/>
  <c r="H444" i="3"/>
  <c r="H445" i="3" s="1"/>
  <c r="H447" i="3" s="1"/>
  <c r="H187" i="3"/>
  <c r="H243" i="4"/>
  <c r="H186" i="3"/>
  <c r="I466" i="1"/>
  <c r="K466" i="1" s="1"/>
  <c r="I512" i="1"/>
  <c r="K512" i="1" s="1"/>
  <c r="K74" i="1"/>
  <c r="H467" i="4"/>
  <c r="H472" i="4" s="1"/>
  <c r="H481" i="4" s="1"/>
  <c r="H484" i="4" s="1"/>
  <c r="H355" i="3"/>
  <c r="H360" i="3" s="1"/>
  <c r="H369" i="3" s="1"/>
  <c r="H372" i="3" s="1"/>
  <c r="L472" i="2"/>
  <c r="M472" i="2" s="1"/>
  <c r="K481" i="2"/>
  <c r="K369" i="1"/>
  <c r="L360" i="1"/>
  <c r="M360" i="1" s="1"/>
  <c r="K298" i="2"/>
  <c r="K242" i="1"/>
  <c r="K243" i="1"/>
  <c r="L243" i="1" s="1"/>
  <c r="M243" i="1" s="1"/>
  <c r="K299" i="2"/>
  <c r="L299" i="2" s="1"/>
  <c r="M299" i="2" s="1"/>
  <c r="H248" i="4" l="1"/>
  <c r="H257" i="4" s="1"/>
  <c r="H260" i="4" s="1"/>
  <c r="H276" i="4" s="1"/>
  <c r="H277" i="4" s="1"/>
  <c r="H279" i="4" s="1"/>
  <c r="H192" i="3"/>
  <c r="H201" i="3" s="1"/>
  <c r="H204" i="3" s="1"/>
  <c r="H215" i="3" s="1"/>
  <c r="H216" i="3" s="1"/>
  <c r="H218" i="3" s="1"/>
  <c r="L624" i="2"/>
  <c r="M624" i="2" s="1"/>
  <c r="K630" i="2"/>
  <c r="K80" i="2"/>
  <c r="L74" i="2"/>
  <c r="M74" i="2" s="1"/>
  <c r="K584" i="2"/>
  <c r="L578" i="2"/>
  <c r="M578" i="2" s="1"/>
  <c r="H556" i="4"/>
  <c r="H557" i="4" s="1"/>
  <c r="H559" i="4" s="1"/>
  <c r="H551" i="4"/>
  <c r="H552" i="4" s="1"/>
  <c r="H554" i="4" s="1"/>
  <c r="H561" i="4"/>
  <c r="H562" i="4" s="1"/>
  <c r="H564" i="4" s="1"/>
  <c r="K80" i="1"/>
  <c r="L74" i="1"/>
  <c r="M74" i="1" s="1"/>
  <c r="L512" i="1"/>
  <c r="M512" i="1" s="1"/>
  <c r="K518" i="1"/>
  <c r="L466" i="1"/>
  <c r="M466" i="1" s="1"/>
  <c r="K472" i="1"/>
  <c r="L257" i="2"/>
  <c r="M257" i="2" s="1"/>
  <c r="K260" i="2"/>
  <c r="K444" i="1"/>
  <c r="K439" i="1"/>
  <c r="L428" i="1"/>
  <c r="M428" i="1" s="1"/>
  <c r="K449" i="1"/>
  <c r="H354" i="4"/>
  <c r="K248" i="1"/>
  <c r="L242" i="1"/>
  <c r="M242" i="1" s="1"/>
  <c r="K304" i="2"/>
  <c r="L298" i="2"/>
  <c r="M298" i="2" s="1"/>
  <c r="L201" i="1"/>
  <c r="M201" i="1" s="1"/>
  <c r="K204" i="1"/>
  <c r="H355" i="4"/>
  <c r="L360" i="2"/>
  <c r="M360" i="2" s="1"/>
  <c r="K369" i="2"/>
  <c r="K551" i="2"/>
  <c r="K556" i="2"/>
  <c r="L540" i="2"/>
  <c r="M540" i="2" s="1"/>
  <c r="K561" i="2"/>
  <c r="H383" i="3"/>
  <c r="H388" i="3"/>
  <c r="H393" i="3"/>
  <c r="L369" i="1"/>
  <c r="M369" i="1" s="1"/>
  <c r="K372" i="1"/>
  <c r="K484" i="2"/>
  <c r="L481" i="2"/>
  <c r="M481" i="2" s="1"/>
  <c r="H500" i="4"/>
  <c r="H505" i="4"/>
  <c r="H495" i="4"/>
  <c r="K187" i="2"/>
  <c r="L187" i="2" s="1"/>
  <c r="M187" i="2" s="1"/>
  <c r="I763" i="2"/>
  <c r="K763" i="2" s="1"/>
  <c r="L763" i="2" s="1"/>
  <c r="M763" i="2" s="1"/>
  <c r="I809" i="2"/>
  <c r="K809" i="2" s="1"/>
  <c r="L809" i="2" s="1"/>
  <c r="M809" i="2" s="1"/>
  <c r="I558" i="1"/>
  <c r="K558" i="1" s="1"/>
  <c r="I604" i="1"/>
  <c r="K604" i="1" s="1"/>
  <c r="K130" i="1"/>
  <c r="I559" i="1"/>
  <c r="K559" i="1" s="1"/>
  <c r="L559" i="1" s="1"/>
  <c r="M559" i="1" s="1"/>
  <c r="K131" i="1"/>
  <c r="L131" i="1" s="1"/>
  <c r="M131" i="1" s="1"/>
  <c r="I605" i="1"/>
  <c r="K605" i="1" s="1"/>
  <c r="L605" i="1" s="1"/>
  <c r="M605" i="1" s="1"/>
  <c r="I808" i="2"/>
  <c r="K808" i="2" s="1"/>
  <c r="K186" i="2"/>
  <c r="I762" i="2"/>
  <c r="K762" i="2" s="1"/>
  <c r="H242" i="3"/>
  <c r="H243" i="3"/>
  <c r="H220" i="3" l="1"/>
  <c r="H221" i="3" s="1"/>
  <c r="H223" i="3" s="1"/>
  <c r="H281" i="4"/>
  <c r="H282" i="4" s="1"/>
  <c r="H284" i="4" s="1"/>
  <c r="H271" i="4"/>
  <c r="H272" i="4" s="1"/>
  <c r="H274" i="4" s="1"/>
  <c r="H225" i="3"/>
  <c r="H226" i="3" s="1"/>
  <c r="H228" i="3" s="1"/>
  <c r="H248" i="3"/>
  <c r="H257" i="3" s="1"/>
  <c r="H260" i="3" s="1"/>
  <c r="H281" i="3" s="1"/>
  <c r="H282" i="3" s="1"/>
  <c r="H284" i="3" s="1"/>
  <c r="K257" i="1"/>
  <c r="L248" i="1"/>
  <c r="M248" i="1" s="1"/>
  <c r="L518" i="1"/>
  <c r="M518" i="1" s="1"/>
  <c r="K527" i="1"/>
  <c r="L561" i="2"/>
  <c r="M561" i="2" s="1"/>
  <c r="K562" i="2"/>
  <c r="L562" i="2" s="1"/>
  <c r="M562" i="2" s="1"/>
  <c r="H360" i="4"/>
  <c r="H369" i="4" s="1"/>
  <c r="H372" i="4" s="1"/>
  <c r="H298" i="4"/>
  <c r="L556" i="2"/>
  <c r="M556" i="2" s="1"/>
  <c r="K557" i="2"/>
  <c r="L557" i="2" s="1"/>
  <c r="M557" i="2" s="1"/>
  <c r="L449" i="1"/>
  <c r="M449" i="1" s="1"/>
  <c r="K450" i="1"/>
  <c r="L450" i="1" s="1"/>
  <c r="M450" i="1" s="1"/>
  <c r="K130" i="2"/>
  <c r="I716" i="2"/>
  <c r="K716" i="2" s="1"/>
  <c r="I670" i="2"/>
  <c r="K670" i="2" s="1"/>
  <c r="L551" i="2"/>
  <c r="M551" i="2" s="1"/>
  <c r="K552" i="2"/>
  <c r="L552" i="2" s="1"/>
  <c r="M552" i="2" s="1"/>
  <c r="L369" i="2"/>
  <c r="M369" i="2" s="1"/>
  <c r="K372" i="2"/>
  <c r="L439" i="1"/>
  <c r="M439" i="1" s="1"/>
  <c r="K440" i="1"/>
  <c r="L440" i="1" s="1"/>
  <c r="M440" i="1" s="1"/>
  <c r="K445" i="1"/>
  <c r="L445" i="1" s="1"/>
  <c r="M445" i="1" s="1"/>
  <c r="L444" i="1"/>
  <c r="M444" i="1" s="1"/>
  <c r="L80" i="1"/>
  <c r="M80" i="1" s="1"/>
  <c r="K89" i="1"/>
  <c r="H74" i="3"/>
  <c r="H80" i="3" s="1"/>
  <c r="H89" i="3" s="1"/>
  <c r="H92" i="3" s="1"/>
  <c r="F466" i="3"/>
  <c r="H466" i="3" s="1"/>
  <c r="H472" i="3" s="1"/>
  <c r="H481" i="3" s="1"/>
  <c r="H484" i="3" s="1"/>
  <c r="H495" i="3" s="1"/>
  <c r="F512" i="3"/>
  <c r="H512" i="3" s="1"/>
  <c r="H518" i="3" s="1"/>
  <c r="H527" i="3" s="1"/>
  <c r="H530" i="3" s="1"/>
  <c r="H541" i="3" s="1"/>
  <c r="H299" i="4"/>
  <c r="K225" i="1"/>
  <c r="K215" i="1"/>
  <c r="L204" i="1"/>
  <c r="M204" i="1" s="1"/>
  <c r="K220" i="1"/>
  <c r="K276" i="2"/>
  <c r="L260" i="2"/>
  <c r="M260" i="2" s="1"/>
  <c r="K281" i="2"/>
  <c r="K271" i="2"/>
  <c r="H74" i="4"/>
  <c r="H80" i="4" s="1"/>
  <c r="H89" i="4" s="1"/>
  <c r="H92" i="4" s="1"/>
  <c r="F624" i="4"/>
  <c r="H624" i="4" s="1"/>
  <c r="H630" i="4" s="1"/>
  <c r="H639" i="4" s="1"/>
  <c r="H642" i="4" s="1"/>
  <c r="H653" i="4" s="1"/>
  <c r="F578" i="4"/>
  <c r="H578" i="4" s="1"/>
  <c r="H584" i="4" s="1"/>
  <c r="H593" i="4" s="1"/>
  <c r="H596" i="4" s="1"/>
  <c r="H607" i="4" s="1"/>
  <c r="L584" i="2"/>
  <c r="M584" i="2" s="1"/>
  <c r="K593" i="2"/>
  <c r="L80" i="2"/>
  <c r="M80" i="2" s="1"/>
  <c r="K89" i="2"/>
  <c r="L304" i="2"/>
  <c r="M304" i="2" s="1"/>
  <c r="K313" i="2"/>
  <c r="L472" i="1"/>
  <c r="M472" i="1" s="1"/>
  <c r="K481" i="1"/>
  <c r="L630" i="2"/>
  <c r="M630" i="2" s="1"/>
  <c r="K639" i="2"/>
  <c r="H497" i="4"/>
  <c r="H498" i="4" s="1"/>
  <c r="H496" i="4"/>
  <c r="H507" i="4"/>
  <c r="H506" i="4"/>
  <c r="H508" i="4" s="1"/>
  <c r="H501" i="4"/>
  <c r="H503" i="4" s="1"/>
  <c r="H502" i="4"/>
  <c r="K500" i="2"/>
  <c r="K505" i="2"/>
  <c r="L484" i="2"/>
  <c r="M484" i="2" s="1"/>
  <c r="K495" i="2"/>
  <c r="K383" i="1"/>
  <c r="L372" i="1"/>
  <c r="M372" i="1" s="1"/>
  <c r="K393" i="1"/>
  <c r="K388" i="1"/>
  <c r="H394" i="3"/>
  <c r="H396" i="3" s="1"/>
  <c r="H395" i="3"/>
  <c r="H389" i="3"/>
  <c r="H391" i="3" s="1"/>
  <c r="H390" i="3"/>
  <c r="H385" i="3"/>
  <c r="H384" i="3"/>
  <c r="F354" i="6"/>
  <c r="H354" i="6" s="1"/>
  <c r="K354" i="4"/>
  <c r="L762" i="2"/>
  <c r="M762" i="2" s="1"/>
  <c r="K768" i="2"/>
  <c r="L186" i="2"/>
  <c r="K192" i="2"/>
  <c r="L808" i="2"/>
  <c r="M808" i="2" s="1"/>
  <c r="K814" i="2"/>
  <c r="K136" i="1"/>
  <c r="L130" i="1"/>
  <c r="L604" i="1"/>
  <c r="M604" i="1" s="1"/>
  <c r="K610" i="1"/>
  <c r="L558" i="1"/>
  <c r="M558" i="1" s="1"/>
  <c r="K564" i="1"/>
  <c r="K564" i="2" l="1"/>
  <c r="L564" i="2" s="1"/>
  <c r="M564" i="2" s="1"/>
  <c r="H276" i="3"/>
  <c r="H277" i="3" s="1"/>
  <c r="H279" i="3" s="1"/>
  <c r="H271" i="3"/>
  <c r="H272" i="3" s="1"/>
  <c r="H274" i="3" s="1"/>
  <c r="K559" i="2"/>
  <c r="L559" i="2" s="1"/>
  <c r="M559" i="2" s="1"/>
  <c r="H304" i="4"/>
  <c r="H313" i="4" s="1"/>
  <c r="H316" i="4" s="1"/>
  <c r="H332" i="4" s="1"/>
  <c r="H333" i="4" s="1"/>
  <c r="H335" i="4" s="1"/>
  <c r="H386" i="3"/>
  <c r="K447" i="1"/>
  <c r="L447" i="1" s="1"/>
  <c r="M447" i="1" s="1"/>
  <c r="L89" i="1"/>
  <c r="M89" i="1" s="1"/>
  <c r="K92" i="1"/>
  <c r="K452" i="1"/>
  <c r="L452" i="1" s="1"/>
  <c r="M452" i="1" s="1"/>
  <c r="K642" i="2"/>
  <c r="L639" i="2"/>
  <c r="M639" i="2" s="1"/>
  <c r="L271" i="2"/>
  <c r="M271" i="2" s="1"/>
  <c r="K272" i="2"/>
  <c r="L272" i="2" s="1"/>
  <c r="M272" i="2" s="1"/>
  <c r="K282" i="2"/>
  <c r="L282" i="2" s="1"/>
  <c r="M282" i="2" s="1"/>
  <c r="L281" i="2"/>
  <c r="M281" i="2" s="1"/>
  <c r="L481" i="1"/>
  <c r="M481" i="1" s="1"/>
  <c r="K484" i="1"/>
  <c r="K442" i="1"/>
  <c r="L442" i="1" s="1"/>
  <c r="M442" i="1" s="1"/>
  <c r="K277" i="2"/>
  <c r="L277" i="2" s="1"/>
  <c r="M277" i="2" s="1"/>
  <c r="L276" i="2"/>
  <c r="M276" i="2" s="1"/>
  <c r="K316" i="2"/>
  <c r="L313" i="2"/>
  <c r="M313" i="2" s="1"/>
  <c r="K221" i="1"/>
  <c r="L221" i="1" s="1"/>
  <c r="M221" i="1" s="1"/>
  <c r="L220" i="1"/>
  <c r="M220" i="1" s="1"/>
  <c r="K393" i="2"/>
  <c r="L372" i="2"/>
  <c r="M372" i="2" s="1"/>
  <c r="K388" i="2"/>
  <c r="K383" i="2"/>
  <c r="H383" i="4"/>
  <c r="H384" i="4" s="1"/>
  <c r="H386" i="4" s="1"/>
  <c r="H388" i="4"/>
  <c r="H389" i="4" s="1"/>
  <c r="H391" i="4" s="1"/>
  <c r="H393" i="4"/>
  <c r="H394" i="4" s="1"/>
  <c r="H396" i="4" s="1"/>
  <c r="K92" i="2"/>
  <c r="L89" i="2"/>
  <c r="M89" i="2" s="1"/>
  <c r="K216" i="1"/>
  <c r="L216" i="1" s="1"/>
  <c r="M216" i="1" s="1"/>
  <c r="L215" i="1"/>
  <c r="M215" i="1" s="1"/>
  <c r="L225" i="1"/>
  <c r="M225" i="1" s="1"/>
  <c r="K226" i="1"/>
  <c r="L226" i="1" s="1"/>
  <c r="M226" i="1" s="1"/>
  <c r="K554" i="2"/>
  <c r="L554" i="2" s="1"/>
  <c r="M554" i="2" s="1"/>
  <c r="K596" i="2"/>
  <c r="L593" i="2"/>
  <c r="M593" i="2" s="1"/>
  <c r="K530" i="1"/>
  <c r="L527" i="1"/>
  <c r="M527" i="1" s="1"/>
  <c r="H609" i="4"/>
  <c r="H610" i="4" s="1"/>
  <c r="H608" i="4"/>
  <c r="H543" i="3"/>
  <c r="H542" i="3"/>
  <c r="L670" i="2"/>
  <c r="M670" i="2" s="1"/>
  <c r="K676" i="2"/>
  <c r="H654" i="4"/>
  <c r="H655" i="4"/>
  <c r="H497" i="3"/>
  <c r="H496" i="3"/>
  <c r="L716" i="2"/>
  <c r="M716" i="2" s="1"/>
  <c r="K722" i="2"/>
  <c r="H103" i="4"/>
  <c r="H108" i="4"/>
  <c r="H113" i="4"/>
  <c r="H103" i="3"/>
  <c r="H113" i="3"/>
  <c r="H108" i="3"/>
  <c r="K136" i="2"/>
  <c r="L130" i="2"/>
  <c r="M130" i="2" s="1"/>
  <c r="K260" i="1"/>
  <c r="L257" i="1"/>
  <c r="M257" i="1" s="1"/>
  <c r="K389" i="1"/>
  <c r="L389" i="1" s="1"/>
  <c r="M389" i="1" s="1"/>
  <c r="L388" i="1"/>
  <c r="M388" i="1" s="1"/>
  <c r="K390" i="1"/>
  <c r="K395" i="1"/>
  <c r="L393" i="1"/>
  <c r="M393" i="1" s="1"/>
  <c r="K394" i="1"/>
  <c r="L394" i="1" s="1"/>
  <c r="M394" i="1" s="1"/>
  <c r="K384" i="1"/>
  <c r="L384" i="1" s="1"/>
  <c r="M384" i="1" s="1"/>
  <c r="L383" i="1"/>
  <c r="M383" i="1" s="1"/>
  <c r="K385" i="1"/>
  <c r="L385" i="1" s="1"/>
  <c r="K497" i="2"/>
  <c r="L497" i="2" s="1"/>
  <c r="K496" i="2"/>
  <c r="L496" i="2" s="1"/>
  <c r="M496" i="2" s="1"/>
  <c r="L495" i="2"/>
  <c r="M495" i="2" s="1"/>
  <c r="K506" i="2"/>
  <c r="L506" i="2" s="1"/>
  <c r="M506" i="2" s="1"/>
  <c r="L505" i="2"/>
  <c r="M505" i="2" s="1"/>
  <c r="K507" i="2"/>
  <c r="K501" i="2"/>
  <c r="L501" i="2" s="1"/>
  <c r="M501" i="2" s="1"/>
  <c r="L500" i="2"/>
  <c r="M500" i="2" s="1"/>
  <c r="K502" i="2"/>
  <c r="L610" i="1"/>
  <c r="M610" i="1" s="1"/>
  <c r="K619" i="1"/>
  <c r="K186" i="3"/>
  <c r="F186" i="5"/>
  <c r="H186" i="5" s="1"/>
  <c r="M130" i="1"/>
  <c r="K242" i="4"/>
  <c r="F242" i="6"/>
  <c r="H242" i="6" s="1"/>
  <c r="L136" i="1"/>
  <c r="M136" i="1" s="1"/>
  <c r="K145" i="1"/>
  <c r="F809" i="4"/>
  <c r="H809" i="4" s="1"/>
  <c r="F763" i="4"/>
  <c r="H763" i="4" s="1"/>
  <c r="H187" i="4"/>
  <c r="F762" i="4"/>
  <c r="H762" i="4" s="1"/>
  <c r="H186" i="4"/>
  <c r="F808" i="4"/>
  <c r="H808" i="4" s="1"/>
  <c r="L814" i="2"/>
  <c r="M814" i="2" s="1"/>
  <c r="K823" i="2"/>
  <c r="F605" i="3"/>
  <c r="H605" i="3" s="1"/>
  <c r="F559" i="3"/>
  <c r="H559" i="3" s="1"/>
  <c r="H131" i="3"/>
  <c r="L192" i="2"/>
  <c r="M192" i="2" s="1"/>
  <c r="K201" i="2"/>
  <c r="M186" i="2"/>
  <c r="F558" i="3"/>
  <c r="H558" i="3" s="1"/>
  <c r="F604" i="3"/>
  <c r="H604" i="3" s="1"/>
  <c r="H130" i="3"/>
  <c r="L768" i="2"/>
  <c r="M768" i="2" s="1"/>
  <c r="K777" i="2"/>
  <c r="L564" i="1"/>
  <c r="M564" i="1" s="1"/>
  <c r="K573" i="1"/>
  <c r="L354" i="4"/>
  <c r="M354" i="4" s="1"/>
  <c r="K242" i="3"/>
  <c r="H327" i="4" l="1"/>
  <c r="H328" i="4" s="1"/>
  <c r="H330" i="4" s="1"/>
  <c r="K274" i="2"/>
  <c r="L274" i="2" s="1"/>
  <c r="M274" i="2" s="1"/>
  <c r="K279" i="2"/>
  <c r="L279" i="2" s="1"/>
  <c r="M279" i="2" s="1"/>
  <c r="K396" i="1"/>
  <c r="L396" i="1" s="1"/>
  <c r="M396" i="1" s="1"/>
  <c r="H337" i="4"/>
  <c r="H338" i="4" s="1"/>
  <c r="H340" i="4" s="1"/>
  <c r="H610" i="3"/>
  <c r="H619" i="3" s="1"/>
  <c r="H622" i="3" s="1"/>
  <c r="H633" i="3" s="1"/>
  <c r="H635" i="3" s="1"/>
  <c r="H498" i="3"/>
  <c r="H768" i="4"/>
  <c r="H777" i="4" s="1"/>
  <c r="H780" i="4" s="1"/>
  <c r="H791" i="4" s="1"/>
  <c r="H792" i="4" s="1"/>
  <c r="K503" i="2"/>
  <c r="L503" i="2" s="1"/>
  <c r="M503" i="2" s="1"/>
  <c r="K391" i="1"/>
  <c r="L391" i="1" s="1"/>
  <c r="M391" i="1" s="1"/>
  <c r="K228" i="1"/>
  <c r="L228" i="1" s="1"/>
  <c r="M228" i="1" s="1"/>
  <c r="K223" i="1"/>
  <c r="L223" i="1" s="1"/>
  <c r="M223" i="1" s="1"/>
  <c r="H564" i="3"/>
  <c r="H573" i="3" s="1"/>
  <c r="H576" i="3" s="1"/>
  <c r="H587" i="3" s="1"/>
  <c r="H588" i="3" s="1"/>
  <c r="H656" i="4"/>
  <c r="H544" i="3"/>
  <c r="K284" i="2"/>
  <c r="L284" i="2" s="1"/>
  <c r="M284" i="2" s="1"/>
  <c r="H136" i="3"/>
  <c r="H145" i="3" s="1"/>
  <c r="H148" i="3" s="1"/>
  <c r="H169" i="3" s="1"/>
  <c r="L136" i="2"/>
  <c r="M136" i="2" s="1"/>
  <c r="K145" i="2"/>
  <c r="H109" i="3"/>
  <c r="H111" i="3" s="1"/>
  <c r="H110" i="3"/>
  <c r="L393" i="2"/>
  <c r="M393" i="2" s="1"/>
  <c r="K394" i="2"/>
  <c r="L394" i="2" s="1"/>
  <c r="M394" i="2" s="1"/>
  <c r="H115" i="3"/>
  <c r="H114" i="3"/>
  <c r="H116" i="3" s="1"/>
  <c r="K685" i="2"/>
  <c r="L676" i="2"/>
  <c r="M676" i="2" s="1"/>
  <c r="H104" i="3"/>
  <c r="H105" i="3"/>
  <c r="H115" i="4"/>
  <c r="H114" i="4"/>
  <c r="H116" i="4" s="1"/>
  <c r="H130" i="4"/>
  <c r="H136" i="4" s="1"/>
  <c r="H145" i="4" s="1"/>
  <c r="H148" i="4" s="1"/>
  <c r="F716" i="4"/>
  <c r="H716" i="4" s="1"/>
  <c r="H722" i="4" s="1"/>
  <c r="H731" i="4" s="1"/>
  <c r="H734" i="4" s="1"/>
  <c r="H745" i="4" s="1"/>
  <c r="F670" i="4"/>
  <c r="H670" i="4" s="1"/>
  <c r="H676" i="4" s="1"/>
  <c r="H685" i="4" s="1"/>
  <c r="H688" i="4" s="1"/>
  <c r="H699" i="4" s="1"/>
  <c r="H109" i="4"/>
  <c r="H111" i="4" s="1"/>
  <c r="H110" i="4"/>
  <c r="H105" i="4"/>
  <c r="H104" i="4"/>
  <c r="K218" i="1"/>
  <c r="L218" i="1" s="1"/>
  <c r="M218" i="1" s="1"/>
  <c r="K327" i="2"/>
  <c r="K332" i="2"/>
  <c r="L316" i="2"/>
  <c r="M316" i="2" s="1"/>
  <c r="K337" i="2"/>
  <c r="L642" i="2"/>
  <c r="M642" i="2" s="1"/>
  <c r="K653" i="2"/>
  <c r="H192" i="4"/>
  <c r="H201" i="4" s="1"/>
  <c r="H204" i="4" s="1"/>
  <c r="H225" i="4" s="1"/>
  <c r="K731" i="2"/>
  <c r="L722" i="2"/>
  <c r="M722" i="2" s="1"/>
  <c r="K108" i="2"/>
  <c r="K113" i="2"/>
  <c r="L92" i="2"/>
  <c r="M92" i="2" s="1"/>
  <c r="K103" i="2"/>
  <c r="K541" i="1"/>
  <c r="L530" i="1"/>
  <c r="M530" i="1" s="1"/>
  <c r="L260" i="1"/>
  <c r="M260" i="1" s="1"/>
  <c r="K281" i="1"/>
  <c r="K276" i="1"/>
  <c r="K271" i="1"/>
  <c r="K607" i="2"/>
  <c r="L596" i="2"/>
  <c r="M596" i="2" s="1"/>
  <c r="L383" i="2"/>
  <c r="M383" i="2" s="1"/>
  <c r="K384" i="2"/>
  <c r="L384" i="2" s="1"/>
  <c r="M384" i="2" s="1"/>
  <c r="L484" i="1"/>
  <c r="M484" i="1" s="1"/>
  <c r="K495" i="1"/>
  <c r="K113" i="1"/>
  <c r="K103" i="1"/>
  <c r="L92" i="1"/>
  <c r="M92" i="1" s="1"/>
  <c r="K108" i="1"/>
  <c r="L388" i="2"/>
  <c r="M388" i="2" s="1"/>
  <c r="K389" i="2"/>
  <c r="L389" i="2" s="1"/>
  <c r="M389" i="2" s="1"/>
  <c r="K508" i="2"/>
  <c r="L508" i="2" s="1"/>
  <c r="M508" i="2" s="1"/>
  <c r="K498" i="2"/>
  <c r="L498" i="2" s="1"/>
  <c r="M498" i="2" s="1"/>
  <c r="K386" i="1"/>
  <c r="L386" i="1" s="1"/>
  <c r="M386" i="1" s="1"/>
  <c r="L573" i="1"/>
  <c r="M573" i="1" s="1"/>
  <c r="K576" i="1"/>
  <c r="K826" i="2"/>
  <c r="L823" i="2"/>
  <c r="M823" i="2" s="1"/>
  <c r="L777" i="2"/>
  <c r="M777" i="2" s="1"/>
  <c r="K780" i="2"/>
  <c r="H814" i="4"/>
  <c r="H823" i="4" s="1"/>
  <c r="H826" i="4" s="1"/>
  <c r="H837" i="4" s="1"/>
  <c r="L201" i="2"/>
  <c r="K204" i="2"/>
  <c r="K298" i="4"/>
  <c r="F298" i="6"/>
  <c r="H298" i="6" s="1"/>
  <c r="L145" i="1"/>
  <c r="K148" i="1"/>
  <c r="L186" i="3"/>
  <c r="M186" i="3" s="1"/>
  <c r="L242" i="3"/>
  <c r="M242" i="3" s="1"/>
  <c r="L242" i="4"/>
  <c r="M242" i="4" s="1"/>
  <c r="K622" i="1"/>
  <c r="L619" i="1"/>
  <c r="M619" i="1" s="1"/>
  <c r="H242" i="5"/>
  <c r="H793" i="4" l="1"/>
  <c r="H794" i="4" s="1"/>
  <c r="H589" i="3"/>
  <c r="H164" i="3"/>
  <c r="H215" i="4"/>
  <c r="H216" i="4" s="1"/>
  <c r="H159" i="3"/>
  <c r="H160" i="3" s="1"/>
  <c r="H220" i="4"/>
  <c r="H221" i="4" s="1"/>
  <c r="H223" i="4" s="1"/>
  <c r="K396" i="2"/>
  <c r="L396" i="2" s="1"/>
  <c r="M396" i="2" s="1"/>
  <c r="H634" i="3"/>
  <c r="H636" i="3" s="1"/>
  <c r="H106" i="4"/>
  <c r="K391" i="2"/>
  <c r="L391" i="2" s="1"/>
  <c r="M391" i="2" s="1"/>
  <c r="H106" i="3"/>
  <c r="K105" i="2"/>
  <c r="L105" i="2" s="1"/>
  <c r="L103" i="2"/>
  <c r="M103" i="2" s="1"/>
  <c r="K104" i="2"/>
  <c r="L104" i="2" s="1"/>
  <c r="M104" i="2" s="1"/>
  <c r="K333" i="2"/>
  <c r="L333" i="2" s="1"/>
  <c r="M333" i="2" s="1"/>
  <c r="L332" i="2"/>
  <c r="M332" i="2" s="1"/>
  <c r="L327" i="2"/>
  <c r="M327" i="2" s="1"/>
  <c r="K328" i="2"/>
  <c r="L328" i="2" s="1"/>
  <c r="M328" i="2" s="1"/>
  <c r="L113" i="2"/>
  <c r="M113" i="2" s="1"/>
  <c r="K114" i="2"/>
  <c r="L114" i="2" s="1"/>
  <c r="M114" i="2" s="1"/>
  <c r="K115" i="2"/>
  <c r="K608" i="2"/>
  <c r="L608" i="2" s="1"/>
  <c r="M608" i="2" s="1"/>
  <c r="L607" i="2"/>
  <c r="M607" i="2" s="1"/>
  <c r="K609" i="2"/>
  <c r="L609" i="2" s="1"/>
  <c r="K110" i="2"/>
  <c r="L108" i="2"/>
  <c r="M108" i="2" s="1"/>
  <c r="K109" i="2"/>
  <c r="L109" i="2" s="1"/>
  <c r="M109" i="2" s="1"/>
  <c r="K688" i="2"/>
  <c r="L685" i="2"/>
  <c r="M685" i="2" s="1"/>
  <c r="K272" i="1"/>
  <c r="L272" i="1" s="1"/>
  <c r="M272" i="1" s="1"/>
  <c r="L271" i="1"/>
  <c r="M271" i="1" s="1"/>
  <c r="L276" i="1"/>
  <c r="M276" i="1" s="1"/>
  <c r="K277" i="1"/>
  <c r="L277" i="1" s="1"/>
  <c r="M277" i="1" s="1"/>
  <c r="K734" i="2"/>
  <c r="L731" i="2"/>
  <c r="M731" i="2" s="1"/>
  <c r="K282" i="1"/>
  <c r="L282" i="1" s="1"/>
  <c r="M282" i="1" s="1"/>
  <c r="L281" i="1"/>
  <c r="M281" i="1" s="1"/>
  <c r="L653" i="2"/>
  <c r="M653" i="2" s="1"/>
  <c r="K655" i="2"/>
  <c r="L655" i="2" s="1"/>
  <c r="K654" i="2"/>
  <c r="L654" i="2" s="1"/>
  <c r="M654" i="2" s="1"/>
  <c r="F130" i="5"/>
  <c r="I558" i="3"/>
  <c r="K558" i="3" s="1"/>
  <c r="L558" i="3" s="1"/>
  <c r="M558" i="3" s="1"/>
  <c r="K130" i="3"/>
  <c r="L130" i="3" s="1"/>
  <c r="M130" i="3" s="1"/>
  <c r="I604" i="3"/>
  <c r="K604" i="3" s="1"/>
  <c r="L604" i="3" s="1"/>
  <c r="M604" i="3" s="1"/>
  <c r="K109" i="1"/>
  <c r="L109" i="1" s="1"/>
  <c r="M109" i="1" s="1"/>
  <c r="K110" i="1"/>
  <c r="L108" i="1"/>
  <c r="M108" i="1" s="1"/>
  <c r="H700" i="4"/>
  <c r="H701" i="4"/>
  <c r="H746" i="4"/>
  <c r="H747" i="4"/>
  <c r="H748" i="4" s="1"/>
  <c r="K104" i="1"/>
  <c r="L104" i="1" s="1"/>
  <c r="M104" i="1" s="1"/>
  <c r="K105" i="1"/>
  <c r="L105" i="1" s="1"/>
  <c r="L103" i="1"/>
  <c r="M103" i="1" s="1"/>
  <c r="H169" i="4"/>
  <c r="H164" i="4"/>
  <c r="H159" i="4"/>
  <c r="K114" i="1"/>
  <c r="L114" i="1" s="1"/>
  <c r="M114" i="1" s="1"/>
  <c r="L113" i="1"/>
  <c r="M113" i="1" s="1"/>
  <c r="K115" i="1"/>
  <c r="K542" i="1"/>
  <c r="L542" i="1" s="1"/>
  <c r="M542" i="1" s="1"/>
  <c r="L541" i="1"/>
  <c r="M541" i="1" s="1"/>
  <c r="K543" i="1"/>
  <c r="L543" i="1" s="1"/>
  <c r="K148" i="2"/>
  <c r="L145" i="2"/>
  <c r="M145" i="2" s="1"/>
  <c r="K497" i="1"/>
  <c r="L497" i="1" s="1"/>
  <c r="K496" i="1"/>
  <c r="L496" i="1" s="1"/>
  <c r="M496" i="1" s="1"/>
  <c r="L495" i="1"/>
  <c r="M495" i="1" s="1"/>
  <c r="L337" i="2"/>
  <c r="M337" i="2" s="1"/>
  <c r="K338" i="2"/>
  <c r="L338" i="2" s="1"/>
  <c r="M338" i="2" s="1"/>
  <c r="F186" i="6"/>
  <c r="I762" i="4"/>
  <c r="K762" i="4" s="1"/>
  <c r="L762" i="4" s="1"/>
  <c r="M762" i="4" s="1"/>
  <c r="K186" i="4"/>
  <c r="L186" i="4" s="1"/>
  <c r="M186" i="4" s="1"/>
  <c r="I808" i="4"/>
  <c r="K808" i="4" s="1"/>
  <c r="L808" i="4" s="1"/>
  <c r="M808" i="4" s="1"/>
  <c r="K386" i="2"/>
  <c r="L386" i="2" s="1"/>
  <c r="M386" i="2" s="1"/>
  <c r="H590" i="3"/>
  <c r="K837" i="2"/>
  <c r="L826" i="2"/>
  <c r="M826" i="2" s="1"/>
  <c r="M145" i="1"/>
  <c r="H226" i="4"/>
  <c r="H228" i="4" s="1"/>
  <c r="H227" i="4"/>
  <c r="H217" i="4"/>
  <c r="L622" i="1"/>
  <c r="M622" i="1" s="1"/>
  <c r="K633" i="1"/>
  <c r="H222" i="4"/>
  <c r="L298" i="4"/>
  <c r="M298" i="4" s="1"/>
  <c r="L576" i="1"/>
  <c r="M576" i="1" s="1"/>
  <c r="K587" i="1"/>
  <c r="H839" i="4"/>
  <c r="H838" i="4"/>
  <c r="L204" i="2"/>
  <c r="M204" i="2" s="1"/>
  <c r="K225" i="2"/>
  <c r="K215" i="2"/>
  <c r="K220" i="2"/>
  <c r="H171" i="3"/>
  <c r="H170" i="3"/>
  <c r="H172" i="3" s="1"/>
  <c r="H166" i="3"/>
  <c r="H165" i="3"/>
  <c r="H167" i="3" s="1"/>
  <c r="M201" i="2"/>
  <c r="L780" i="2"/>
  <c r="M780" i="2" s="1"/>
  <c r="K791" i="2"/>
  <c r="K159" i="1"/>
  <c r="L148" i="1"/>
  <c r="K164" i="1"/>
  <c r="K169" i="1"/>
  <c r="H702" i="4" l="1"/>
  <c r="H161" i="3"/>
  <c r="K330" i="2"/>
  <c r="L330" i="2" s="1"/>
  <c r="M330" i="2" s="1"/>
  <c r="K116" i="1"/>
  <c r="L116" i="1" s="1"/>
  <c r="M116" i="1" s="1"/>
  <c r="K111" i="2"/>
  <c r="L111" i="2" s="1"/>
  <c r="M111" i="2" s="1"/>
  <c r="K284" i="1"/>
  <c r="L284" i="1" s="1"/>
  <c r="M284" i="1" s="1"/>
  <c r="K335" i="2"/>
  <c r="L335" i="2" s="1"/>
  <c r="M335" i="2" s="1"/>
  <c r="K106" i="2"/>
  <c r="L106" i="2" s="1"/>
  <c r="M106" i="2" s="1"/>
  <c r="K498" i="1"/>
  <c r="L498" i="1" s="1"/>
  <c r="M498" i="1" s="1"/>
  <c r="H162" i="3"/>
  <c r="K610" i="2"/>
  <c r="L610" i="2" s="1"/>
  <c r="M610" i="2" s="1"/>
  <c r="K111" i="1"/>
  <c r="L111" i="1" s="1"/>
  <c r="M111" i="1" s="1"/>
  <c r="K279" i="1"/>
  <c r="L279" i="1" s="1"/>
  <c r="M279" i="1" s="1"/>
  <c r="K116" i="2"/>
  <c r="L116" i="2" s="1"/>
  <c r="M116" i="2" s="1"/>
  <c r="L148" i="2"/>
  <c r="M148" i="2" s="1"/>
  <c r="K169" i="2"/>
  <c r="K164" i="2"/>
  <c r="K159" i="2"/>
  <c r="K544" i="1"/>
  <c r="L544" i="1" s="1"/>
  <c r="M544" i="1" s="1"/>
  <c r="F808" i="6"/>
  <c r="H808" i="6" s="1"/>
  <c r="H186" i="6"/>
  <c r="F762" i="6"/>
  <c r="H762" i="6" s="1"/>
  <c r="K274" i="1"/>
  <c r="L274" i="1" s="1"/>
  <c r="M274" i="1" s="1"/>
  <c r="K340" i="2"/>
  <c r="L340" i="2" s="1"/>
  <c r="M340" i="2" s="1"/>
  <c r="F558" i="5"/>
  <c r="H558" i="5" s="1"/>
  <c r="F604" i="5"/>
  <c r="H604" i="5" s="1"/>
  <c r="H130" i="5"/>
  <c r="K656" i="2"/>
  <c r="L656" i="2" s="1"/>
  <c r="M656" i="2" s="1"/>
  <c r="K699" i="2"/>
  <c r="L688" i="2"/>
  <c r="M688" i="2" s="1"/>
  <c r="H218" i="4"/>
  <c r="H160" i="4"/>
  <c r="H161" i="4"/>
  <c r="H165" i="4"/>
  <c r="H167" i="4" s="1"/>
  <c r="H166" i="4"/>
  <c r="H171" i="4"/>
  <c r="H170" i="4"/>
  <c r="H172" i="4" s="1"/>
  <c r="K106" i="1"/>
  <c r="L106" i="1" s="1"/>
  <c r="M106" i="1" s="1"/>
  <c r="K745" i="2"/>
  <c r="L734" i="2"/>
  <c r="M734" i="2" s="1"/>
  <c r="K226" i="2"/>
  <c r="L226" i="2" s="1"/>
  <c r="M226" i="2" s="1"/>
  <c r="L225" i="2"/>
  <c r="M225" i="2" s="1"/>
  <c r="K227" i="2"/>
  <c r="K171" i="1"/>
  <c r="L169" i="1"/>
  <c r="M169" i="1" s="1"/>
  <c r="K170" i="1"/>
  <c r="L170" i="1" s="1"/>
  <c r="M170" i="1" s="1"/>
  <c r="K165" i="1"/>
  <c r="L165" i="1" s="1"/>
  <c r="M165" i="1" s="1"/>
  <c r="L164" i="1"/>
  <c r="M164" i="1" s="1"/>
  <c r="K166" i="1"/>
  <c r="L633" i="1"/>
  <c r="M633" i="1" s="1"/>
  <c r="K635" i="1"/>
  <c r="L635" i="1" s="1"/>
  <c r="K634" i="1"/>
  <c r="L634" i="1" s="1"/>
  <c r="M634" i="1" s="1"/>
  <c r="F354" i="8"/>
  <c r="H354" i="8" s="1"/>
  <c r="K354" i="6"/>
  <c r="H840" i="4"/>
  <c r="M148" i="1"/>
  <c r="K160" i="1"/>
  <c r="L160" i="1" s="1"/>
  <c r="M160" i="1" s="1"/>
  <c r="L159" i="1"/>
  <c r="K161" i="1"/>
  <c r="L161" i="1" s="1"/>
  <c r="F298" i="8"/>
  <c r="H298" i="8" s="1"/>
  <c r="K298" i="6"/>
  <c r="F242" i="7"/>
  <c r="H242" i="7" s="1"/>
  <c r="K242" i="5"/>
  <c r="K793" i="2"/>
  <c r="L793" i="2" s="1"/>
  <c r="K792" i="2"/>
  <c r="L792" i="2" s="1"/>
  <c r="M792" i="2" s="1"/>
  <c r="L791" i="2"/>
  <c r="M791" i="2" s="1"/>
  <c r="L587" i="1"/>
  <c r="M587" i="1" s="1"/>
  <c r="K588" i="1"/>
  <c r="L588" i="1" s="1"/>
  <c r="M588" i="1" s="1"/>
  <c r="K589" i="1"/>
  <c r="L589" i="1" s="1"/>
  <c r="L837" i="2"/>
  <c r="M837" i="2" s="1"/>
  <c r="K839" i="2"/>
  <c r="L839" i="2" s="1"/>
  <c r="K838" i="2"/>
  <c r="L838" i="2" s="1"/>
  <c r="M838" i="2" s="1"/>
  <c r="K222" i="2"/>
  <c r="L220" i="2"/>
  <c r="M220" i="2" s="1"/>
  <c r="K221" i="2"/>
  <c r="L221" i="2" s="1"/>
  <c r="M221" i="2" s="1"/>
  <c r="K216" i="2"/>
  <c r="L216" i="2" s="1"/>
  <c r="M216" i="2" s="1"/>
  <c r="L215" i="2"/>
  <c r="K217" i="2"/>
  <c r="L217" i="2" s="1"/>
  <c r="H162" i="4" l="1"/>
  <c r="K228" i="2"/>
  <c r="L228" i="2" s="1"/>
  <c r="M228" i="2" s="1"/>
  <c r="K590" i="1"/>
  <c r="L590" i="1" s="1"/>
  <c r="M590" i="1" s="1"/>
  <c r="K218" i="2"/>
  <c r="L218" i="2" s="1"/>
  <c r="M218" i="2" s="1"/>
  <c r="K167" i="1"/>
  <c r="L167" i="1" s="1"/>
  <c r="M167" i="1" s="1"/>
  <c r="K223" i="2"/>
  <c r="L223" i="2" s="1"/>
  <c r="M223" i="2" s="1"/>
  <c r="K700" i="2"/>
  <c r="L700" i="2" s="1"/>
  <c r="M700" i="2" s="1"/>
  <c r="K701" i="2"/>
  <c r="L701" i="2" s="1"/>
  <c r="L699" i="2"/>
  <c r="M699" i="2" s="1"/>
  <c r="K160" i="2"/>
  <c r="L160" i="2" s="1"/>
  <c r="M160" i="2" s="1"/>
  <c r="L159" i="2"/>
  <c r="M159" i="2" s="1"/>
  <c r="K161" i="2"/>
  <c r="L161" i="2" s="1"/>
  <c r="K165" i="2"/>
  <c r="L165" i="2" s="1"/>
  <c r="M165" i="2" s="1"/>
  <c r="K166" i="2"/>
  <c r="L164" i="2"/>
  <c r="M164" i="2" s="1"/>
  <c r="K170" i="2"/>
  <c r="L170" i="2" s="1"/>
  <c r="M170" i="2" s="1"/>
  <c r="L169" i="2"/>
  <c r="M169" i="2" s="1"/>
  <c r="K171" i="2"/>
  <c r="K636" i="1"/>
  <c r="L636" i="1" s="1"/>
  <c r="M636" i="1" s="1"/>
  <c r="L745" i="2"/>
  <c r="M745" i="2" s="1"/>
  <c r="K747" i="2"/>
  <c r="L747" i="2" s="1"/>
  <c r="K746" i="2"/>
  <c r="L746" i="2" s="1"/>
  <c r="M746" i="2" s="1"/>
  <c r="K794" i="2"/>
  <c r="L794" i="2" s="1"/>
  <c r="M794" i="2" s="1"/>
  <c r="L242" i="5"/>
  <c r="M242" i="5" s="1"/>
  <c r="L298" i="6"/>
  <c r="M298" i="6" s="1"/>
  <c r="K172" i="1"/>
  <c r="L172" i="1" s="1"/>
  <c r="L354" i="6"/>
  <c r="M354" i="6" s="1"/>
  <c r="K130" i="5"/>
  <c r="I558" i="5"/>
  <c r="K558" i="5" s="1"/>
  <c r="F130" i="7"/>
  <c r="I604" i="5"/>
  <c r="K604" i="5" s="1"/>
  <c r="F242" i="8"/>
  <c r="H242" i="8" s="1"/>
  <c r="K242" i="6"/>
  <c r="M215" i="2"/>
  <c r="K186" i="6"/>
  <c r="F186" i="8"/>
  <c r="I762" i="6"/>
  <c r="K762" i="6" s="1"/>
  <c r="I808" i="6"/>
  <c r="K808" i="6" s="1"/>
  <c r="F186" i="7"/>
  <c r="H186" i="7" s="1"/>
  <c r="K186" i="5"/>
  <c r="K162" i="1"/>
  <c r="L162" i="1" s="1"/>
  <c r="M159" i="1"/>
  <c r="K840" i="2"/>
  <c r="L840" i="2" s="1"/>
  <c r="M840" i="2" s="1"/>
  <c r="K172" i="2" l="1"/>
  <c r="L172" i="2" s="1"/>
  <c r="M172" i="2" s="1"/>
  <c r="K167" i="2"/>
  <c r="L167" i="2" s="1"/>
  <c r="M167" i="2" s="1"/>
  <c r="K748" i="2"/>
  <c r="L748" i="2" s="1"/>
  <c r="M748" i="2" s="1"/>
  <c r="K702" i="2"/>
  <c r="L702" i="2" s="1"/>
  <c r="M702" i="2" s="1"/>
  <c r="K162" i="2"/>
  <c r="L162" i="2" s="1"/>
  <c r="M162" i="2" s="1"/>
  <c r="M162" i="1"/>
  <c r="L186" i="5"/>
  <c r="M186" i="5" s="1"/>
  <c r="L808" i="6"/>
  <c r="M808" i="6" s="1"/>
  <c r="L762" i="6"/>
  <c r="M762" i="6" s="1"/>
  <c r="L242" i="6"/>
  <c r="M242" i="6" s="1"/>
  <c r="F808" i="8"/>
  <c r="H808" i="8" s="1"/>
  <c r="H186" i="8"/>
  <c r="F762" i="8"/>
  <c r="H762" i="8" s="1"/>
  <c r="L186" i="6"/>
  <c r="M186" i="6" s="1"/>
  <c r="L604" i="5"/>
  <c r="M604" i="5" s="1"/>
  <c r="H130" i="7"/>
  <c r="F604" i="7"/>
  <c r="H604" i="7" s="1"/>
  <c r="F558" i="7"/>
  <c r="H558" i="7" s="1"/>
  <c r="L558" i="5"/>
  <c r="M558" i="5" s="1"/>
  <c r="L130" i="5"/>
  <c r="M130" i="5" s="1"/>
  <c r="M172" i="1"/>
  <c r="F354" i="10" l="1"/>
  <c r="H354" i="10" s="1"/>
  <c r="K354" i="8"/>
  <c r="F298" i="10"/>
  <c r="H298" i="10" s="1"/>
  <c r="K298" i="8"/>
  <c r="F242" i="9"/>
  <c r="H242" i="9" s="1"/>
  <c r="K242" i="7"/>
  <c r="F242" i="10" l="1"/>
  <c r="H242" i="10" s="1"/>
  <c r="K242" i="8"/>
  <c r="F186" i="10"/>
  <c r="I808" i="8"/>
  <c r="K808" i="8" s="1"/>
  <c r="K186" i="8"/>
  <c r="I762" i="8"/>
  <c r="K762" i="8" s="1"/>
  <c r="I604" i="7"/>
  <c r="K604" i="7" s="1"/>
  <c r="K130" i="7"/>
  <c r="I558" i="7"/>
  <c r="K558" i="7" s="1"/>
  <c r="F130" i="9"/>
  <c r="L242" i="7"/>
  <c r="M242" i="7" s="1"/>
  <c r="L298" i="8"/>
  <c r="M298" i="8" s="1"/>
  <c r="L354" i="8"/>
  <c r="M354" i="8" s="1"/>
  <c r="K186" i="7"/>
  <c r="F186" i="9"/>
  <c r="H186" i="9" s="1"/>
  <c r="F558" i="9" l="1"/>
  <c r="H558" i="9" s="1"/>
  <c r="F604" i="9"/>
  <c r="H604" i="9" s="1"/>
  <c r="H130" i="9"/>
  <c r="L558" i="7"/>
  <c r="M558" i="7" s="1"/>
  <c r="L130" i="7"/>
  <c r="M130" i="7" s="1"/>
  <c r="L762" i="8"/>
  <c r="M762" i="8" s="1"/>
  <c r="L186" i="8"/>
  <c r="M186" i="8" s="1"/>
  <c r="L808" i="8"/>
  <c r="M808" i="8" s="1"/>
  <c r="F808" i="10"/>
  <c r="H808" i="10" s="1"/>
  <c r="F762" i="10"/>
  <c r="H762" i="10" s="1"/>
  <c r="H186" i="10"/>
  <c r="L604" i="7"/>
  <c r="M604" i="7" s="1"/>
  <c r="L186" i="7"/>
  <c r="M186" i="7" s="1"/>
  <c r="L242" i="8"/>
  <c r="M242" i="8" s="1"/>
  <c r="K354" i="10" l="1"/>
  <c r="K298" i="10"/>
  <c r="K242" i="9"/>
  <c r="L354" i="10" l="1"/>
  <c r="M354" i="10" s="1"/>
  <c r="L242" i="9"/>
  <c r="M242" i="9" s="1"/>
  <c r="L298" i="10"/>
  <c r="M298" i="10" s="1"/>
  <c r="K242" i="10"/>
  <c r="K186" i="9"/>
  <c r="I558" i="9" l="1"/>
  <c r="K558" i="9" s="1"/>
  <c r="K130" i="9"/>
  <c r="I604" i="9"/>
  <c r="K604" i="9" s="1"/>
  <c r="L242" i="10"/>
  <c r="M242" i="10" s="1"/>
  <c r="L186" i="9"/>
  <c r="M186" i="9" s="1"/>
  <c r="I762" i="10"/>
  <c r="K762" i="10" s="1"/>
  <c r="I808" i="10"/>
  <c r="K808" i="10" s="1"/>
  <c r="K186" i="10"/>
  <c r="L186" i="10" l="1"/>
  <c r="M186" i="10" s="1"/>
  <c r="L762" i="10"/>
  <c r="M762" i="10" s="1"/>
  <c r="L604" i="9"/>
  <c r="M604" i="9" s="1"/>
  <c r="L130" i="9"/>
  <c r="M130" i="9" s="1"/>
  <c r="L558" i="9"/>
  <c r="M558" i="9" s="1"/>
  <c r="L808" i="10"/>
  <c r="M808" i="10" s="1"/>
  <c r="K410" i="2" l="1"/>
  <c r="K411" i="2"/>
  <c r="L411" i="2" s="1"/>
  <c r="M411" i="2" s="1"/>
  <c r="L410" i="2" l="1"/>
  <c r="K416" i="2"/>
  <c r="M410" i="2" l="1"/>
  <c r="L416" i="2"/>
  <c r="M416" i="2" s="1"/>
  <c r="K425" i="2"/>
  <c r="K428" i="2" l="1"/>
  <c r="L425" i="2"/>
  <c r="M425" i="2" l="1"/>
  <c r="L428" i="2"/>
  <c r="K439" i="2"/>
  <c r="K449" i="2"/>
  <c r="K444" i="2"/>
  <c r="K445" i="2" l="1"/>
  <c r="L445" i="2" s="1"/>
  <c r="M445" i="2" s="1"/>
  <c r="K446" i="2"/>
  <c r="L444" i="2"/>
  <c r="M444" i="2" s="1"/>
  <c r="L449" i="2"/>
  <c r="M449" i="2" s="1"/>
  <c r="K450" i="2"/>
  <c r="L450" i="2" s="1"/>
  <c r="M450" i="2" s="1"/>
  <c r="K451" i="2"/>
  <c r="L439" i="2"/>
  <c r="K440" i="2"/>
  <c r="L440" i="2" s="1"/>
  <c r="M440" i="2" s="1"/>
  <c r="K441" i="2"/>
  <c r="L441" i="2" s="1"/>
  <c r="M428" i="2"/>
  <c r="K452" i="2" l="1"/>
  <c r="L452" i="2" s="1"/>
  <c r="M452" i="2" s="1"/>
  <c r="K442" i="2"/>
  <c r="L442" i="2" s="1"/>
  <c r="M442" i="2" s="1"/>
  <c r="M439" i="2"/>
  <c r="K447" i="2"/>
  <c r="L447" i="2" s="1"/>
  <c r="L49" i="2" s="1"/>
  <c r="L51" i="2" l="1"/>
  <c r="M447" i="2"/>
  <c r="H49" i="2"/>
  <c r="G15" i="11" s="1"/>
  <c r="L43" i="2"/>
  <c r="N50" i="2"/>
  <c r="G53" i="11" s="1"/>
  <c r="L55" i="2"/>
  <c r="L44" i="2"/>
  <c r="N46" i="2"/>
  <c r="G49" i="11" s="1"/>
  <c r="L48" i="2"/>
  <c r="L42" i="2"/>
  <c r="H53" i="2"/>
  <c r="G19" i="11" s="1"/>
  <c r="L46" i="2"/>
  <c r="H43" i="2"/>
  <c r="G9" i="11" s="1"/>
  <c r="N51" i="2"/>
  <c r="G54" i="11" s="1"/>
  <c r="H55" i="2"/>
  <c r="G21" i="11" s="1"/>
  <c r="H42" i="2"/>
  <c r="G8" i="11" s="1"/>
  <c r="N54" i="2"/>
  <c r="G57" i="11" s="1"/>
  <c r="J52" i="2"/>
  <c r="H46" i="2"/>
  <c r="G12" i="11" s="1"/>
  <c r="N55" i="2"/>
  <c r="G58" i="11" s="1"/>
  <c r="N52" i="2"/>
  <c r="G55" i="11" s="1"/>
  <c r="J50" i="2"/>
  <c r="H44" i="2"/>
  <c r="G10" i="11" s="1"/>
  <c r="N48" i="2"/>
  <c r="G51" i="11" s="1"/>
  <c r="J48" i="2"/>
  <c r="N45" i="2"/>
  <c r="G48" i="11" s="1"/>
  <c r="L52" i="2"/>
  <c r="J44" i="2"/>
  <c r="N42" i="2"/>
  <c r="G45" i="11" s="1"/>
  <c r="N49" i="2"/>
  <c r="G52" i="11" s="1"/>
  <c r="N53" i="2"/>
  <c r="G56" i="11" s="1"/>
  <c r="J46" i="2"/>
  <c r="N47" i="2"/>
  <c r="G50" i="11" s="1"/>
  <c r="J41" i="2"/>
  <c r="N41" i="2"/>
  <c r="G44" i="11" s="1"/>
  <c r="N44" i="2"/>
  <c r="G47" i="11" s="1"/>
  <c r="H52" i="2"/>
  <c r="G18" i="11" s="1"/>
  <c r="J43" i="2"/>
  <c r="J42" i="2"/>
  <c r="H50" i="2"/>
  <c r="G16" i="11" s="1"/>
  <c r="H41" i="2" a="1"/>
  <c r="H41" i="2" s="1"/>
  <c r="G7" i="11" s="1"/>
  <c r="H54" i="2"/>
  <c r="G20" i="11" s="1"/>
  <c r="L47" i="2"/>
  <c r="N43" i="2"/>
  <c r="G46" i="11" s="1"/>
  <c r="L54" i="2"/>
  <c r="J45" i="2"/>
  <c r="H47" i="2"/>
  <c r="G13" i="11" s="1"/>
  <c r="L53" i="2"/>
  <c r="H51" i="2"/>
  <c r="G17" i="11" s="1"/>
  <c r="H45" i="2"/>
  <c r="G11" i="11" s="1"/>
  <c r="J54" i="2"/>
  <c r="L50" i="2"/>
  <c r="J53" i="2"/>
  <c r="J49" i="2"/>
  <c r="H48" i="2"/>
  <c r="G14" i="11" s="1"/>
  <c r="L41" i="2"/>
  <c r="J55" i="2"/>
  <c r="J51" i="2"/>
  <c r="J47" i="2"/>
  <c r="L45" i="2"/>
  <c r="O53" i="2"/>
  <c r="H56" i="11" s="1"/>
  <c r="I46" i="2"/>
  <c r="H12" i="11" s="1"/>
  <c r="K45" i="2"/>
  <c r="O47" i="2"/>
  <c r="H50" i="11" s="1"/>
  <c r="M52" i="2"/>
  <c r="M42" i="2"/>
  <c r="M50" i="2"/>
  <c r="K42" i="2"/>
  <c r="K50" i="2"/>
  <c r="O54" i="2"/>
  <c r="H57" i="11" s="1"/>
  <c r="M41" i="2"/>
  <c r="I45" i="2"/>
  <c r="H11" i="11" s="1"/>
  <c r="I53" i="2"/>
  <c r="H19" i="11" s="1"/>
  <c r="O46" i="2"/>
  <c r="H49" i="11" s="1"/>
  <c r="K44" i="2"/>
  <c r="M45" i="2"/>
  <c r="M53" i="2"/>
  <c r="K47" i="2"/>
  <c r="K55" i="2"/>
  <c r="I48" i="2"/>
  <c r="H14" i="11" s="1"/>
  <c r="O55" i="2"/>
  <c r="H58" i="11" s="1"/>
  <c r="K52" i="2"/>
  <c r="M44" i="2"/>
  <c r="I47" i="2"/>
  <c r="H13" i="11" s="1"/>
  <c r="I55" i="2"/>
  <c r="H21" i="11" s="1"/>
  <c r="O48" i="2"/>
  <c r="H51" i="11" s="1"/>
  <c r="I41" i="2"/>
  <c r="H7" i="11" s="1"/>
  <c r="M47" i="2"/>
  <c r="M55" i="2"/>
  <c r="K49" i="2"/>
  <c r="I42" i="2"/>
  <c r="H8" i="11" s="1"/>
  <c r="I50" i="2"/>
  <c r="H16" i="11" s="1"/>
  <c r="M46" i="2"/>
  <c r="M54" i="2"/>
  <c r="K46" i="2"/>
  <c r="O50" i="2"/>
  <c r="H53" i="11" s="1"/>
  <c r="I49" i="2"/>
  <c r="H15" i="11" s="1"/>
  <c r="K41" i="2"/>
  <c r="M49" i="2"/>
  <c r="I52" i="2"/>
  <c r="H18" i="11" s="1"/>
  <c r="K51" i="2"/>
  <c r="O49" i="2"/>
  <c r="H52" i="11" s="1"/>
  <c r="O51" i="2"/>
  <c r="H54" i="11" s="1"/>
  <c r="I44" i="2"/>
  <c r="H10" i="11" s="1"/>
  <c r="O42" i="2"/>
  <c r="H45" i="11" s="1"/>
  <c r="O45" i="2"/>
  <c r="H48" i="11" s="1"/>
  <c r="K53" i="2"/>
  <c r="K54" i="2"/>
  <c r="M48" i="2"/>
  <c r="K43" i="2"/>
  <c r="K48" i="2"/>
  <c r="O41" i="2"/>
  <c r="H44" i="11" s="1"/>
  <c r="I43" i="2"/>
  <c r="H9" i="11" s="1"/>
  <c r="I51" i="2"/>
  <c r="H17" i="11" s="1"/>
  <c r="I54" i="2"/>
  <c r="H20" i="11" s="1"/>
  <c r="O52" i="2"/>
  <c r="H55" i="11" s="1"/>
  <c r="O43" i="2"/>
  <c r="H46" i="11" s="1"/>
  <c r="M43" i="2"/>
  <c r="M51" i="2"/>
  <c r="O44" i="2"/>
  <c r="H47" i="11" s="1"/>
  <c r="H410" i="4" l="1"/>
  <c r="H411" i="4"/>
  <c r="H416" i="4" l="1"/>
  <c r="H425" i="4" s="1"/>
  <c r="H428" i="4" l="1"/>
  <c r="H449" i="4" l="1"/>
  <c r="H444" i="4"/>
  <c r="H439" i="4"/>
  <c r="H440" i="4" l="1"/>
  <c r="H441" i="4"/>
  <c r="H445" i="4"/>
  <c r="H447" i="4" s="1"/>
  <c r="H446" i="4"/>
  <c r="H451" i="4"/>
  <c r="H450" i="4"/>
  <c r="H452" i="4" s="1"/>
  <c r="H442" i="4" l="1"/>
  <c r="K298" i="1" l="1"/>
  <c r="K299" i="1"/>
  <c r="L299" i="1" s="1"/>
  <c r="M299" i="1" s="1"/>
  <c r="K304" i="1" l="1"/>
  <c r="L298" i="1"/>
  <c r="M298" i="1" l="1"/>
  <c r="L304" i="1"/>
  <c r="M304" i="1" s="1"/>
  <c r="K313" i="1"/>
  <c r="L313" i="1" l="1"/>
  <c r="K316" i="1"/>
  <c r="K332" i="1" l="1"/>
  <c r="L316" i="1"/>
  <c r="K327" i="1"/>
  <c r="K337" i="1"/>
  <c r="M313" i="1"/>
  <c r="K329" i="1" l="1"/>
  <c r="L329" i="1" s="1"/>
  <c r="L327" i="1"/>
  <c r="K328" i="1"/>
  <c r="L328" i="1" s="1"/>
  <c r="M328" i="1" s="1"/>
  <c r="M316" i="1"/>
  <c r="L332" i="1"/>
  <c r="M332" i="1" s="1"/>
  <c r="K333" i="1"/>
  <c r="L333" i="1" s="1"/>
  <c r="M333" i="1" s="1"/>
  <c r="K334" i="1"/>
  <c r="L337" i="1"/>
  <c r="M337" i="1" s="1"/>
  <c r="K338" i="1"/>
  <c r="L338" i="1" s="1"/>
  <c r="M338" i="1" s="1"/>
  <c r="K339" i="1"/>
  <c r="K335" i="1" l="1"/>
  <c r="L335" i="1" s="1"/>
  <c r="M335" i="1" s="1"/>
  <c r="K340" i="1"/>
  <c r="L340" i="1" s="1"/>
  <c r="M327" i="1"/>
  <c r="N42" i="1"/>
  <c r="G63" i="11" s="1"/>
  <c r="H47" i="1"/>
  <c r="G31" i="11" s="1"/>
  <c r="L44" i="1"/>
  <c r="N50" i="1"/>
  <c r="G71" i="11" s="1"/>
  <c r="K330" i="1"/>
  <c r="L330" i="1" s="1"/>
  <c r="L43" i="1" s="1"/>
  <c r="L50" i="1" l="1"/>
  <c r="H51" i="1" a="1"/>
  <c r="H51" i="1" s="1"/>
  <c r="G35" i="11" s="1"/>
  <c r="H43" i="1" a="1"/>
  <c r="H43" i="1" s="1"/>
  <c r="G27" i="11" s="1"/>
  <c r="H48" i="1" a="1"/>
  <c r="H48" i="1" s="1"/>
  <c r="G32" i="11" s="1"/>
  <c r="J49" i="1"/>
  <c r="H46" i="1"/>
  <c r="G30" i="11" s="1"/>
  <c r="J46" i="1"/>
  <c r="M330" i="1"/>
  <c r="L47" i="1"/>
  <c r="L48" i="1"/>
  <c r="N45" i="1"/>
  <c r="G66" i="11" s="1"/>
  <c r="J41" i="1"/>
  <c r="J42" i="1"/>
  <c r="H44" i="1"/>
  <c r="G28" i="11" s="1"/>
  <c r="H49" i="1" a="1"/>
  <c r="H49" i="1" s="1"/>
  <c r="G33" i="11" s="1"/>
  <c r="N47" i="1"/>
  <c r="G68" i="11" s="1"/>
  <c r="J50" i="1"/>
  <c r="L45" i="1"/>
  <c r="J51" i="1"/>
  <c r="N49" i="1"/>
  <c r="G70" i="11" s="1"/>
  <c r="J48" i="1"/>
  <c r="H50" i="1" a="1"/>
  <c r="H50" i="1" s="1"/>
  <c r="G34" i="11" s="1"/>
  <c r="L46" i="1"/>
  <c r="J44" i="1"/>
  <c r="N46" i="1"/>
  <c r="G67" i="11" s="1"/>
  <c r="H41" i="1" a="1"/>
  <c r="H41" i="1" s="1"/>
  <c r="G25" i="11" s="1"/>
  <c r="N48" i="1"/>
  <c r="G69" i="11" s="1"/>
  <c r="H42" i="1"/>
  <c r="G26" i="11" s="1"/>
  <c r="J43" i="1"/>
  <c r="J47" i="1"/>
  <c r="N43" i="1"/>
  <c r="G64" i="11" s="1"/>
  <c r="J45" i="1"/>
  <c r="N44" i="1" a="1"/>
  <c r="N44" i="1" s="1"/>
  <c r="G65" i="11" s="1"/>
  <c r="L51" i="1"/>
  <c r="H45" i="1"/>
  <c r="G29" i="11" s="1"/>
  <c r="L41" i="1"/>
  <c r="N41" i="1" a="1"/>
  <c r="N41" i="1" s="1"/>
  <c r="G62" i="11" s="1"/>
  <c r="L49" i="1"/>
  <c r="N51" i="1"/>
  <c r="G72" i="11" s="1"/>
  <c r="M340" i="1"/>
  <c r="I41" i="1" s="1"/>
  <c r="H25" i="11" s="1"/>
  <c r="L42" i="1"/>
  <c r="K41" i="1" l="1"/>
  <c r="K45" i="1"/>
  <c r="O50" i="1" a="1"/>
  <c r="O50" i="1" s="1"/>
  <c r="H71" i="11" s="1"/>
  <c r="M50" i="1"/>
  <c r="I51" i="1"/>
  <c r="H35" i="11" s="1"/>
  <c r="O41" i="1" a="1"/>
  <c r="O41" i="1" s="1"/>
  <c r="H62" i="11" s="1"/>
  <c r="M41" i="1"/>
  <c r="M45" i="1"/>
  <c r="O44" i="1" a="1"/>
  <c r="O44" i="1" s="1"/>
  <c r="H65" i="11" s="1"/>
  <c r="K43" i="1"/>
  <c r="O49" i="1" a="1"/>
  <c r="O49" i="1" s="1"/>
  <c r="H70" i="11" s="1"/>
  <c r="O51" i="1" a="1"/>
  <c r="O51" i="1" s="1"/>
  <c r="H72" i="11" s="1"/>
  <c r="O47" i="1" a="1"/>
  <c r="O47" i="1" s="1"/>
  <c r="H68" i="11" s="1"/>
  <c r="O45" i="1" a="1"/>
  <c r="O45" i="1" s="1"/>
  <c r="H66" i="11" s="1"/>
  <c r="M44" i="1"/>
  <c r="O42" i="1" a="1"/>
  <c r="O42" i="1" s="1"/>
  <c r="H63" i="11" s="1"/>
  <c r="K48" i="1"/>
  <c r="K50" i="1"/>
  <c r="I47" i="1"/>
  <c r="H31" i="11" s="1"/>
  <c r="M42" i="1"/>
  <c r="K46" i="1"/>
  <c r="K47" i="1"/>
  <c r="I45" i="1"/>
  <c r="H29" i="11" s="1"/>
  <c r="K42" i="1"/>
  <c r="K51" i="1"/>
  <c r="O43" i="1" a="1"/>
  <c r="O43" i="1" s="1"/>
  <c r="H64" i="11" s="1"/>
  <c r="I43" i="1"/>
  <c r="H27" i="11" s="1"/>
  <c r="M43" i="1"/>
  <c r="I49" i="1"/>
  <c r="H33" i="11" s="1"/>
  <c r="M48" i="1"/>
  <c r="O46" i="1" a="1"/>
  <c r="O46" i="1" s="1"/>
  <c r="H67" i="11" s="1"/>
  <c r="M49" i="1"/>
  <c r="K49" i="1"/>
  <c r="M47" i="1"/>
  <c r="M46" i="1"/>
  <c r="I50" i="1"/>
  <c r="H34" i="11" s="1"/>
  <c r="M51" i="1"/>
  <c r="I48" i="1"/>
  <c r="H32" i="11" s="1"/>
  <c r="I46" i="1"/>
  <c r="H30" i="11" s="1"/>
  <c r="K44" i="1"/>
  <c r="I44" i="1"/>
  <c r="H28" i="11" s="1"/>
  <c r="O48" i="1" a="1"/>
  <c r="O48" i="1" s="1"/>
  <c r="H69" i="11" s="1"/>
  <c r="I42" i="1"/>
  <c r="H26" i="11" s="1"/>
  <c r="H298" i="3" l="1"/>
  <c r="H299" i="3"/>
  <c r="H304" i="3" l="1"/>
  <c r="H313" i="3" s="1"/>
  <c r="H316" i="3" l="1"/>
  <c r="H327" i="3" l="1"/>
  <c r="H337" i="3"/>
  <c r="H332" i="3"/>
  <c r="H328" i="3" l="1"/>
  <c r="H329" i="3"/>
  <c r="H330" i="3" s="1"/>
  <c r="H333" i="3"/>
  <c r="H334" i="3"/>
  <c r="H339" i="3"/>
  <c r="H338" i="3"/>
  <c r="H340" i="3" s="1"/>
  <c r="H335" i="3" l="1"/>
  <c r="I716" i="4" l="1"/>
  <c r="K716" i="4" s="1"/>
  <c r="I670" i="4"/>
  <c r="K670" i="4" s="1"/>
  <c r="K130" i="4"/>
  <c r="F130" i="6"/>
  <c r="I809" i="4"/>
  <c r="K809" i="4" s="1"/>
  <c r="I763" i="4"/>
  <c r="K763" i="4" s="1"/>
  <c r="K187" i="4"/>
  <c r="F187" i="6"/>
  <c r="K299" i="4"/>
  <c r="F299" i="6"/>
  <c r="H299" i="6" s="1"/>
  <c r="H304" i="6" s="1"/>
  <c r="K410" i="4"/>
  <c r="F410" i="6"/>
  <c r="H410" i="6" s="1"/>
  <c r="K466" i="4"/>
  <c r="F466" i="6"/>
  <c r="H466" i="6" s="1"/>
  <c r="K522" i="4"/>
  <c r="F522" i="6"/>
  <c r="H522" i="6" s="1"/>
  <c r="K467" i="4"/>
  <c r="L467" i="4" s="1"/>
  <c r="M467" i="4" s="1"/>
  <c r="F467" i="6"/>
  <c r="H467" i="6" s="1"/>
  <c r="I624" i="4"/>
  <c r="K624" i="4" s="1"/>
  <c r="F74" i="6"/>
  <c r="K74" i="4"/>
  <c r="I578" i="4"/>
  <c r="K578" i="4" s="1"/>
  <c r="K411" i="4"/>
  <c r="L411" i="4" s="1"/>
  <c r="M411" i="4" s="1"/>
  <c r="F411" i="6"/>
  <c r="H411" i="6" s="1"/>
  <c r="K243" i="4"/>
  <c r="F243" i="6"/>
  <c r="H243" i="6" s="1"/>
  <c r="H248" i="6" s="1"/>
  <c r="K523" i="4"/>
  <c r="L523" i="4" s="1"/>
  <c r="M523" i="4" s="1"/>
  <c r="F523" i="6"/>
  <c r="H523" i="6" s="1"/>
  <c r="K355" i="4"/>
  <c r="F355" i="6"/>
  <c r="H355" i="6" s="1"/>
  <c r="H360" i="6" s="1"/>
  <c r="H472" i="6" l="1"/>
  <c r="H416" i="6"/>
  <c r="L809" i="4"/>
  <c r="M809" i="4" s="1"/>
  <c r="K814" i="4"/>
  <c r="H369" i="6"/>
  <c r="L355" i="4"/>
  <c r="M355" i="4" s="1"/>
  <c r="K360" i="4"/>
  <c r="L578" i="4"/>
  <c r="M578" i="4" s="1"/>
  <c r="K584" i="4"/>
  <c r="L74" i="4"/>
  <c r="K80" i="4"/>
  <c r="F670" i="6"/>
  <c r="H670" i="6" s="1"/>
  <c r="H676" i="6" s="1"/>
  <c r="H130" i="6"/>
  <c r="H136" i="6" s="1"/>
  <c r="F716" i="6"/>
  <c r="H716" i="6" s="1"/>
  <c r="H722" i="6" s="1"/>
  <c r="H257" i="6"/>
  <c r="H74" i="6"/>
  <c r="H80" i="6" s="1"/>
  <c r="F578" i="6"/>
  <c r="H578" i="6" s="1"/>
  <c r="H584" i="6" s="1"/>
  <c r="F624" i="6"/>
  <c r="H624" i="6" s="1"/>
  <c r="H630" i="6" s="1"/>
  <c r="H528" i="6"/>
  <c r="H425" i="6"/>
  <c r="L130" i="4"/>
  <c r="M130" i="4" s="1"/>
  <c r="K136" i="4"/>
  <c r="L243" i="4"/>
  <c r="M243" i="4" s="1"/>
  <c r="K248" i="4"/>
  <c r="L624" i="4"/>
  <c r="M624" i="4" s="1"/>
  <c r="K630" i="4"/>
  <c r="L522" i="4"/>
  <c r="M522" i="4" s="1"/>
  <c r="K528" i="4"/>
  <c r="L410" i="4"/>
  <c r="M410" i="4" s="1"/>
  <c r="K416" i="4"/>
  <c r="L670" i="4"/>
  <c r="M670" i="4" s="1"/>
  <c r="K676" i="4"/>
  <c r="H481" i="6"/>
  <c r="H313" i="6"/>
  <c r="L716" i="4"/>
  <c r="M716" i="4" s="1"/>
  <c r="K722" i="4"/>
  <c r="L466" i="4"/>
  <c r="M466" i="4" s="1"/>
  <c r="K472" i="4"/>
  <c r="L299" i="4"/>
  <c r="M299" i="4" s="1"/>
  <c r="K304" i="4"/>
  <c r="H187" i="6"/>
  <c r="H192" i="6" s="1"/>
  <c r="F763" i="6"/>
  <c r="H763" i="6" s="1"/>
  <c r="H768" i="6" s="1"/>
  <c r="F809" i="6"/>
  <c r="H809" i="6" s="1"/>
  <c r="H814" i="6" s="1"/>
  <c r="L187" i="4"/>
  <c r="M187" i="4" s="1"/>
  <c r="K192" i="4"/>
  <c r="L763" i="4"/>
  <c r="M763" i="4" s="1"/>
  <c r="K768" i="4"/>
  <c r="L304" i="4" l="1"/>
  <c r="M304" i="4" s="1"/>
  <c r="K313" i="4"/>
  <c r="H639" i="6"/>
  <c r="K201" i="4"/>
  <c r="L192" i="4"/>
  <c r="M192" i="4" s="1"/>
  <c r="H823" i="6"/>
  <c r="L248" i="4"/>
  <c r="M248" i="4" s="1"/>
  <c r="K257" i="4"/>
  <c r="H593" i="6"/>
  <c r="L80" i="4"/>
  <c r="M80" i="4" s="1"/>
  <c r="K89" i="4"/>
  <c r="H777" i="6"/>
  <c r="L472" i="4"/>
  <c r="M472" i="4" s="1"/>
  <c r="K481" i="4"/>
  <c r="H89" i="6"/>
  <c r="M74" i="4"/>
  <c r="H201" i="6"/>
  <c r="H260" i="6"/>
  <c r="K777" i="4"/>
  <c r="L768" i="4"/>
  <c r="M768" i="4" s="1"/>
  <c r="K685" i="4"/>
  <c r="L676" i="4"/>
  <c r="M676" i="4" s="1"/>
  <c r="L722" i="4"/>
  <c r="M722" i="4" s="1"/>
  <c r="K731" i="4"/>
  <c r="H731" i="6"/>
  <c r="L136" i="4"/>
  <c r="M136" i="4" s="1"/>
  <c r="K145" i="4"/>
  <c r="H145" i="6"/>
  <c r="H685" i="6"/>
  <c r="L416" i="4"/>
  <c r="M416" i="4" s="1"/>
  <c r="K425" i="4"/>
  <c r="H372" i="6"/>
  <c r="L814" i="4"/>
  <c r="M814" i="4" s="1"/>
  <c r="K823" i="4"/>
  <c r="H316" i="6"/>
  <c r="L528" i="4"/>
  <c r="M528" i="4" s="1"/>
  <c r="K537" i="4"/>
  <c r="H428" i="6"/>
  <c r="K593" i="4"/>
  <c r="L584" i="4"/>
  <c r="M584" i="4" s="1"/>
  <c r="L360" i="4"/>
  <c r="M360" i="4" s="1"/>
  <c r="K369" i="4"/>
  <c r="H484" i="6"/>
  <c r="L630" i="4"/>
  <c r="M630" i="4" s="1"/>
  <c r="K639" i="4"/>
  <c r="H537" i="6"/>
  <c r="L685" i="4" l="1"/>
  <c r="M685" i="4" s="1"/>
  <c r="K688" i="4"/>
  <c r="K372" i="4"/>
  <c r="L369" i="4"/>
  <c r="M369" i="4" s="1"/>
  <c r="L593" i="4"/>
  <c r="M593" i="4" s="1"/>
  <c r="K596" i="4"/>
  <c r="L639" i="4"/>
  <c r="M639" i="4" s="1"/>
  <c r="K642" i="4"/>
  <c r="L537" i="4"/>
  <c r="M537" i="4" s="1"/>
  <c r="K540" i="4"/>
  <c r="H500" i="6"/>
  <c r="H495" i="6"/>
  <c r="H505" i="6"/>
  <c r="H148" i="6"/>
  <c r="H337" i="6"/>
  <c r="H332" i="6"/>
  <c r="H327" i="6"/>
  <c r="H734" i="6"/>
  <c r="L89" i="4"/>
  <c r="K92" i="4"/>
  <c r="L145" i="4"/>
  <c r="M145" i="4" s="1"/>
  <c r="K148" i="4"/>
  <c r="H596" i="6"/>
  <c r="H276" i="6"/>
  <c r="H271" i="6"/>
  <c r="H281" i="6"/>
  <c r="H688" i="6"/>
  <c r="K260" i="4"/>
  <c r="L257" i="4"/>
  <c r="M257" i="4" s="1"/>
  <c r="L823" i="4"/>
  <c r="M823" i="4" s="1"/>
  <c r="K826" i="4"/>
  <c r="L731" i="4"/>
  <c r="M731" i="4" s="1"/>
  <c r="K734" i="4"/>
  <c r="L777" i="4"/>
  <c r="M777" i="4" s="1"/>
  <c r="K780" i="4"/>
  <c r="H92" i="6"/>
  <c r="H204" i="6"/>
  <c r="H642" i="6"/>
  <c r="L481" i="4"/>
  <c r="M481" i="4" s="1"/>
  <c r="K484" i="4"/>
  <c r="H826" i="6"/>
  <c r="L313" i="4"/>
  <c r="M313" i="4" s="1"/>
  <c r="K316" i="4"/>
  <c r="H780" i="6"/>
  <c r="L425" i="4"/>
  <c r="M425" i="4" s="1"/>
  <c r="K428" i="4"/>
  <c r="H383" i="6"/>
  <c r="H393" i="6"/>
  <c r="H388" i="6"/>
  <c r="H540" i="6"/>
  <c r="L201" i="4"/>
  <c r="M201" i="4" s="1"/>
  <c r="K204" i="4"/>
  <c r="H449" i="6"/>
  <c r="H444" i="6"/>
  <c r="H439" i="6"/>
  <c r="K220" i="4" l="1"/>
  <c r="L204" i="4"/>
  <c r="M204" i="4" s="1"/>
  <c r="K215" i="4"/>
  <c r="K225" i="4"/>
  <c r="H556" i="6"/>
  <c r="H551" i="6"/>
  <c r="H561" i="6"/>
  <c r="K561" i="4"/>
  <c r="K556" i="4"/>
  <c r="L540" i="4"/>
  <c r="M540" i="4" s="1"/>
  <c r="K551" i="4"/>
  <c r="H394" i="6"/>
  <c r="K449" i="4"/>
  <c r="K444" i="4"/>
  <c r="L428" i="4"/>
  <c r="M428" i="4" s="1"/>
  <c r="K439" i="4"/>
  <c r="H451" i="6"/>
  <c r="H450" i="6"/>
  <c r="H452" i="6" s="1"/>
  <c r="H384" i="6"/>
  <c r="H386" i="6" s="1"/>
  <c r="K505" i="4"/>
  <c r="K500" i="4"/>
  <c r="L484" i="4"/>
  <c r="M484" i="4" s="1"/>
  <c r="K495" i="4"/>
  <c r="L642" i="4"/>
  <c r="M642" i="4" s="1"/>
  <c r="K653" i="4"/>
  <c r="H169" i="6"/>
  <c r="H164" i="6"/>
  <c r="H159" i="6"/>
  <c r="L688" i="4"/>
  <c r="M688" i="4" s="1"/>
  <c r="K699" i="4"/>
  <c r="H607" i="6"/>
  <c r="K169" i="4"/>
  <c r="K164" i="4"/>
  <c r="L148" i="4"/>
  <c r="M148" i="4" s="1"/>
  <c r="K159" i="4"/>
  <c r="K113" i="4"/>
  <c r="K108" i="4"/>
  <c r="L92" i="4"/>
  <c r="M92" i="4" s="1"/>
  <c r="K103" i="4"/>
  <c r="H745" i="6"/>
  <c r="H389" i="6"/>
  <c r="H391" i="6" s="1"/>
  <c r="H282" i="6"/>
  <c r="H284" i="6" s="1"/>
  <c r="K332" i="4"/>
  <c r="L316" i="4"/>
  <c r="M316" i="4" s="1"/>
  <c r="K327" i="4"/>
  <c r="K337" i="4"/>
  <c r="H103" i="6"/>
  <c r="H113" i="6"/>
  <c r="H108" i="6"/>
  <c r="H272" i="6"/>
  <c r="H274" i="6" s="1"/>
  <c r="H277" i="6"/>
  <c r="H279" i="6" s="1"/>
  <c r="M89" i="4"/>
  <c r="L826" i="4"/>
  <c r="M826" i="4" s="1"/>
  <c r="K837" i="4"/>
  <c r="H653" i="6"/>
  <c r="H225" i="6"/>
  <c r="H220" i="6"/>
  <c r="H215" i="6"/>
  <c r="H328" i="6"/>
  <c r="H330" i="6" s="1"/>
  <c r="L596" i="4"/>
  <c r="M596" i="4" s="1"/>
  <c r="K607" i="4"/>
  <c r="H791" i="6"/>
  <c r="H837" i="6"/>
  <c r="L780" i="4"/>
  <c r="M780" i="4" s="1"/>
  <c r="K791" i="4"/>
  <c r="L260" i="4"/>
  <c r="M260" i="4" s="1"/>
  <c r="K271" i="4"/>
  <c r="K281" i="4"/>
  <c r="K276" i="4"/>
  <c r="H440" i="6"/>
  <c r="H441" i="6"/>
  <c r="L734" i="4"/>
  <c r="M734" i="4" s="1"/>
  <c r="K745" i="4"/>
  <c r="H333" i="6"/>
  <c r="H445" i="6"/>
  <c r="H447" i="6" s="1"/>
  <c r="H446" i="6"/>
  <c r="H338" i="6"/>
  <c r="H340" i="6" s="1"/>
  <c r="H506" i="6"/>
  <c r="H508" i="6" s="1"/>
  <c r="H507" i="6"/>
  <c r="L372" i="4"/>
  <c r="M372" i="4" s="1"/>
  <c r="K383" i="4"/>
  <c r="K393" i="4"/>
  <c r="K388" i="4"/>
  <c r="H699" i="6"/>
  <c r="H496" i="6"/>
  <c r="H497" i="6"/>
  <c r="H501" i="6"/>
  <c r="H502" i="6"/>
  <c r="H498" i="6" l="1"/>
  <c r="H442" i="6"/>
  <c r="L281" i="4"/>
  <c r="M281" i="4" s="1"/>
  <c r="K282" i="4"/>
  <c r="L282" i="4" s="1"/>
  <c r="M282" i="4" s="1"/>
  <c r="L271" i="4"/>
  <c r="M271" i="4" s="1"/>
  <c r="K272" i="4"/>
  <c r="L272" i="4" s="1"/>
  <c r="M272" i="4" s="1"/>
  <c r="K161" i="4"/>
  <c r="L161" i="4" s="1"/>
  <c r="L159" i="4"/>
  <c r="M159" i="4" s="1"/>
  <c r="K160" i="4"/>
  <c r="L160" i="4" s="1"/>
  <c r="M160" i="4" s="1"/>
  <c r="K446" i="4"/>
  <c r="L444" i="4"/>
  <c r="M444" i="4" s="1"/>
  <c r="K445" i="4"/>
  <c r="L445" i="4" s="1"/>
  <c r="M445" i="4" s="1"/>
  <c r="H562" i="6"/>
  <c r="H564" i="6" s="1"/>
  <c r="H222" i="6"/>
  <c r="H221" i="6"/>
  <c r="H223" i="6" s="1"/>
  <c r="H792" i="6"/>
  <c r="H793" i="6"/>
  <c r="L607" i="4"/>
  <c r="M607" i="4" s="1"/>
  <c r="K608" i="4"/>
  <c r="L608" i="4" s="1"/>
  <c r="M608" i="4" s="1"/>
  <c r="K609" i="4"/>
  <c r="L609" i="4" s="1"/>
  <c r="H655" i="6"/>
  <c r="H654" i="6"/>
  <c r="L449" i="4"/>
  <c r="M449" i="4" s="1"/>
  <c r="K450" i="4"/>
  <c r="L450" i="4" s="1"/>
  <c r="M450" i="4" s="1"/>
  <c r="K451" i="4"/>
  <c r="H552" i="6"/>
  <c r="H554" i="6" s="1"/>
  <c r="L276" i="4"/>
  <c r="M276" i="4" s="1"/>
  <c r="K277" i="4"/>
  <c r="L277" i="4" s="1"/>
  <c r="M277" i="4" s="1"/>
  <c r="H838" i="6"/>
  <c r="H839" i="6"/>
  <c r="H840" i="6" s="1"/>
  <c r="L164" i="4"/>
  <c r="M164" i="4" s="1"/>
  <c r="K165" i="4"/>
  <c r="L165" i="4" s="1"/>
  <c r="M165" i="4" s="1"/>
  <c r="K166" i="4"/>
  <c r="H226" i="6"/>
  <c r="H228" i="6" s="1"/>
  <c r="H227" i="6"/>
  <c r="L388" i="4"/>
  <c r="M388" i="4" s="1"/>
  <c r="K389" i="4"/>
  <c r="L389" i="4" s="1"/>
  <c r="M389" i="4" s="1"/>
  <c r="H503" i="6"/>
  <c r="L393" i="4"/>
  <c r="M393" i="4" s="1"/>
  <c r="K394" i="4"/>
  <c r="L394" i="4" s="1"/>
  <c r="M394" i="4" s="1"/>
  <c r="L837" i="4"/>
  <c r="M837" i="4" s="1"/>
  <c r="K838" i="4"/>
  <c r="L838" i="4" s="1"/>
  <c r="M838" i="4" s="1"/>
  <c r="K839" i="4"/>
  <c r="L839" i="4" s="1"/>
  <c r="L169" i="4"/>
  <c r="M169" i="4" s="1"/>
  <c r="K170" i="4"/>
  <c r="L170" i="4" s="1"/>
  <c r="M170" i="4" s="1"/>
  <c r="K171" i="4"/>
  <c r="H557" i="6"/>
  <c r="H559" i="6" s="1"/>
  <c r="H700" i="6"/>
  <c r="H701" i="6"/>
  <c r="L383" i="4"/>
  <c r="M383" i="4" s="1"/>
  <c r="K384" i="4"/>
  <c r="L384" i="4" s="1"/>
  <c r="M384" i="4" s="1"/>
  <c r="H396" i="6"/>
  <c r="K227" i="4"/>
  <c r="L225" i="4"/>
  <c r="M225" i="4" s="1"/>
  <c r="K226" i="4"/>
  <c r="L226" i="4" s="1"/>
  <c r="M226" i="4" s="1"/>
  <c r="H109" i="6"/>
  <c r="H111" i="6" s="1"/>
  <c r="H110" i="6"/>
  <c r="H609" i="6"/>
  <c r="H608" i="6"/>
  <c r="L495" i="4"/>
  <c r="M495" i="4" s="1"/>
  <c r="K496" i="4"/>
  <c r="L496" i="4" s="1"/>
  <c r="M496" i="4" s="1"/>
  <c r="K497" i="4"/>
  <c r="L497" i="4" s="1"/>
  <c r="L551" i="4"/>
  <c r="M551" i="4" s="1"/>
  <c r="K552" i="4"/>
  <c r="L552" i="4" s="1"/>
  <c r="M552" i="4" s="1"/>
  <c r="L215" i="4"/>
  <c r="M215" i="4" s="1"/>
  <c r="K216" i="4"/>
  <c r="L216" i="4" s="1"/>
  <c r="M216" i="4" s="1"/>
  <c r="K217" i="4"/>
  <c r="L217" i="4" s="1"/>
  <c r="H114" i="6"/>
  <c r="H116" i="6" s="1"/>
  <c r="H115" i="6"/>
  <c r="H104" i="6"/>
  <c r="H105" i="6"/>
  <c r="L699" i="4"/>
  <c r="M699" i="4" s="1"/>
  <c r="K700" i="4"/>
  <c r="L700" i="4" s="1"/>
  <c r="M700" i="4" s="1"/>
  <c r="K701" i="4"/>
  <c r="L701" i="4" s="1"/>
  <c r="K502" i="4"/>
  <c r="L500" i="4"/>
  <c r="M500" i="4" s="1"/>
  <c r="K501" i="4"/>
  <c r="L501" i="4" s="1"/>
  <c r="M501" i="4" s="1"/>
  <c r="L556" i="4"/>
  <c r="M556" i="4" s="1"/>
  <c r="K557" i="4"/>
  <c r="L557" i="4" s="1"/>
  <c r="M557" i="4" s="1"/>
  <c r="L220" i="4"/>
  <c r="M220" i="4" s="1"/>
  <c r="K221" i="4"/>
  <c r="L221" i="4" s="1"/>
  <c r="M221" i="4" s="1"/>
  <c r="K222" i="4"/>
  <c r="K338" i="4"/>
  <c r="L338" i="4" s="1"/>
  <c r="M338" i="4" s="1"/>
  <c r="L337" i="4"/>
  <c r="M337" i="4" s="1"/>
  <c r="L505" i="4"/>
  <c r="M505" i="4" s="1"/>
  <c r="K506" i="4"/>
  <c r="L506" i="4" s="1"/>
  <c r="M506" i="4" s="1"/>
  <c r="K507" i="4"/>
  <c r="L561" i="4"/>
  <c r="M561" i="4" s="1"/>
  <c r="K562" i="4"/>
  <c r="L562" i="4" s="1"/>
  <c r="M562" i="4" s="1"/>
  <c r="L327" i="4"/>
  <c r="M327" i="4" s="1"/>
  <c r="K328" i="4"/>
  <c r="L328" i="4" s="1"/>
  <c r="M328" i="4" s="1"/>
  <c r="H160" i="6"/>
  <c r="H161" i="6"/>
  <c r="H746" i="6"/>
  <c r="H747" i="6"/>
  <c r="H166" i="6"/>
  <c r="H165" i="6"/>
  <c r="H167" i="6" s="1"/>
  <c r="H335" i="6"/>
  <c r="L332" i="4"/>
  <c r="M332" i="4" s="1"/>
  <c r="K333" i="4"/>
  <c r="L333" i="4" s="1"/>
  <c r="M333" i="4" s="1"/>
  <c r="L103" i="4"/>
  <c r="K104" i="4"/>
  <c r="L104" i="4" s="1"/>
  <c r="M104" i="4" s="1"/>
  <c r="K105" i="4"/>
  <c r="L105" i="4" s="1"/>
  <c r="H171" i="6"/>
  <c r="H170" i="6"/>
  <c r="L745" i="4"/>
  <c r="M745" i="4" s="1"/>
  <c r="K746" i="4"/>
  <c r="L746" i="4" s="1"/>
  <c r="M746" i="4" s="1"/>
  <c r="K747" i="4"/>
  <c r="L747" i="4" s="1"/>
  <c r="H217" i="6"/>
  <c r="H216" i="6"/>
  <c r="K110" i="4"/>
  <c r="L108" i="4"/>
  <c r="M108" i="4" s="1"/>
  <c r="K109" i="4"/>
  <c r="L109" i="4" s="1"/>
  <c r="M109" i="4" s="1"/>
  <c r="L439" i="4"/>
  <c r="M439" i="4" s="1"/>
  <c r="K440" i="4"/>
  <c r="L440" i="4" s="1"/>
  <c r="M440" i="4" s="1"/>
  <c r="K441" i="4"/>
  <c r="L441" i="4" s="1"/>
  <c r="L791" i="4"/>
  <c r="M791" i="4" s="1"/>
  <c r="K792" i="4"/>
  <c r="L792" i="4" s="1"/>
  <c r="M792" i="4" s="1"/>
  <c r="K793" i="4"/>
  <c r="L793" i="4" s="1"/>
  <c r="L113" i="4"/>
  <c r="M113" i="4" s="1"/>
  <c r="K114" i="4"/>
  <c r="L114" i="4" s="1"/>
  <c r="M114" i="4" s="1"/>
  <c r="K115" i="4"/>
  <c r="L653" i="4"/>
  <c r="M653" i="4" s="1"/>
  <c r="K654" i="4"/>
  <c r="L654" i="4" s="1"/>
  <c r="M654" i="4" s="1"/>
  <c r="K655" i="4"/>
  <c r="L655" i="4" s="1"/>
  <c r="K508" i="4" l="1"/>
  <c r="L508" i="4" s="1"/>
  <c r="M508" i="4" s="1"/>
  <c r="K116" i="4"/>
  <c r="L116" i="4" s="1"/>
  <c r="M116" i="4" s="1"/>
  <c r="H162" i="6"/>
  <c r="K284" i="4"/>
  <c r="L284" i="4" s="1"/>
  <c r="M284" i="4" s="1"/>
  <c r="K340" i="4"/>
  <c r="L340" i="4" s="1"/>
  <c r="M340" i="4" s="1"/>
  <c r="K559" i="4"/>
  <c r="L559" i="4" s="1"/>
  <c r="M559" i="4" s="1"/>
  <c r="H218" i="6"/>
  <c r="K564" i="4"/>
  <c r="L564" i="4" s="1"/>
  <c r="M564" i="4" s="1"/>
  <c r="K279" i="4"/>
  <c r="L279" i="4" s="1"/>
  <c r="M279" i="4" s="1"/>
  <c r="H610" i="6"/>
  <c r="H702" i="6"/>
  <c r="K452" i="4"/>
  <c r="L452" i="4" s="1"/>
  <c r="M452" i="4" s="1"/>
  <c r="K656" i="4"/>
  <c r="L656" i="4" s="1"/>
  <c r="M656" i="4" s="1"/>
  <c r="K702" i="4"/>
  <c r="L702" i="4" s="1"/>
  <c r="M702" i="4" s="1"/>
  <c r="H794" i="6"/>
  <c r="H748" i="6"/>
  <c r="K391" i="4"/>
  <c r="L391" i="4" s="1"/>
  <c r="M391" i="4" s="1"/>
  <c r="K794" i="4"/>
  <c r="L794" i="4" s="1"/>
  <c r="M794" i="4" s="1"/>
  <c r="K330" i="4"/>
  <c r="L330" i="4" s="1"/>
  <c r="M330" i="4" s="1"/>
  <c r="K610" i="4"/>
  <c r="L610" i="4" s="1"/>
  <c r="M610" i="4" s="1"/>
  <c r="K274" i="4"/>
  <c r="L274" i="4" s="1"/>
  <c r="M274" i="4" s="1"/>
  <c r="K498" i="4"/>
  <c r="L498" i="4" s="1"/>
  <c r="M498" i="4" s="1"/>
  <c r="K162" i="4"/>
  <c r="L162" i="4" s="1"/>
  <c r="M162" i="4" s="1"/>
  <c r="H172" i="6"/>
  <c r="K167" i="4"/>
  <c r="L167" i="4" s="1"/>
  <c r="M167" i="4" s="1"/>
  <c r="K106" i="4"/>
  <c r="L106" i="4" s="1"/>
  <c r="M106" i="4" s="1"/>
  <c r="K172" i="4"/>
  <c r="L172" i="4" s="1"/>
  <c r="M172" i="4" s="1"/>
  <c r="M103" i="4"/>
  <c r="K111" i="4"/>
  <c r="L111" i="4" s="1"/>
  <c r="M111" i="4" s="1"/>
  <c r="K503" i="4"/>
  <c r="L503" i="4" s="1"/>
  <c r="M503" i="4" s="1"/>
  <c r="K748" i="4"/>
  <c r="L748" i="4" s="1"/>
  <c r="M748" i="4" s="1"/>
  <c r="K335" i="4"/>
  <c r="L335" i="4" s="1"/>
  <c r="M335" i="4" s="1"/>
  <c r="K218" i="4"/>
  <c r="L218" i="4" s="1"/>
  <c r="M218" i="4" s="1"/>
  <c r="K386" i="4"/>
  <c r="L386" i="4" s="1"/>
  <c r="M386" i="4" s="1"/>
  <c r="H656" i="6"/>
  <c r="K840" i="4"/>
  <c r="L840" i="4" s="1"/>
  <c r="M840" i="4" s="1"/>
  <c r="K554" i="4"/>
  <c r="L554" i="4" s="1"/>
  <c r="M554" i="4" s="1"/>
  <c r="K447" i="4"/>
  <c r="L447" i="4" s="1"/>
  <c r="M447" i="4" s="1"/>
  <c r="H106" i="6"/>
  <c r="K228" i="4"/>
  <c r="L228" i="4" s="1"/>
  <c r="M228" i="4" s="1"/>
  <c r="K442" i="4"/>
  <c r="L442" i="4" s="1"/>
  <c r="M442" i="4" s="1"/>
  <c r="K223" i="4"/>
  <c r="L223" i="4" s="1"/>
  <c r="M223" i="4" s="1"/>
  <c r="K396" i="4"/>
  <c r="L396" i="4" s="1"/>
  <c r="M396" i="4" s="1"/>
  <c r="L42" i="4" l="1"/>
  <c r="J43" i="4"/>
  <c r="H49" i="4"/>
  <c r="I15" i="11" s="1"/>
  <c r="L48" i="4"/>
  <c r="H54" i="4"/>
  <c r="I20" i="11" s="1"/>
  <c r="N48" i="4"/>
  <c r="I51" i="11" s="1"/>
  <c r="N46" i="4"/>
  <c r="I49" i="11" s="1"/>
  <c r="J42" i="4"/>
  <c r="L49" i="4"/>
  <c r="L55" i="4"/>
  <c r="L53" i="4"/>
  <c r="H51" i="4"/>
  <c r="I17" i="11" s="1"/>
  <c r="H43" i="4"/>
  <c r="I9" i="11" s="1"/>
  <c r="L47" i="4"/>
  <c r="J52" i="4"/>
  <c r="M50" i="4"/>
  <c r="K42" i="4"/>
  <c r="K50" i="4"/>
  <c r="M44" i="4"/>
  <c r="I53" i="4"/>
  <c r="J19" i="11" s="1"/>
  <c r="O46" i="4"/>
  <c r="J49" i="11" s="1"/>
  <c r="O54" i="4"/>
  <c r="J57" i="11" s="1"/>
  <c r="I47" i="4"/>
  <c r="J13" i="11" s="1"/>
  <c r="M53" i="4"/>
  <c r="K47" i="4"/>
  <c r="K55" i="4"/>
  <c r="M47" i="4"/>
  <c r="I48" i="4"/>
  <c r="J14" i="11" s="1"/>
  <c r="O41" i="4"/>
  <c r="J44" i="11" s="1"/>
  <c r="O49" i="4"/>
  <c r="J52" i="11" s="1"/>
  <c r="M52" i="4"/>
  <c r="K44" i="4"/>
  <c r="K52" i="4"/>
  <c r="I55" i="4"/>
  <c r="J21" i="11" s="1"/>
  <c r="O48" i="4"/>
  <c r="J51" i="11" s="1"/>
  <c r="I41" i="4"/>
  <c r="J7" i="11" s="1"/>
  <c r="M55" i="4"/>
  <c r="K49" i="4"/>
  <c r="M41" i="4"/>
  <c r="I42" i="4"/>
  <c r="J8" i="11" s="1"/>
  <c r="I50" i="4"/>
  <c r="J16" i="11" s="1"/>
  <c r="O43" i="4"/>
  <c r="J46" i="11" s="1"/>
  <c r="O51" i="4"/>
  <c r="J54" i="11" s="1"/>
  <c r="M46" i="4"/>
  <c r="M54" i="4"/>
  <c r="K46" i="4"/>
  <c r="K54" i="4"/>
  <c r="I49" i="4"/>
  <c r="J15" i="11" s="1"/>
  <c r="K41" i="4"/>
  <c r="O50" i="4"/>
  <c r="J53" i="11" s="1"/>
  <c r="I43" i="4"/>
  <c r="J9" i="11" s="1"/>
  <c r="M49" i="4"/>
  <c r="I52" i="4"/>
  <c r="J18" i="11" s="1"/>
  <c r="K51" i="4"/>
  <c r="M43" i="4"/>
  <c r="I44" i="4"/>
  <c r="J10" i="11" s="1"/>
  <c r="O42" i="4"/>
  <c r="J45" i="11" s="1"/>
  <c r="O45" i="4"/>
  <c r="J48" i="11" s="1"/>
  <c r="O53" i="4"/>
  <c r="J56" i="11" s="1"/>
  <c r="M48" i="4"/>
  <c r="K43" i="4"/>
  <c r="K48" i="4"/>
  <c r="M42" i="4"/>
  <c r="I51" i="4"/>
  <c r="J17" i="11" s="1"/>
  <c r="I54" i="4"/>
  <c r="J20" i="11" s="1"/>
  <c r="O52" i="4"/>
  <c r="J55" i="11" s="1"/>
  <c r="I45" i="4"/>
  <c r="J11" i="11" s="1"/>
  <c r="M51" i="4"/>
  <c r="O44" i="4"/>
  <c r="J47" i="11" s="1"/>
  <c r="K53" i="4"/>
  <c r="M45" i="4"/>
  <c r="I46" i="4"/>
  <c r="J12" i="11" s="1"/>
  <c r="K45" i="4"/>
  <c r="O47" i="4"/>
  <c r="J50" i="11" s="1"/>
  <c r="O55" i="4"/>
  <c r="J58" i="11" s="1"/>
  <c r="J48" i="4"/>
  <c r="J54" i="4"/>
  <c r="J44" i="4"/>
  <c r="J41" i="4"/>
  <c r="J46" i="4"/>
  <c r="H53" i="4"/>
  <c r="I19" i="11" s="1"/>
  <c r="H55" i="4"/>
  <c r="I21" i="11" s="1"/>
  <c r="N49" i="4"/>
  <c r="I52" i="11" s="1"/>
  <c r="L45" i="4"/>
  <c r="H47" i="4"/>
  <c r="I13" i="11" s="1"/>
  <c r="N41" i="4"/>
  <c r="I44" i="11" s="1"/>
  <c r="N47" i="4"/>
  <c r="I50" i="11" s="1"/>
  <c r="N53" i="4"/>
  <c r="I56" i="11" s="1"/>
  <c r="N51" i="4"/>
  <c r="I54" i="11" s="1"/>
  <c r="L50" i="4"/>
  <c r="N45" i="4"/>
  <c r="I48" i="11" s="1"/>
  <c r="N43" i="4"/>
  <c r="I46" i="11" s="1"/>
  <c r="J53" i="4"/>
  <c r="L54" i="4"/>
  <c r="L52" i="4"/>
  <c r="J45" i="4"/>
  <c r="N55" i="4"/>
  <c r="I58" i="11" s="1"/>
  <c r="L46" i="4"/>
  <c r="L44" i="4"/>
  <c r="H48" i="4"/>
  <c r="I14" i="11" s="1"/>
  <c r="L41" i="4"/>
  <c r="J55" i="4"/>
  <c r="N52" i="4"/>
  <c r="I55" i="11" s="1"/>
  <c r="J49" i="4"/>
  <c r="J47" i="4"/>
  <c r="N44" i="4"/>
  <c r="I47" i="11" s="1"/>
  <c r="H46" i="4"/>
  <c r="I12" i="11" s="1"/>
  <c r="H52" i="4"/>
  <c r="I18" i="11" s="1"/>
  <c r="H50" i="4"/>
  <c r="I16" i="11" s="1"/>
  <c r="L51" i="4"/>
  <c r="J51" i="4"/>
  <c r="N42" i="4"/>
  <c r="I45" i="11" s="1"/>
  <c r="L43" i="4"/>
  <c r="H44" i="4"/>
  <c r="I10" i="11" s="1"/>
  <c r="H42" i="4"/>
  <c r="I8" i="11" s="1"/>
  <c r="H45" i="4"/>
  <c r="I11" i="11" s="1"/>
  <c r="N50" i="4"/>
  <c r="I53" i="11" s="1"/>
  <c r="H41" i="4" a="1"/>
  <c r="H41" i="4" s="1"/>
  <c r="I7" i="11" s="1"/>
  <c r="N54" i="4"/>
  <c r="I57" i="11" s="1"/>
  <c r="J50" i="4"/>
  <c r="K411" i="6" l="1"/>
  <c r="L411" i="6" s="1"/>
  <c r="M411" i="6" s="1"/>
  <c r="F411" i="8"/>
  <c r="H411" i="8" s="1"/>
  <c r="K522" i="6"/>
  <c r="F522" i="8"/>
  <c r="H522" i="8" s="1"/>
  <c r="K466" i="6"/>
  <c r="F466" i="8"/>
  <c r="H466" i="8" s="1"/>
  <c r="I670" i="6"/>
  <c r="K670" i="6" s="1"/>
  <c r="K130" i="6"/>
  <c r="I716" i="6"/>
  <c r="K716" i="6" s="1"/>
  <c r="F130" i="8"/>
  <c r="K467" i="6"/>
  <c r="L467" i="6" s="1"/>
  <c r="M467" i="6" s="1"/>
  <c r="F467" i="8"/>
  <c r="H467" i="8" s="1"/>
  <c r="K355" i="6"/>
  <c r="F355" i="8"/>
  <c r="H355" i="8" s="1"/>
  <c r="H360" i="8" s="1"/>
  <c r="K74" i="6"/>
  <c r="F74" i="8"/>
  <c r="I578" i="6"/>
  <c r="K578" i="6" s="1"/>
  <c r="I624" i="6"/>
  <c r="K624" i="6" s="1"/>
  <c r="K243" i="6"/>
  <c r="F243" i="8"/>
  <c r="H243" i="8" s="1"/>
  <c r="H248" i="8" s="1"/>
  <c r="K523" i="6"/>
  <c r="L523" i="6" s="1"/>
  <c r="M523" i="6" s="1"/>
  <c r="F523" i="8"/>
  <c r="H523" i="8" s="1"/>
  <c r="K410" i="6"/>
  <c r="F410" i="8"/>
  <c r="H410" i="8" s="1"/>
  <c r="K187" i="6"/>
  <c r="I763" i="6"/>
  <c r="K763" i="6" s="1"/>
  <c r="I809" i="6"/>
  <c r="K809" i="6" s="1"/>
  <c r="F187" i="8"/>
  <c r="K299" i="6"/>
  <c r="F299" i="8"/>
  <c r="H299" i="8" s="1"/>
  <c r="H304" i="8" s="1"/>
  <c r="H528" i="8" l="1"/>
  <c r="H537" i="8" s="1"/>
  <c r="L243" i="6"/>
  <c r="M243" i="6" s="1"/>
  <c r="K248" i="6"/>
  <c r="H472" i="8"/>
  <c r="K630" i="6"/>
  <c r="L624" i="6"/>
  <c r="M624" i="6" s="1"/>
  <c r="K472" i="6"/>
  <c r="L466" i="6"/>
  <c r="M466" i="6" s="1"/>
  <c r="L578" i="6"/>
  <c r="M578" i="6" s="1"/>
  <c r="K584" i="6"/>
  <c r="H313" i="8"/>
  <c r="F578" i="8"/>
  <c r="H578" i="8" s="1"/>
  <c r="H584" i="8" s="1"/>
  <c r="H74" i="8"/>
  <c r="H80" i="8" s="1"/>
  <c r="F624" i="8"/>
  <c r="H624" i="8" s="1"/>
  <c r="H630" i="8" s="1"/>
  <c r="H369" i="8"/>
  <c r="K304" i="6"/>
  <c r="L299" i="6"/>
  <c r="M299" i="6" s="1"/>
  <c r="F763" i="8"/>
  <c r="H763" i="8" s="1"/>
  <c r="H768" i="8" s="1"/>
  <c r="F809" i="8"/>
  <c r="H809" i="8" s="1"/>
  <c r="H814" i="8" s="1"/>
  <c r="H187" i="8"/>
  <c r="H192" i="8" s="1"/>
  <c r="L74" i="6"/>
  <c r="K80" i="6"/>
  <c r="L355" i="6"/>
  <c r="M355" i="6" s="1"/>
  <c r="K360" i="6"/>
  <c r="L809" i="6"/>
  <c r="M809" i="6" s="1"/>
  <c r="K814" i="6"/>
  <c r="L522" i="6"/>
  <c r="M522" i="6" s="1"/>
  <c r="K528" i="6"/>
  <c r="L763" i="6"/>
  <c r="M763" i="6" s="1"/>
  <c r="K768" i="6"/>
  <c r="L187" i="6"/>
  <c r="M187" i="6" s="1"/>
  <c r="K192" i="6"/>
  <c r="F716" i="8"/>
  <c r="H716" i="8" s="1"/>
  <c r="H722" i="8" s="1"/>
  <c r="F670" i="8"/>
  <c r="H670" i="8" s="1"/>
  <c r="H676" i="8" s="1"/>
  <c r="H130" i="8"/>
  <c r="H136" i="8" s="1"/>
  <c r="K722" i="6"/>
  <c r="L716" i="6"/>
  <c r="M716" i="6" s="1"/>
  <c r="H416" i="8"/>
  <c r="K136" i="6"/>
  <c r="L130" i="6"/>
  <c r="M130" i="6" s="1"/>
  <c r="K416" i="6"/>
  <c r="L410" i="6"/>
  <c r="M410" i="6" s="1"/>
  <c r="K676" i="6"/>
  <c r="L670" i="6"/>
  <c r="M670" i="6" s="1"/>
  <c r="H257" i="8"/>
  <c r="L528" i="6" l="1"/>
  <c r="M528" i="6" s="1"/>
  <c r="K537" i="6"/>
  <c r="L80" i="6"/>
  <c r="M80" i="6" s="1"/>
  <c r="K89" i="6"/>
  <c r="L630" i="6"/>
  <c r="M630" i="6" s="1"/>
  <c r="K639" i="6"/>
  <c r="L136" i="6"/>
  <c r="M136" i="6" s="1"/>
  <c r="K145" i="6"/>
  <c r="M74" i="6"/>
  <c r="H201" i="8"/>
  <c r="H823" i="8"/>
  <c r="H425" i="8"/>
  <c r="K201" i="6"/>
  <c r="L192" i="6"/>
  <c r="M192" i="6" s="1"/>
  <c r="L814" i="6"/>
  <c r="M814" i="6" s="1"/>
  <c r="K823" i="6"/>
  <c r="H777" i="8"/>
  <c r="L584" i="6"/>
  <c r="M584" i="6" s="1"/>
  <c r="K593" i="6"/>
  <c r="L722" i="6"/>
  <c r="M722" i="6" s="1"/>
  <c r="K731" i="6"/>
  <c r="H540" i="8"/>
  <c r="L304" i="6"/>
  <c r="M304" i="6" s="1"/>
  <c r="K313" i="6"/>
  <c r="L360" i="6"/>
  <c r="M360" i="6" s="1"/>
  <c r="K369" i="6"/>
  <c r="H372" i="8"/>
  <c r="L472" i="6"/>
  <c r="M472" i="6" s="1"/>
  <c r="K481" i="6"/>
  <c r="H145" i="8"/>
  <c r="H481" i="8"/>
  <c r="L676" i="6"/>
  <c r="M676" i="6" s="1"/>
  <c r="K685" i="6"/>
  <c r="H685" i="8"/>
  <c r="L248" i="6"/>
  <c r="M248" i="6" s="1"/>
  <c r="K257" i="6"/>
  <c r="H260" i="8"/>
  <c r="H731" i="8"/>
  <c r="H639" i="8"/>
  <c r="H89" i="8"/>
  <c r="L768" i="6"/>
  <c r="M768" i="6" s="1"/>
  <c r="K777" i="6"/>
  <c r="H593" i="8"/>
  <c r="L416" i="6"/>
  <c r="M416" i="6" s="1"/>
  <c r="K425" i="6"/>
  <c r="H316" i="8"/>
  <c r="L257" i="6" l="1"/>
  <c r="M257" i="6" s="1"/>
  <c r="K260" i="6"/>
  <c r="L685" i="6"/>
  <c r="M685" i="6" s="1"/>
  <c r="K688" i="6"/>
  <c r="H276" i="8"/>
  <c r="H281" i="8"/>
  <c r="H271" i="8"/>
  <c r="H780" i="8"/>
  <c r="L777" i="6"/>
  <c r="M777" i="6" s="1"/>
  <c r="K780" i="6"/>
  <c r="L481" i="6"/>
  <c r="M481" i="6" s="1"/>
  <c r="K484" i="6"/>
  <c r="H734" i="8"/>
  <c r="H337" i="8"/>
  <c r="H332" i="8"/>
  <c r="H327" i="8"/>
  <c r="H148" i="8"/>
  <c r="H383" i="8"/>
  <c r="H393" i="8"/>
  <c r="H388" i="8"/>
  <c r="H642" i="8"/>
  <c r="L823" i="6"/>
  <c r="M823" i="6" s="1"/>
  <c r="K826" i="6"/>
  <c r="L145" i="6"/>
  <c r="M145" i="6" s="1"/>
  <c r="K148" i="6"/>
  <c r="L369" i="6"/>
  <c r="M369" i="6" s="1"/>
  <c r="K372" i="6"/>
  <c r="L425" i="6"/>
  <c r="M425" i="6" s="1"/>
  <c r="K428" i="6"/>
  <c r="H92" i="8"/>
  <c r="L313" i="6"/>
  <c r="M313" i="6" s="1"/>
  <c r="K316" i="6"/>
  <c r="L593" i="6"/>
  <c r="M593" i="6" s="1"/>
  <c r="K596" i="6"/>
  <c r="L201" i="6"/>
  <c r="M201" i="6" s="1"/>
  <c r="K204" i="6"/>
  <c r="L639" i="6"/>
  <c r="M639" i="6" s="1"/>
  <c r="K642" i="6"/>
  <c r="H688" i="8"/>
  <c r="H428" i="8"/>
  <c r="L89" i="6"/>
  <c r="K92" i="6"/>
  <c r="H561" i="8"/>
  <c r="H556" i="8"/>
  <c r="H551" i="8"/>
  <c r="L731" i="6"/>
  <c r="M731" i="6" s="1"/>
  <c r="K734" i="6"/>
  <c r="H204" i="8"/>
  <c r="K540" i="6"/>
  <c r="L537" i="6"/>
  <c r="M537" i="6" s="1"/>
  <c r="H484" i="8"/>
  <c r="H596" i="8"/>
  <c r="H826" i="8"/>
  <c r="L734" i="6" l="1"/>
  <c r="M734" i="6" s="1"/>
  <c r="K745" i="6"/>
  <c r="K337" i="6"/>
  <c r="K332" i="6"/>
  <c r="L316" i="6"/>
  <c r="M316" i="6" s="1"/>
  <c r="K327" i="6"/>
  <c r="L372" i="6"/>
  <c r="M372" i="6" s="1"/>
  <c r="K383" i="6"/>
  <c r="K393" i="6"/>
  <c r="K388" i="6"/>
  <c r="H164" i="8"/>
  <c r="H159" i="8"/>
  <c r="H169" i="8"/>
  <c r="H272" i="8"/>
  <c r="H274" i="8" s="1"/>
  <c r="H444" i="8"/>
  <c r="H449" i="8"/>
  <c r="H439" i="8"/>
  <c r="H282" i="8"/>
  <c r="H284" i="8" s="1"/>
  <c r="H653" i="8"/>
  <c r="H277" i="8"/>
  <c r="H279" i="8" s="1"/>
  <c r="H699" i="8"/>
  <c r="L688" i="6"/>
  <c r="M688" i="6" s="1"/>
  <c r="K699" i="6"/>
  <c r="H607" i="8"/>
  <c r="K276" i="6"/>
  <c r="L260" i="6"/>
  <c r="M260" i="6" s="1"/>
  <c r="K271" i="6"/>
  <c r="K281" i="6"/>
  <c r="H505" i="8"/>
  <c r="H500" i="8"/>
  <c r="H495" i="8"/>
  <c r="H552" i="8"/>
  <c r="H554" i="8" s="1"/>
  <c r="L148" i="6"/>
  <c r="M148" i="6" s="1"/>
  <c r="K169" i="6"/>
  <c r="K164" i="6"/>
  <c r="K159" i="6"/>
  <c r="H328" i="8"/>
  <c r="H330" i="8" s="1"/>
  <c r="H113" i="8"/>
  <c r="H108" i="8"/>
  <c r="H103" i="8"/>
  <c r="L780" i="6"/>
  <c r="M780" i="6" s="1"/>
  <c r="K791" i="6"/>
  <c r="H557" i="8"/>
  <c r="H559" i="8" s="1"/>
  <c r="L642" i="6"/>
  <c r="M642" i="6" s="1"/>
  <c r="K653" i="6"/>
  <c r="K837" i="6"/>
  <c r="L826" i="6"/>
  <c r="M826" i="6" s="1"/>
  <c r="H333" i="8"/>
  <c r="H335" i="8" s="1"/>
  <c r="K556" i="6"/>
  <c r="L540" i="6"/>
  <c r="M540" i="6" s="1"/>
  <c r="K551" i="6"/>
  <c r="K561" i="6"/>
  <c r="H562" i="8"/>
  <c r="H564" i="8" s="1"/>
  <c r="H338" i="8"/>
  <c r="H340" i="8" s="1"/>
  <c r="H225" i="8"/>
  <c r="H220" i="8"/>
  <c r="H215" i="8"/>
  <c r="L92" i="6"/>
  <c r="M92" i="6" s="1"/>
  <c r="K103" i="6"/>
  <c r="K113" i="6"/>
  <c r="K108" i="6"/>
  <c r="L204" i="6"/>
  <c r="M204" i="6" s="1"/>
  <c r="K225" i="6"/>
  <c r="K220" i="6"/>
  <c r="K215" i="6"/>
  <c r="L428" i="6"/>
  <c r="M428" i="6" s="1"/>
  <c r="K449" i="6"/>
  <c r="K444" i="6"/>
  <c r="K439" i="6"/>
  <c r="H389" i="8"/>
  <c r="H391" i="8" s="1"/>
  <c r="H745" i="8"/>
  <c r="M89" i="6"/>
  <c r="H394" i="8"/>
  <c r="H396" i="8" s="1"/>
  <c r="H791" i="8"/>
  <c r="H837" i="8"/>
  <c r="L596" i="6"/>
  <c r="M596" i="6" s="1"/>
  <c r="K607" i="6"/>
  <c r="H384" i="8"/>
  <c r="H386" i="8" s="1"/>
  <c r="K500" i="6"/>
  <c r="K495" i="6"/>
  <c r="L484" i="6"/>
  <c r="M484" i="6" s="1"/>
  <c r="K505" i="6"/>
  <c r="L551" i="6" l="1"/>
  <c r="M551" i="6" s="1"/>
  <c r="K552" i="6"/>
  <c r="L552" i="6" s="1"/>
  <c r="M552" i="6" s="1"/>
  <c r="H165" i="8"/>
  <c r="H167" i="8" s="1"/>
  <c r="H166" i="8"/>
  <c r="L108" i="6"/>
  <c r="M108" i="6" s="1"/>
  <c r="K109" i="6"/>
  <c r="L109" i="6" s="1"/>
  <c r="M109" i="6" s="1"/>
  <c r="K110" i="6"/>
  <c r="H109" i="8"/>
  <c r="H111" i="8" s="1"/>
  <c r="H110" i="8"/>
  <c r="L388" i="6"/>
  <c r="M388" i="6" s="1"/>
  <c r="K389" i="6"/>
  <c r="L389" i="6" s="1"/>
  <c r="M389" i="6" s="1"/>
  <c r="H792" i="8"/>
  <c r="H793" i="8"/>
  <c r="L505" i="6"/>
  <c r="M505" i="6" s="1"/>
  <c r="K506" i="6"/>
  <c r="L506" i="6" s="1"/>
  <c r="M506" i="6" s="1"/>
  <c r="K507" i="6"/>
  <c r="L495" i="6"/>
  <c r="M495" i="6" s="1"/>
  <c r="K496" i="6"/>
  <c r="L496" i="6" s="1"/>
  <c r="M496" i="6" s="1"/>
  <c r="K497" i="6"/>
  <c r="L497" i="6" s="1"/>
  <c r="K114" i="6"/>
  <c r="L114" i="6" s="1"/>
  <c r="M114" i="6" s="1"/>
  <c r="K115" i="6"/>
  <c r="L113" i="6"/>
  <c r="M113" i="6" s="1"/>
  <c r="L556" i="6"/>
  <c r="M556" i="6" s="1"/>
  <c r="K557" i="6"/>
  <c r="L557" i="6" s="1"/>
  <c r="M557" i="6" s="1"/>
  <c r="H114" i="8"/>
  <c r="H116" i="8" s="1"/>
  <c r="H115" i="8"/>
  <c r="H497" i="8"/>
  <c r="H496" i="8"/>
  <c r="H700" i="8"/>
  <c r="H701" i="8"/>
  <c r="L393" i="6"/>
  <c r="M393" i="6" s="1"/>
  <c r="K394" i="6"/>
  <c r="L394" i="6" s="1"/>
  <c r="M394" i="6" s="1"/>
  <c r="L500" i="6"/>
  <c r="M500" i="6" s="1"/>
  <c r="K501" i="6"/>
  <c r="L501" i="6" s="1"/>
  <c r="M501" i="6" s="1"/>
  <c r="K502" i="6"/>
  <c r="L103" i="6"/>
  <c r="K104" i="6"/>
  <c r="L104" i="6" s="1"/>
  <c r="M104" i="6" s="1"/>
  <c r="K105" i="6"/>
  <c r="L105" i="6" s="1"/>
  <c r="L383" i="6"/>
  <c r="M383" i="6" s="1"/>
  <c r="K384" i="6"/>
  <c r="L384" i="6" s="1"/>
  <c r="M384" i="6" s="1"/>
  <c r="H746" i="8"/>
  <c r="H747" i="8"/>
  <c r="H501" i="8"/>
  <c r="H503" i="8" s="1"/>
  <c r="H502" i="8"/>
  <c r="H441" i="8"/>
  <c r="H440" i="8"/>
  <c r="H216" i="8"/>
  <c r="H217" i="8"/>
  <c r="H506" i="8"/>
  <c r="H508" i="8" s="1"/>
  <c r="H507" i="8"/>
  <c r="H450" i="8"/>
  <c r="H452" i="8" s="1"/>
  <c r="H451" i="8"/>
  <c r="K328" i="6"/>
  <c r="L328" i="6" s="1"/>
  <c r="M328" i="6" s="1"/>
  <c r="L327" i="6"/>
  <c r="M327" i="6" s="1"/>
  <c r="L281" i="6"/>
  <c r="M281" i="6" s="1"/>
  <c r="K282" i="6"/>
  <c r="L282" i="6" s="1"/>
  <c r="M282" i="6" s="1"/>
  <c r="H445" i="8"/>
  <c r="H447" i="8" s="1"/>
  <c r="H446" i="8"/>
  <c r="H221" i="8"/>
  <c r="H223" i="8" s="1"/>
  <c r="H222" i="8"/>
  <c r="L837" i="6"/>
  <c r="M837" i="6" s="1"/>
  <c r="K838" i="6"/>
  <c r="L838" i="6" s="1"/>
  <c r="M838" i="6" s="1"/>
  <c r="K839" i="6"/>
  <c r="L839" i="6" s="1"/>
  <c r="K160" i="6"/>
  <c r="L160" i="6" s="1"/>
  <c r="M160" i="6" s="1"/>
  <c r="K161" i="6"/>
  <c r="L161" i="6" s="1"/>
  <c r="L159" i="6"/>
  <c r="M159" i="6" s="1"/>
  <c r="L271" i="6"/>
  <c r="M271" i="6" s="1"/>
  <c r="K272" i="6"/>
  <c r="L272" i="6" s="1"/>
  <c r="M272" i="6" s="1"/>
  <c r="K700" i="6"/>
  <c r="L700" i="6" s="1"/>
  <c r="M700" i="6" s="1"/>
  <c r="K701" i="6"/>
  <c r="L701" i="6" s="1"/>
  <c r="L699" i="6"/>
  <c r="M699" i="6" s="1"/>
  <c r="L332" i="6"/>
  <c r="M332" i="6" s="1"/>
  <c r="K333" i="6"/>
  <c r="L333" i="6" s="1"/>
  <c r="M333" i="6" s="1"/>
  <c r="H226" i="8"/>
  <c r="H228" i="8" s="1"/>
  <c r="H227" i="8"/>
  <c r="K654" i="6"/>
  <c r="L654" i="6" s="1"/>
  <c r="M654" i="6" s="1"/>
  <c r="K655" i="6"/>
  <c r="L655" i="6" s="1"/>
  <c r="L653" i="6"/>
  <c r="M653" i="6" s="1"/>
  <c r="K165" i="6"/>
  <c r="L165" i="6" s="1"/>
  <c r="M165" i="6" s="1"/>
  <c r="K166" i="6"/>
  <c r="L164" i="6"/>
  <c r="M164" i="6" s="1"/>
  <c r="L337" i="6"/>
  <c r="M337" i="6" s="1"/>
  <c r="K338" i="6"/>
  <c r="L338" i="6" s="1"/>
  <c r="M338" i="6" s="1"/>
  <c r="L439" i="6"/>
  <c r="M439" i="6" s="1"/>
  <c r="K440" i="6"/>
  <c r="L440" i="6" s="1"/>
  <c r="M440" i="6" s="1"/>
  <c r="K441" i="6"/>
  <c r="L441" i="6" s="1"/>
  <c r="K171" i="6"/>
  <c r="L169" i="6"/>
  <c r="M169" i="6" s="1"/>
  <c r="K170" i="6"/>
  <c r="L170" i="6" s="1"/>
  <c r="M170" i="6" s="1"/>
  <c r="L276" i="6"/>
  <c r="M276" i="6" s="1"/>
  <c r="K277" i="6"/>
  <c r="L277" i="6" s="1"/>
  <c r="M277" i="6" s="1"/>
  <c r="H655" i="8"/>
  <c r="H654" i="8"/>
  <c r="K746" i="6"/>
  <c r="L746" i="6" s="1"/>
  <c r="M746" i="6" s="1"/>
  <c r="K747" i="6"/>
  <c r="L747" i="6" s="1"/>
  <c r="L745" i="6"/>
  <c r="M745" i="6" s="1"/>
  <c r="K609" i="6"/>
  <c r="L609" i="6" s="1"/>
  <c r="L607" i="6"/>
  <c r="M607" i="6" s="1"/>
  <c r="K608" i="6"/>
  <c r="L608" i="6" s="1"/>
  <c r="M608" i="6" s="1"/>
  <c r="K445" i="6"/>
  <c r="L445" i="6" s="1"/>
  <c r="M445" i="6" s="1"/>
  <c r="K446" i="6"/>
  <c r="L444" i="6"/>
  <c r="M444" i="6" s="1"/>
  <c r="K450" i="6"/>
  <c r="L450" i="6" s="1"/>
  <c r="M450" i="6" s="1"/>
  <c r="K451" i="6"/>
  <c r="L449" i="6"/>
  <c r="M449" i="6" s="1"/>
  <c r="K217" i="6"/>
  <c r="L217" i="6" s="1"/>
  <c r="L215" i="6"/>
  <c r="M215" i="6" s="1"/>
  <c r="K216" i="6"/>
  <c r="L216" i="6" s="1"/>
  <c r="M216" i="6" s="1"/>
  <c r="L791" i="6"/>
  <c r="M791" i="6" s="1"/>
  <c r="K792" i="6"/>
  <c r="L792" i="6" s="1"/>
  <c r="M792" i="6" s="1"/>
  <c r="K793" i="6"/>
  <c r="L793" i="6" s="1"/>
  <c r="H170" i="8"/>
  <c r="H172" i="8" s="1"/>
  <c r="H171" i="8"/>
  <c r="H838" i="8"/>
  <c r="H839" i="8"/>
  <c r="K222" i="6"/>
  <c r="L220" i="6"/>
  <c r="M220" i="6" s="1"/>
  <c r="K221" i="6"/>
  <c r="L221" i="6" s="1"/>
  <c r="M221" i="6" s="1"/>
  <c r="H608" i="8"/>
  <c r="H609" i="8"/>
  <c r="H160" i="8"/>
  <c r="H161" i="8"/>
  <c r="L225" i="6"/>
  <c r="M225" i="6" s="1"/>
  <c r="K226" i="6"/>
  <c r="L226" i="6" s="1"/>
  <c r="M226" i="6" s="1"/>
  <c r="K227" i="6"/>
  <c r="K562" i="6"/>
  <c r="L562" i="6" s="1"/>
  <c r="M562" i="6" s="1"/>
  <c r="L561" i="6"/>
  <c r="M561" i="6" s="1"/>
  <c r="H104" i="8"/>
  <c r="H105" i="8"/>
  <c r="H748" i="8" l="1"/>
  <c r="K564" i="6"/>
  <c r="L564" i="6" s="1"/>
  <c r="M564" i="6" s="1"/>
  <c r="K447" i="6"/>
  <c r="L447" i="6" s="1"/>
  <c r="M447" i="6" s="1"/>
  <c r="K330" i="6"/>
  <c r="L330" i="6" s="1"/>
  <c r="M330" i="6" s="1"/>
  <c r="H656" i="8"/>
  <c r="H702" i="8"/>
  <c r="K559" i="6"/>
  <c r="L559" i="6" s="1"/>
  <c r="M559" i="6" s="1"/>
  <c r="K391" i="6"/>
  <c r="L391" i="6" s="1"/>
  <c r="M391" i="6" s="1"/>
  <c r="H498" i="8"/>
  <c r="K508" i="6"/>
  <c r="L508" i="6" s="1"/>
  <c r="M508" i="6" s="1"/>
  <c r="K111" i="6"/>
  <c r="L111" i="6" s="1"/>
  <c r="M111" i="6" s="1"/>
  <c r="H794" i="8"/>
  <c r="K340" i="6"/>
  <c r="L340" i="6" s="1"/>
  <c r="M340" i="6" s="1"/>
  <c r="K503" i="6"/>
  <c r="L503" i="6" s="1"/>
  <c r="M503" i="6" s="1"/>
  <c r="K172" i="6"/>
  <c r="L172" i="6" s="1"/>
  <c r="M172" i="6" s="1"/>
  <c r="H610" i="8"/>
  <c r="K167" i="6"/>
  <c r="L167" i="6" s="1"/>
  <c r="M167" i="6" s="1"/>
  <c r="K162" i="6"/>
  <c r="L162" i="6" s="1"/>
  <c r="M162" i="6" s="1"/>
  <c r="K279" i="6"/>
  <c r="L279" i="6" s="1"/>
  <c r="M279" i="6" s="1"/>
  <c r="K386" i="6"/>
  <c r="L386" i="6" s="1"/>
  <c r="M386" i="6" s="1"/>
  <c r="K223" i="6"/>
  <c r="L223" i="6" s="1"/>
  <c r="M223" i="6" s="1"/>
  <c r="K106" i="6"/>
  <c r="L106" i="6" s="1"/>
  <c r="M106" i="6" s="1"/>
  <c r="K228" i="6"/>
  <c r="L228" i="6" s="1"/>
  <c r="M228" i="6" s="1"/>
  <c r="H106" i="8"/>
  <c r="K794" i="6"/>
  <c r="L794" i="6" s="1"/>
  <c r="M794" i="6" s="1"/>
  <c r="H840" i="8"/>
  <c r="H162" i="8"/>
  <c r="K284" i="6"/>
  <c r="L284" i="6" s="1"/>
  <c r="M284" i="6" s="1"/>
  <c r="H442" i="8"/>
  <c r="K442" i="6"/>
  <c r="L442" i="6" s="1"/>
  <c r="M442" i="6" s="1"/>
  <c r="K452" i="6"/>
  <c r="L452" i="6" s="1"/>
  <c r="M452" i="6" s="1"/>
  <c r="K116" i="6"/>
  <c r="L116" i="6" s="1"/>
  <c r="K218" i="6"/>
  <c r="L218" i="6" s="1"/>
  <c r="M218" i="6" s="1"/>
  <c r="K335" i="6"/>
  <c r="L335" i="6" s="1"/>
  <c r="M335" i="6" s="1"/>
  <c r="K498" i="6"/>
  <c r="L498" i="6" s="1"/>
  <c r="M498" i="6" s="1"/>
  <c r="K702" i="6"/>
  <c r="L702" i="6" s="1"/>
  <c r="M702" i="6" s="1"/>
  <c r="K274" i="6"/>
  <c r="L274" i="6" s="1"/>
  <c r="M274" i="6" s="1"/>
  <c r="K656" i="6"/>
  <c r="L656" i="6" s="1"/>
  <c r="M656" i="6" s="1"/>
  <c r="M103" i="6"/>
  <c r="J50" i="6"/>
  <c r="J53" i="6"/>
  <c r="J44" i="6"/>
  <c r="H50" i="6"/>
  <c r="K16" i="11" s="1"/>
  <c r="H45" i="6"/>
  <c r="K11" i="11" s="1"/>
  <c r="H55" i="6"/>
  <c r="K21" i="11" s="1"/>
  <c r="H47" i="6"/>
  <c r="K13" i="11" s="1"/>
  <c r="H49" i="6"/>
  <c r="K15" i="11" s="1"/>
  <c r="K554" i="6"/>
  <c r="L554" i="6" s="1"/>
  <c r="M554" i="6" s="1"/>
  <c r="K610" i="6"/>
  <c r="L610" i="6" s="1"/>
  <c r="M610" i="6" s="1"/>
  <c r="K396" i="6"/>
  <c r="L396" i="6" s="1"/>
  <c r="M396" i="6" s="1"/>
  <c r="K748" i="6"/>
  <c r="L748" i="6" s="1"/>
  <c r="M748" i="6" s="1"/>
  <c r="K840" i="6"/>
  <c r="L840" i="6" s="1"/>
  <c r="M840" i="6" s="1"/>
  <c r="H218" i="8"/>
  <c r="J43" i="6" l="1"/>
  <c r="J49" i="6"/>
  <c r="H41" i="6"/>
  <c r="K7" i="11" s="1"/>
  <c r="J54" i="6"/>
  <c r="N43" i="6"/>
  <c r="K46" i="11" s="1"/>
  <c r="H43" i="6"/>
  <c r="K9" i="11" s="1"/>
  <c r="N44" i="6"/>
  <c r="K47" i="11" s="1"/>
  <c r="H52" i="6"/>
  <c r="K18" i="11" s="1"/>
  <c r="M116" i="6"/>
  <c r="J45" i="6"/>
  <c r="J46" i="6"/>
  <c r="N46" i="6"/>
  <c r="K49" i="11" s="1"/>
  <c r="L46" i="6"/>
  <c r="H44" i="6"/>
  <c r="K10" i="11" s="1"/>
  <c r="L47" i="6"/>
  <c r="L48" i="6"/>
  <c r="H54" i="6"/>
  <c r="K20" i="11" s="1"/>
  <c r="N47" i="6"/>
  <c r="K50" i="11" s="1"/>
  <c r="J51" i="6"/>
  <c r="L54" i="6"/>
  <c r="H46" i="6"/>
  <c r="K12" i="11" s="1"/>
  <c r="I45" i="6"/>
  <c r="L11" i="11" s="1"/>
  <c r="O41" i="6"/>
  <c r="L44" i="11" s="1"/>
  <c r="O42" i="6"/>
  <c r="L45" i="11" s="1"/>
  <c r="K54" i="6"/>
  <c r="O53" i="6"/>
  <c r="L56" i="11" s="1"/>
  <c r="M42" i="6"/>
  <c r="M41" i="6"/>
  <c r="I48" i="6"/>
  <c r="L14" i="11" s="1"/>
  <c r="O55" i="6"/>
  <c r="L58" i="11" s="1"/>
  <c r="K43" i="6"/>
  <c r="I55" i="6"/>
  <c r="L21" i="11" s="1"/>
  <c r="I41" i="6"/>
  <c r="L7" i="11" s="1"/>
  <c r="O54" i="6"/>
  <c r="L57" i="11" s="1"/>
  <c r="K52" i="6"/>
  <c r="I42" i="6"/>
  <c r="L8" i="11" s="1"/>
  <c r="M49" i="6"/>
  <c r="K44" i="6"/>
  <c r="O43" i="6"/>
  <c r="L46" i="11" s="1"/>
  <c r="O44" i="6"/>
  <c r="L47" i="11" s="1"/>
  <c r="M55" i="6"/>
  <c r="I47" i="6"/>
  <c r="L13" i="11" s="1"/>
  <c r="M44" i="6"/>
  <c r="M43" i="6"/>
  <c r="K47" i="6"/>
  <c r="O50" i="6"/>
  <c r="L53" i="11" s="1"/>
  <c r="K45" i="6"/>
  <c r="I53" i="6"/>
  <c r="L19" i="11" s="1"/>
  <c r="I54" i="6"/>
  <c r="L20" i="11" s="1"/>
  <c r="M54" i="6"/>
  <c r="M52" i="6"/>
  <c r="K46" i="6"/>
  <c r="O45" i="6"/>
  <c r="L48" i="11" s="1"/>
  <c r="I44" i="6"/>
  <c r="L10" i="11" s="1"/>
  <c r="I49" i="6"/>
  <c r="L15" i="11" s="1"/>
  <c r="O47" i="6"/>
  <c r="L50" i="11" s="1"/>
  <c r="O46" i="6"/>
  <c r="L49" i="11" s="1"/>
  <c r="I50" i="6"/>
  <c r="L16" i="11" s="1"/>
  <c r="O52" i="6"/>
  <c r="L55" i="11" s="1"/>
  <c r="M48" i="6"/>
  <c r="M45" i="6"/>
  <c r="I43" i="6"/>
  <c r="L9" i="11" s="1"/>
  <c r="K48" i="6"/>
  <c r="K49" i="6"/>
  <c r="K55" i="6"/>
  <c r="M51" i="6"/>
  <c r="I51" i="6"/>
  <c r="L17" i="11" s="1"/>
  <c r="O49" i="6"/>
  <c r="L52" i="11" s="1"/>
  <c r="I46" i="6"/>
  <c r="L12" i="11" s="1"/>
  <c r="M53" i="6"/>
  <c r="I52" i="6"/>
  <c r="L18" i="11" s="1"/>
  <c r="M50" i="6"/>
  <c r="O48" i="6"/>
  <c r="L51" i="11" s="1"/>
  <c r="M46" i="6"/>
  <c r="K50" i="6"/>
  <c r="K51" i="6"/>
  <c r="M47" i="6"/>
  <c r="K42" i="6"/>
  <c r="K41" i="6"/>
  <c r="O51" i="6"/>
  <c r="L54" i="11" s="1"/>
  <c r="K53" i="6"/>
  <c r="N48" i="6"/>
  <c r="K51" i="11" s="1"/>
  <c r="J42" i="6"/>
  <c r="N49" i="6"/>
  <c r="K52" i="11" s="1"/>
  <c r="L50" i="6"/>
  <c r="H48" i="6"/>
  <c r="K14" i="11" s="1"/>
  <c r="N55" i="6"/>
  <c r="K58" i="11" s="1"/>
  <c r="N45" i="6"/>
  <c r="K48" i="11" s="1"/>
  <c r="N51" i="6"/>
  <c r="K54" i="11" s="1"/>
  <c r="H53" i="6"/>
  <c r="K19" i="11" s="1"/>
  <c r="H51" i="6"/>
  <c r="K17" i="11" s="1"/>
  <c r="J41" i="6"/>
  <c r="L52" i="6"/>
  <c r="N53" i="6"/>
  <c r="K56" i="11" s="1"/>
  <c r="J48" i="6"/>
  <c r="J55" i="6"/>
  <c r="L49" i="6"/>
  <c r="N54" i="6"/>
  <c r="K57" i="11" s="1"/>
  <c r="L41" i="6"/>
  <c r="J52" i="6"/>
  <c r="L44" i="6"/>
  <c r="N52" i="6"/>
  <c r="K55" i="11" s="1"/>
  <c r="L51" i="6"/>
  <c r="N41" i="6"/>
  <c r="K44" i="11" s="1"/>
  <c r="L42" i="6"/>
  <c r="L55" i="6"/>
  <c r="L53" i="6"/>
  <c r="L43" i="6"/>
  <c r="N50" i="6"/>
  <c r="K53" i="11" s="1"/>
  <c r="L45" i="6"/>
  <c r="J47" i="6"/>
  <c r="N42" i="6"/>
  <c r="K45" i="11" s="1"/>
  <c r="H42" i="6"/>
  <c r="K8" i="11" s="1"/>
  <c r="K130" i="8" l="1"/>
  <c r="I670" i="8"/>
  <c r="K670" i="8" s="1"/>
  <c r="I716" i="8"/>
  <c r="K716" i="8" s="1"/>
  <c r="F130" i="10"/>
  <c r="K243" i="8"/>
  <c r="F243" i="10"/>
  <c r="H243" i="10" s="1"/>
  <c r="H248" i="10" s="1"/>
  <c r="K74" i="8"/>
  <c r="I624" i="8"/>
  <c r="K624" i="8" s="1"/>
  <c r="I578" i="8"/>
  <c r="K578" i="8" s="1"/>
  <c r="F74" i="10"/>
  <c r="K467" i="8"/>
  <c r="L467" i="8" s="1"/>
  <c r="M467" i="8" s="1"/>
  <c r="F467" i="10"/>
  <c r="H467" i="10" s="1"/>
  <c r="K355" i="8"/>
  <c r="F355" i="10"/>
  <c r="H355" i="10" s="1"/>
  <c r="H360" i="10" s="1"/>
  <c r="K523" i="8"/>
  <c r="L523" i="8" s="1"/>
  <c r="M523" i="8" s="1"/>
  <c r="F523" i="10"/>
  <c r="H523" i="10" s="1"/>
  <c r="K410" i="8"/>
  <c r="F410" i="10"/>
  <c r="H410" i="10" s="1"/>
  <c r="K466" i="8"/>
  <c r="F466" i="10"/>
  <c r="H466" i="10" s="1"/>
  <c r="K299" i="8"/>
  <c r="F299" i="10"/>
  <c r="H299" i="10" s="1"/>
  <c r="H304" i="10" s="1"/>
  <c r="K411" i="8"/>
  <c r="L411" i="8" s="1"/>
  <c r="M411" i="8" s="1"/>
  <c r="F411" i="10"/>
  <c r="H411" i="10" s="1"/>
  <c r="K522" i="8"/>
  <c r="F522" i="10"/>
  <c r="H522" i="10" s="1"/>
  <c r="I763" i="8"/>
  <c r="K763" i="8" s="1"/>
  <c r="K187" i="8"/>
  <c r="I809" i="8"/>
  <c r="K809" i="8" s="1"/>
  <c r="F187" i="10"/>
  <c r="H472" i="10" l="1"/>
  <c r="H481" i="10" s="1"/>
  <c r="H528" i="10"/>
  <c r="H537" i="10" s="1"/>
  <c r="H416" i="10"/>
  <c r="H425" i="10" s="1"/>
  <c r="L187" i="8"/>
  <c r="M187" i="8" s="1"/>
  <c r="K192" i="8"/>
  <c r="L763" i="8"/>
  <c r="M763" i="8" s="1"/>
  <c r="K768" i="8"/>
  <c r="H313" i="10"/>
  <c r="L299" i="8"/>
  <c r="M299" i="8" s="1"/>
  <c r="K304" i="8"/>
  <c r="K360" i="8"/>
  <c r="L355" i="8"/>
  <c r="M355" i="8" s="1"/>
  <c r="L624" i="8"/>
  <c r="M624" i="8" s="1"/>
  <c r="K630" i="8"/>
  <c r="L74" i="8"/>
  <c r="K80" i="8"/>
  <c r="H187" i="10"/>
  <c r="H192" i="10" s="1"/>
  <c r="F763" i="10"/>
  <c r="H763" i="10" s="1"/>
  <c r="H768" i="10" s="1"/>
  <c r="F809" i="10"/>
  <c r="H809" i="10" s="1"/>
  <c r="H814" i="10" s="1"/>
  <c r="L522" i="8"/>
  <c r="M522" i="8" s="1"/>
  <c r="K528" i="8"/>
  <c r="K722" i="8"/>
  <c r="L716" i="8"/>
  <c r="M716" i="8" s="1"/>
  <c r="L466" i="8"/>
  <c r="M466" i="8" s="1"/>
  <c r="K472" i="8"/>
  <c r="H130" i="10"/>
  <c r="H136" i="10" s="1"/>
  <c r="F670" i="10"/>
  <c r="H670" i="10" s="1"/>
  <c r="H676" i="10" s="1"/>
  <c r="F716" i="10"/>
  <c r="H716" i="10" s="1"/>
  <c r="H722" i="10" s="1"/>
  <c r="L410" i="8"/>
  <c r="M410" i="8" s="1"/>
  <c r="K416" i="8"/>
  <c r="L670" i="8"/>
  <c r="M670" i="8" s="1"/>
  <c r="K676" i="8"/>
  <c r="F578" i="10"/>
  <c r="H578" i="10" s="1"/>
  <c r="H584" i="10" s="1"/>
  <c r="F624" i="10"/>
  <c r="H624" i="10" s="1"/>
  <c r="H630" i="10" s="1"/>
  <c r="H74" i="10"/>
  <c r="H80" i="10" s="1"/>
  <c r="H257" i="10"/>
  <c r="L130" i="8"/>
  <c r="M130" i="8" s="1"/>
  <c r="K136" i="8"/>
  <c r="H369" i="10"/>
  <c r="L578" i="8"/>
  <c r="M578" i="8" s="1"/>
  <c r="K584" i="8"/>
  <c r="L243" i="8"/>
  <c r="M243" i="8" s="1"/>
  <c r="K248" i="8"/>
  <c r="L809" i="8"/>
  <c r="M809" i="8" s="1"/>
  <c r="K814" i="8"/>
  <c r="H372" i="10" l="1"/>
  <c r="K481" i="8"/>
  <c r="L472" i="8"/>
  <c r="M472" i="8" s="1"/>
  <c r="H823" i="10"/>
  <c r="H731" i="10"/>
  <c r="H777" i="10"/>
  <c r="H685" i="10"/>
  <c r="H484" i="10"/>
  <c r="H201" i="10"/>
  <c r="H145" i="10"/>
  <c r="H428" i="10"/>
  <c r="L676" i="8"/>
  <c r="M676" i="8" s="1"/>
  <c r="K685" i="8"/>
  <c r="L136" i="8"/>
  <c r="M136" i="8" s="1"/>
  <c r="K145" i="8"/>
  <c r="H540" i="10"/>
  <c r="H260" i="10"/>
  <c r="K89" i="8"/>
  <c r="L80" i="8"/>
  <c r="M80" i="8" s="1"/>
  <c r="M74" i="8"/>
  <c r="L360" i="8"/>
  <c r="M360" i="8" s="1"/>
  <c r="K369" i="8"/>
  <c r="H316" i="10"/>
  <c r="L304" i="8"/>
  <c r="M304" i="8" s="1"/>
  <c r="K313" i="8"/>
  <c r="L768" i="8"/>
  <c r="M768" i="8" s="1"/>
  <c r="K777" i="8"/>
  <c r="K201" i="8"/>
  <c r="L192" i="8"/>
  <c r="M192" i="8" s="1"/>
  <c r="L248" i="8"/>
  <c r="M248" i="8" s="1"/>
  <c r="K257" i="8"/>
  <c r="H89" i="10"/>
  <c r="L416" i="8"/>
  <c r="M416" i="8" s="1"/>
  <c r="K425" i="8"/>
  <c r="L814" i="8"/>
  <c r="M814" i="8" s="1"/>
  <c r="K823" i="8"/>
  <c r="H639" i="10"/>
  <c r="L584" i="8"/>
  <c r="M584" i="8" s="1"/>
  <c r="K593" i="8"/>
  <c r="H593" i="10"/>
  <c r="L630" i="8"/>
  <c r="M630" i="8" s="1"/>
  <c r="K639" i="8"/>
  <c r="L722" i="8"/>
  <c r="M722" i="8" s="1"/>
  <c r="K731" i="8"/>
  <c r="K537" i="8"/>
  <c r="L528" i="8"/>
  <c r="M528" i="8" s="1"/>
  <c r="L639" i="8" l="1"/>
  <c r="M639" i="8" s="1"/>
  <c r="K642" i="8"/>
  <c r="L257" i="8"/>
  <c r="M257" i="8" s="1"/>
  <c r="K260" i="8"/>
  <c r="K826" i="8"/>
  <c r="L823" i="8"/>
  <c r="M823" i="8" s="1"/>
  <c r="L201" i="8"/>
  <c r="M201" i="8" s="1"/>
  <c r="K204" i="8"/>
  <c r="K780" i="8"/>
  <c r="L777" i="8"/>
  <c r="M777" i="8" s="1"/>
  <c r="L369" i="8"/>
  <c r="M369" i="8" s="1"/>
  <c r="K372" i="8"/>
  <c r="H281" i="10"/>
  <c r="H276" i="10"/>
  <c r="H271" i="10"/>
  <c r="H688" i="10"/>
  <c r="K428" i="8"/>
  <c r="L425" i="8"/>
  <c r="M425" i="8" s="1"/>
  <c r="H642" i="10"/>
  <c r="L537" i="8"/>
  <c r="M537" i="8" s="1"/>
  <c r="K540" i="8"/>
  <c r="L89" i="8"/>
  <c r="K92" i="8"/>
  <c r="H780" i="10"/>
  <c r="L313" i="8"/>
  <c r="M313" i="8" s="1"/>
  <c r="K316" i="8"/>
  <c r="H734" i="10"/>
  <c r="L593" i="8"/>
  <c r="M593" i="8" s="1"/>
  <c r="K596" i="8"/>
  <c r="K148" i="8"/>
  <c r="L145" i="8"/>
  <c r="M145" i="8" s="1"/>
  <c r="H204" i="10"/>
  <c r="H826" i="10"/>
  <c r="H393" i="10"/>
  <c r="H388" i="10"/>
  <c r="H383" i="10"/>
  <c r="H337" i="10"/>
  <c r="H332" i="10"/>
  <c r="H327" i="10"/>
  <c r="H148" i="10"/>
  <c r="L481" i="8"/>
  <c r="M481" i="8" s="1"/>
  <c r="K484" i="8"/>
  <c r="H92" i="10"/>
  <c r="H449" i="10"/>
  <c r="H444" i="10"/>
  <c r="H439" i="10"/>
  <c r="L731" i="8"/>
  <c r="M731" i="8" s="1"/>
  <c r="K734" i="8"/>
  <c r="H596" i="10"/>
  <c r="L685" i="8"/>
  <c r="M685" i="8" s="1"/>
  <c r="K688" i="8"/>
  <c r="H500" i="10"/>
  <c r="H505" i="10"/>
  <c r="H495" i="10"/>
  <c r="H556" i="10"/>
  <c r="H551" i="10"/>
  <c r="H561" i="10"/>
  <c r="L734" i="8" l="1"/>
  <c r="M734" i="8" s="1"/>
  <c r="K745" i="8"/>
  <c r="H333" i="10"/>
  <c r="H335" i="10" s="1"/>
  <c r="L484" i="8"/>
  <c r="M484" i="8" s="1"/>
  <c r="K500" i="8"/>
  <c r="K495" i="8"/>
  <c r="K505" i="8"/>
  <c r="H440" i="10"/>
  <c r="H441" i="10"/>
  <c r="H445" i="10"/>
  <c r="H447" i="10" s="1"/>
  <c r="H446" i="10"/>
  <c r="H791" i="10"/>
  <c r="H699" i="10"/>
  <c r="L780" i="8"/>
  <c r="M780" i="8" s="1"/>
  <c r="K791" i="8"/>
  <c r="K653" i="8"/>
  <c r="L642" i="8"/>
  <c r="M642" i="8" s="1"/>
  <c r="H557" i="10"/>
  <c r="H559" i="10" s="1"/>
  <c r="H338" i="10"/>
  <c r="H340" i="10" s="1"/>
  <c r="H562" i="10"/>
  <c r="H564" i="10" s="1"/>
  <c r="H607" i="10"/>
  <c r="H450" i="10"/>
  <c r="H452" i="10" s="1"/>
  <c r="H451" i="10"/>
  <c r="H328" i="10"/>
  <c r="H330" i="10" s="1"/>
  <c r="K561" i="8"/>
  <c r="K556" i="8"/>
  <c r="L540" i="8"/>
  <c r="M540" i="8" s="1"/>
  <c r="K551" i="8"/>
  <c r="K225" i="8"/>
  <c r="L204" i="8"/>
  <c r="M204" i="8" s="1"/>
  <c r="K220" i="8"/>
  <c r="K215" i="8"/>
  <c r="K607" i="8"/>
  <c r="L596" i="8"/>
  <c r="M596" i="8" s="1"/>
  <c r="L826" i="8"/>
  <c r="M826" i="8" s="1"/>
  <c r="K837" i="8"/>
  <c r="H113" i="10"/>
  <c r="H108" i="10"/>
  <c r="H103" i="10"/>
  <c r="H215" i="10"/>
  <c r="H225" i="10"/>
  <c r="H220" i="10"/>
  <c r="H653" i="10"/>
  <c r="H552" i="10"/>
  <c r="H554" i="10" s="1"/>
  <c r="H272" i="10"/>
  <c r="H277" i="10"/>
  <c r="H279" i="10" s="1"/>
  <c r="H169" i="10"/>
  <c r="H164" i="10"/>
  <c r="H159" i="10"/>
  <c r="H282" i="10"/>
  <c r="H284" i="10" s="1"/>
  <c r="K281" i="8"/>
  <c r="K276" i="8"/>
  <c r="L260" i="8"/>
  <c r="M260" i="8" s="1"/>
  <c r="K271" i="8"/>
  <c r="H837" i="10"/>
  <c r="H496" i="10"/>
  <c r="H497" i="10"/>
  <c r="H384" i="10"/>
  <c r="H386" i="10" s="1"/>
  <c r="H506" i="10"/>
  <c r="H507" i="10"/>
  <c r="H501" i="10"/>
  <c r="H503" i="10" s="1"/>
  <c r="H502" i="10"/>
  <c r="H389" i="10"/>
  <c r="K159" i="8"/>
  <c r="L148" i="8"/>
  <c r="M148" i="8" s="1"/>
  <c r="K164" i="8"/>
  <c r="K169" i="8"/>
  <c r="H745" i="10"/>
  <c r="L92" i="8"/>
  <c r="K113" i="8"/>
  <c r="K108" i="8"/>
  <c r="K103" i="8"/>
  <c r="H394" i="10"/>
  <c r="H396" i="10" s="1"/>
  <c r="K699" i="8"/>
  <c r="L688" i="8"/>
  <c r="M688" i="8" s="1"/>
  <c r="K327" i="8"/>
  <c r="K337" i="8"/>
  <c r="K332" i="8"/>
  <c r="L316" i="8"/>
  <c r="M316" i="8" s="1"/>
  <c r="M89" i="8"/>
  <c r="K449" i="8"/>
  <c r="L428" i="8"/>
  <c r="M428" i="8" s="1"/>
  <c r="K444" i="8"/>
  <c r="K439" i="8"/>
  <c r="K383" i="8"/>
  <c r="K393" i="8"/>
  <c r="K388" i="8"/>
  <c r="L372" i="8"/>
  <c r="M372" i="8" s="1"/>
  <c r="H442" i="10" l="1"/>
  <c r="K333" i="8"/>
  <c r="L333" i="8" s="1"/>
  <c r="M333" i="8" s="1"/>
  <c r="L332" i="8"/>
  <c r="M332" i="8" s="1"/>
  <c r="H747" i="10"/>
  <c r="H746" i="10"/>
  <c r="H701" i="10"/>
  <c r="H700" i="10"/>
  <c r="K389" i="8"/>
  <c r="L389" i="8" s="1"/>
  <c r="M389" i="8" s="1"/>
  <c r="L388" i="8"/>
  <c r="M388" i="8" s="1"/>
  <c r="L337" i="8"/>
  <c r="M337" i="8" s="1"/>
  <c r="K338" i="8"/>
  <c r="L338" i="8" s="1"/>
  <c r="M338" i="8" s="1"/>
  <c r="L327" i="8"/>
  <c r="M327" i="8" s="1"/>
  <c r="K328" i="8"/>
  <c r="L328" i="8" s="1"/>
  <c r="M328" i="8" s="1"/>
  <c r="K171" i="8"/>
  <c r="K170" i="8"/>
  <c r="L170" i="8" s="1"/>
  <c r="M170" i="8" s="1"/>
  <c r="L169" i="8"/>
  <c r="M169" i="8" s="1"/>
  <c r="K272" i="8"/>
  <c r="L272" i="8" s="1"/>
  <c r="M272" i="8" s="1"/>
  <c r="L271" i="8"/>
  <c r="M271" i="8" s="1"/>
  <c r="L505" i="8"/>
  <c r="M505" i="8" s="1"/>
  <c r="K506" i="8"/>
  <c r="L506" i="8" s="1"/>
  <c r="M506" i="8" s="1"/>
  <c r="K507" i="8"/>
  <c r="K446" i="8"/>
  <c r="L444" i="8"/>
  <c r="M444" i="8" s="1"/>
  <c r="K445" i="8"/>
  <c r="L445" i="8" s="1"/>
  <c r="M445" i="8" s="1"/>
  <c r="L164" i="8"/>
  <c r="M164" i="8" s="1"/>
  <c r="K166" i="8"/>
  <c r="K165" i="8"/>
  <c r="L165" i="8" s="1"/>
  <c r="M165" i="8" s="1"/>
  <c r="H655" i="10"/>
  <c r="H654" i="10"/>
  <c r="K497" i="8"/>
  <c r="L497" i="8" s="1"/>
  <c r="L495" i="8"/>
  <c r="M495" i="8" s="1"/>
  <c r="K496" i="8"/>
  <c r="L496" i="8" s="1"/>
  <c r="M496" i="8" s="1"/>
  <c r="K746" i="8"/>
  <c r="L746" i="8" s="1"/>
  <c r="M746" i="8" s="1"/>
  <c r="K747" i="8"/>
  <c r="L747" i="8" s="1"/>
  <c r="L745" i="8"/>
  <c r="M745" i="8" s="1"/>
  <c r="L393" i="8"/>
  <c r="M393" i="8" s="1"/>
  <c r="K394" i="8"/>
  <c r="L394" i="8" s="1"/>
  <c r="M394" i="8" s="1"/>
  <c r="L383" i="8"/>
  <c r="M383" i="8" s="1"/>
  <c r="K384" i="8"/>
  <c r="L384" i="8" s="1"/>
  <c r="M384" i="8" s="1"/>
  <c r="K441" i="8"/>
  <c r="L441" i="8" s="1"/>
  <c r="L439" i="8"/>
  <c r="M439" i="8" s="1"/>
  <c r="K440" i="8"/>
  <c r="L440" i="8" s="1"/>
  <c r="M440" i="8" s="1"/>
  <c r="L276" i="8"/>
  <c r="M276" i="8" s="1"/>
  <c r="K277" i="8"/>
  <c r="L277" i="8" s="1"/>
  <c r="M277" i="8" s="1"/>
  <c r="L837" i="8"/>
  <c r="M837" i="8" s="1"/>
  <c r="K838" i="8"/>
  <c r="L838" i="8" s="1"/>
  <c r="M838" i="8" s="1"/>
  <c r="K839" i="8"/>
  <c r="L839" i="8" s="1"/>
  <c r="L500" i="8"/>
  <c r="M500" i="8" s="1"/>
  <c r="K501" i="8"/>
  <c r="L501" i="8" s="1"/>
  <c r="M501" i="8" s="1"/>
  <c r="K502" i="8"/>
  <c r="K160" i="8"/>
  <c r="L160" i="8" s="1"/>
  <c r="M160" i="8" s="1"/>
  <c r="K161" i="8"/>
  <c r="L161" i="8" s="1"/>
  <c r="L159" i="8"/>
  <c r="M159" i="8" s="1"/>
  <c r="K282" i="8"/>
  <c r="L282" i="8" s="1"/>
  <c r="M282" i="8" s="1"/>
  <c r="L281" i="8"/>
  <c r="M281" i="8" s="1"/>
  <c r="K217" i="8"/>
  <c r="L217" i="8" s="1"/>
  <c r="L215" i="8"/>
  <c r="M215" i="8" s="1"/>
  <c r="K216" i="8"/>
  <c r="L216" i="8" s="1"/>
  <c r="M216" i="8" s="1"/>
  <c r="H792" i="10"/>
  <c r="H793" i="10"/>
  <c r="H391" i="10"/>
  <c r="K221" i="8"/>
  <c r="L221" i="8" s="1"/>
  <c r="M221" i="8" s="1"/>
  <c r="L220" i="8"/>
  <c r="M220" i="8" s="1"/>
  <c r="K222" i="8"/>
  <c r="K104" i="8"/>
  <c r="L104" i="8" s="1"/>
  <c r="M104" i="8" s="1"/>
  <c r="K105" i="8"/>
  <c r="L105" i="8" s="1"/>
  <c r="L103" i="8"/>
  <c r="H222" i="10"/>
  <c r="H221" i="10"/>
  <c r="H223" i="10" s="1"/>
  <c r="L607" i="8"/>
  <c r="M607" i="8" s="1"/>
  <c r="K609" i="8"/>
  <c r="L609" i="8" s="1"/>
  <c r="K608" i="8"/>
  <c r="L608" i="8" s="1"/>
  <c r="M608" i="8" s="1"/>
  <c r="K110" i="8"/>
  <c r="L108" i="8"/>
  <c r="M108" i="8" s="1"/>
  <c r="K109" i="8"/>
  <c r="L109" i="8" s="1"/>
  <c r="M109" i="8" s="1"/>
  <c r="H498" i="10"/>
  <c r="H160" i="10"/>
  <c r="H161" i="10"/>
  <c r="H162" i="10" s="1"/>
  <c r="H227" i="10"/>
  <c r="H226" i="10"/>
  <c r="H228" i="10" s="1"/>
  <c r="L225" i="8"/>
  <c r="M225" i="8" s="1"/>
  <c r="K226" i="8"/>
  <c r="L226" i="8" s="1"/>
  <c r="M226" i="8" s="1"/>
  <c r="K227" i="8"/>
  <c r="L653" i="8"/>
  <c r="M653" i="8" s="1"/>
  <c r="K654" i="8"/>
  <c r="L654" i="8" s="1"/>
  <c r="M654" i="8" s="1"/>
  <c r="K655" i="8"/>
  <c r="L655" i="8" s="1"/>
  <c r="L449" i="8"/>
  <c r="M449" i="8" s="1"/>
  <c r="K450" i="8"/>
  <c r="L450" i="8" s="1"/>
  <c r="M450" i="8" s="1"/>
  <c r="K451" i="8"/>
  <c r="L113" i="8"/>
  <c r="M113" i="8" s="1"/>
  <c r="K114" i="8"/>
  <c r="L114" i="8" s="1"/>
  <c r="M114" i="8" s="1"/>
  <c r="K115" i="8"/>
  <c r="H216" i="10"/>
  <c r="H217" i="10"/>
  <c r="L551" i="8"/>
  <c r="M551" i="8" s="1"/>
  <c r="K552" i="8"/>
  <c r="L552" i="8" s="1"/>
  <c r="M552" i="8" s="1"/>
  <c r="L699" i="8"/>
  <c r="M699" i="8" s="1"/>
  <c r="K700" i="8"/>
  <c r="L700" i="8" s="1"/>
  <c r="M700" i="8" s="1"/>
  <c r="K701" i="8"/>
  <c r="L701" i="8" s="1"/>
  <c r="M92" i="8"/>
  <c r="H165" i="10"/>
  <c r="H167" i="10" s="1"/>
  <c r="H166" i="10"/>
  <c r="H274" i="10"/>
  <c r="H104" i="10"/>
  <c r="H105" i="10"/>
  <c r="H106" i="10" s="1"/>
  <c r="H838" i="10"/>
  <c r="H839" i="10"/>
  <c r="H170" i="10"/>
  <c r="H172" i="10" s="1"/>
  <c r="H171" i="10"/>
  <c r="L556" i="8"/>
  <c r="M556" i="8" s="1"/>
  <c r="K557" i="8"/>
  <c r="L557" i="8" s="1"/>
  <c r="M557" i="8" s="1"/>
  <c r="H110" i="10"/>
  <c r="H109" i="10"/>
  <c r="H111" i="10" s="1"/>
  <c r="L561" i="8"/>
  <c r="M561" i="8" s="1"/>
  <c r="K562" i="8"/>
  <c r="L562" i="8" s="1"/>
  <c r="M562" i="8" s="1"/>
  <c r="H609" i="10"/>
  <c r="H608" i="10"/>
  <c r="L791" i="8"/>
  <c r="M791" i="8" s="1"/>
  <c r="K792" i="8"/>
  <c r="L792" i="8" s="1"/>
  <c r="M792" i="8" s="1"/>
  <c r="K793" i="8"/>
  <c r="L793" i="8" s="1"/>
  <c r="H508" i="10"/>
  <c r="H114" i="10"/>
  <c r="H116" i="10" s="1"/>
  <c r="H115" i="10"/>
  <c r="K172" i="8" l="1"/>
  <c r="L172" i="8" s="1"/>
  <c r="M172" i="8" s="1"/>
  <c r="K564" i="8"/>
  <c r="L564" i="8" s="1"/>
  <c r="M564" i="8" s="1"/>
  <c r="H748" i="10"/>
  <c r="H840" i="10"/>
  <c r="K335" i="8"/>
  <c r="L335" i="8" s="1"/>
  <c r="M335" i="8" s="1"/>
  <c r="K391" i="8"/>
  <c r="L391" i="8" s="1"/>
  <c r="M391" i="8" s="1"/>
  <c r="K228" i="8"/>
  <c r="L228" i="8" s="1"/>
  <c r="M228" i="8" s="1"/>
  <c r="K284" i="8"/>
  <c r="L284" i="8" s="1"/>
  <c r="M284" i="8" s="1"/>
  <c r="H610" i="10"/>
  <c r="K508" i="8"/>
  <c r="L508" i="8" s="1"/>
  <c r="M508" i="8" s="1"/>
  <c r="K106" i="8"/>
  <c r="L106" i="8" s="1"/>
  <c r="M106" i="8" s="1"/>
  <c r="H794" i="10"/>
  <c r="K340" i="8"/>
  <c r="L340" i="8" s="1"/>
  <c r="M340" i="8" s="1"/>
  <c r="K794" i="8"/>
  <c r="L794" i="8" s="1"/>
  <c r="M794" i="8" s="1"/>
  <c r="K840" i="8"/>
  <c r="L840" i="8" s="1"/>
  <c r="M840" i="8" s="1"/>
  <c r="K274" i="8"/>
  <c r="L274" i="8" s="1"/>
  <c r="M274" i="8" s="1"/>
  <c r="H656" i="10"/>
  <c r="H218" i="10"/>
  <c r="K116" i="8"/>
  <c r="L116" i="8" s="1"/>
  <c r="M116" i="8" s="1"/>
  <c r="K111" i="8"/>
  <c r="L111" i="8" s="1"/>
  <c r="M111" i="8" s="1"/>
  <c r="K386" i="8"/>
  <c r="L386" i="8" s="1"/>
  <c r="M386" i="8" s="1"/>
  <c r="K447" i="8"/>
  <c r="L447" i="8" s="1"/>
  <c r="M447" i="8" s="1"/>
  <c r="K442" i="8"/>
  <c r="L442" i="8" s="1"/>
  <c r="M442" i="8" s="1"/>
  <c r="K656" i="8"/>
  <c r="L656" i="8" s="1"/>
  <c r="M656" i="8" s="1"/>
  <c r="K396" i="8"/>
  <c r="L396" i="8" s="1"/>
  <c r="M396" i="8" s="1"/>
  <c r="K167" i="8"/>
  <c r="L167" i="8" s="1"/>
  <c r="M167" i="8" s="1"/>
  <c r="K554" i="8"/>
  <c r="L554" i="8" s="1"/>
  <c r="M554" i="8" s="1"/>
  <c r="K559" i="8"/>
  <c r="L559" i="8" s="1"/>
  <c r="M559" i="8" s="1"/>
  <c r="K162" i="8"/>
  <c r="L162" i="8" s="1"/>
  <c r="M162" i="8" s="1"/>
  <c r="K279" i="8"/>
  <c r="L279" i="8" s="1"/>
  <c r="M279" i="8" s="1"/>
  <c r="K748" i="8"/>
  <c r="L748" i="8" s="1"/>
  <c r="M748" i="8" s="1"/>
  <c r="M103" i="8"/>
  <c r="J51" i="8"/>
  <c r="N48" i="8"/>
  <c r="M51" i="11" s="1"/>
  <c r="N44" i="8"/>
  <c r="M47" i="11" s="1"/>
  <c r="K503" i="8"/>
  <c r="L503" i="8" s="1"/>
  <c r="M503" i="8" s="1"/>
  <c r="K498" i="8"/>
  <c r="L498" i="8" s="1"/>
  <c r="M498" i="8" s="1"/>
  <c r="K330" i="8"/>
  <c r="L330" i="8" s="1"/>
  <c r="M330" i="8" s="1"/>
  <c r="I46" i="8"/>
  <c r="N12" i="11" s="1"/>
  <c r="K702" i="8"/>
  <c r="L702" i="8" s="1"/>
  <c r="M702" i="8" s="1"/>
  <c r="M43" i="8"/>
  <c r="K452" i="8"/>
  <c r="L452" i="8" s="1"/>
  <c r="M452" i="8" s="1"/>
  <c r="M52" i="8" s="1"/>
  <c r="K223" i="8"/>
  <c r="L223" i="8" s="1"/>
  <c r="M223" i="8" s="1"/>
  <c r="H702" i="10"/>
  <c r="K218" i="8"/>
  <c r="L218" i="8" s="1"/>
  <c r="M218" i="8" s="1"/>
  <c r="K610" i="8"/>
  <c r="L610" i="8" s="1"/>
  <c r="M610" i="8" s="1"/>
  <c r="J48" i="8" l="1"/>
  <c r="O55" i="8"/>
  <c r="N58" i="11" s="1"/>
  <c r="L41" i="8"/>
  <c r="I48" i="8"/>
  <c r="N14" i="11" s="1"/>
  <c r="K44" i="8"/>
  <c r="I54" i="8"/>
  <c r="N20" i="11" s="1"/>
  <c r="L45" i="8"/>
  <c r="H48" i="8"/>
  <c r="M14" i="11" s="1"/>
  <c r="N49" i="8"/>
  <c r="M52" i="11" s="1"/>
  <c r="N54" i="8"/>
  <c r="M57" i="11" s="1"/>
  <c r="I52" i="8"/>
  <c r="N18" i="11" s="1"/>
  <c r="K50" i="8"/>
  <c r="I41" i="8"/>
  <c r="N7" i="11" s="1"/>
  <c r="I49" i="8"/>
  <c r="N15" i="11" s="1"/>
  <c r="K43" i="8"/>
  <c r="O54" i="8"/>
  <c r="N57" i="11" s="1"/>
  <c r="K45" i="8"/>
  <c r="M51" i="8"/>
  <c r="O45" i="8"/>
  <c r="N48" i="11" s="1"/>
  <c r="K49" i="8"/>
  <c r="K42" i="8"/>
  <c r="K52" i="8"/>
  <c r="O53" i="8"/>
  <c r="N56" i="11" s="1"/>
  <c r="M54" i="8"/>
  <c r="O48" i="8"/>
  <c r="N51" i="11" s="1"/>
  <c r="O47" i="8"/>
  <c r="N50" i="11" s="1"/>
  <c r="I51" i="8"/>
  <c r="N17" i="11" s="1"/>
  <c r="M42" i="8"/>
  <c r="K51" i="8"/>
  <c r="I45" i="8"/>
  <c r="N11" i="11" s="1"/>
  <c r="I42" i="8"/>
  <c r="N8" i="11" s="1"/>
  <c r="O42" i="8"/>
  <c r="N45" i="11" s="1"/>
  <c r="O50" i="8"/>
  <c r="N53" i="11" s="1"/>
  <c r="M55" i="8"/>
  <c r="O49" i="8"/>
  <c r="N52" i="11" s="1"/>
  <c r="I53" i="8"/>
  <c r="N19" i="11" s="1"/>
  <c r="I43" i="8"/>
  <c r="N9" i="11" s="1"/>
  <c r="M48" i="8"/>
  <c r="O41" i="8"/>
  <c r="N44" i="11" s="1"/>
  <c r="M46" i="8"/>
  <c r="I50" i="8"/>
  <c r="N16" i="11" s="1"/>
  <c r="O51" i="8"/>
  <c r="N54" i="11" s="1"/>
  <c r="M50" i="8"/>
  <c r="K47" i="8"/>
  <c r="O43" i="8"/>
  <c r="N46" i="11" s="1"/>
  <c r="M41" i="8"/>
  <c r="M49" i="8"/>
  <c r="M45" i="8"/>
  <c r="L44" i="8"/>
  <c r="L49" i="8"/>
  <c r="J54" i="8"/>
  <c r="K53" i="8"/>
  <c r="M53" i="8"/>
  <c r="H54" i="8"/>
  <c r="M20" i="11" s="1"/>
  <c r="H53" i="8"/>
  <c r="M19" i="11" s="1"/>
  <c r="H51" i="8"/>
  <c r="M17" i="11" s="1"/>
  <c r="L43" i="8"/>
  <c r="K55" i="8"/>
  <c r="H55" i="8"/>
  <c r="M21" i="11" s="1"/>
  <c r="J43" i="8"/>
  <c r="J50" i="8"/>
  <c r="K41" i="8"/>
  <c r="N51" i="8"/>
  <c r="M54" i="11" s="1"/>
  <c r="L50" i="8"/>
  <c r="N52" i="8"/>
  <c r="M55" i="11" s="1"/>
  <c r="L47" i="8"/>
  <c r="L55" i="8"/>
  <c r="H47" i="8"/>
  <c r="M13" i="11" s="1"/>
  <c r="H49" i="8"/>
  <c r="M15" i="11" s="1"/>
  <c r="J46" i="8"/>
  <c r="J47" i="8"/>
  <c r="N43" i="8"/>
  <c r="M46" i="11" s="1"/>
  <c r="L52" i="8"/>
  <c r="H43" i="8"/>
  <c r="M9" i="11" s="1"/>
  <c r="N45" i="8"/>
  <c r="M48" i="11" s="1"/>
  <c r="K54" i="8"/>
  <c r="J45" i="8"/>
  <c r="H44" i="8"/>
  <c r="M10" i="11" s="1"/>
  <c r="N46" i="8"/>
  <c r="M49" i="11" s="1"/>
  <c r="M47" i="8"/>
  <c r="I55" i="8"/>
  <c r="N21" i="11" s="1"/>
  <c r="J52" i="8"/>
  <c r="N42" i="8"/>
  <c r="M45" i="11" s="1"/>
  <c r="O52" i="8"/>
  <c r="N55" i="11" s="1"/>
  <c r="K48" i="8"/>
  <c r="N41" i="8"/>
  <c r="M44" i="11" s="1"/>
  <c r="H42" i="8"/>
  <c r="M8" i="11" s="1"/>
  <c r="N55" i="8"/>
  <c r="M58" i="11" s="1"/>
  <c r="O44" i="8"/>
  <c r="N47" i="11" s="1"/>
  <c r="I47" i="8"/>
  <c r="N13" i="11" s="1"/>
  <c r="H46" i="8"/>
  <c r="M12" i="11" s="1"/>
  <c r="H45" i="8"/>
  <c r="M11" i="11" s="1"/>
  <c r="H50" i="8"/>
  <c r="M16" i="11" s="1"/>
  <c r="K46" i="8"/>
  <c r="L42" i="8"/>
  <c r="J55" i="8"/>
  <c r="L46" i="8"/>
  <c r="M44" i="8"/>
  <c r="H52" i="8"/>
  <c r="M18" i="11" s="1"/>
  <c r="N47" i="8"/>
  <c r="M50" i="11" s="1"/>
  <c r="J41" i="8"/>
  <c r="O46" i="8"/>
  <c r="N49" i="11" s="1"/>
  <c r="L51" i="8"/>
  <c r="J49" i="8"/>
  <c r="N50" i="8"/>
  <c r="M53" i="11" s="1"/>
  <c r="L54" i="8"/>
  <c r="J42" i="8"/>
  <c r="H41" i="8"/>
  <c r="M7" i="11" s="1"/>
  <c r="L53" i="8"/>
  <c r="I44" i="8"/>
  <c r="N10" i="11" s="1"/>
  <c r="J44" i="8"/>
  <c r="J53" i="8"/>
  <c r="L48" i="8"/>
  <c r="N53" i="8"/>
  <c r="M56" i="11" s="1"/>
  <c r="K466" i="10" l="1"/>
  <c r="K410" i="10"/>
  <c r="K243" i="10"/>
  <c r="K523" i="10"/>
  <c r="L523" i="10" s="1"/>
  <c r="M523" i="10" s="1"/>
  <c r="K467" i="10"/>
  <c r="L467" i="10" s="1"/>
  <c r="M467" i="10" s="1"/>
  <c r="K522" i="10"/>
  <c r="K411" i="10"/>
  <c r="L411" i="10" s="1"/>
  <c r="M411" i="10" s="1"/>
  <c r="K355" i="10"/>
  <c r="K299" i="10"/>
  <c r="L522" i="10" l="1"/>
  <c r="M522" i="10" s="1"/>
  <c r="K528" i="10"/>
  <c r="L410" i="10"/>
  <c r="M410" i="10" s="1"/>
  <c r="K416" i="10"/>
  <c r="K74" i="10"/>
  <c r="I578" i="10"/>
  <c r="K578" i="10" s="1"/>
  <c r="I624" i="10"/>
  <c r="K624" i="10" s="1"/>
  <c r="L243" i="10"/>
  <c r="M243" i="10" s="1"/>
  <c r="K248" i="10"/>
  <c r="K130" i="10"/>
  <c r="I670" i="10"/>
  <c r="K670" i="10" s="1"/>
  <c r="I716" i="10"/>
  <c r="K716" i="10" s="1"/>
  <c r="K187" i="10"/>
  <c r="I763" i="10"/>
  <c r="K763" i="10" s="1"/>
  <c r="I809" i="10"/>
  <c r="K809" i="10" s="1"/>
  <c r="L466" i="10"/>
  <c r="M466" i="10" s="1"/>
  <c r="K472" i="10"/>
  <c r="K304" i="10"/>
  <c r="L299" i="10"/>
  <c r="M299" i="10" s="1"/>
  <c r="L355" i="10"/>
  <c r="M355" i="10" s="1"/>
  <c r="K360" i="10"/>
  <c r="K425" i="10" l="1"/>
  <c r="L416" i="10"/>
  <c r="M416" i="10" s="1"/>
  <c r="L304" i="10"/>
  <c r="M304" i="10" s="1"/>
  <c r="K313" i="10"/>
  <c r="L528" i="10"/>
  <c r="M528" i="10" s="1"/>
  <c r="K537" i="10"/>
  <c r="L360" i="10"/>
  <c r="M360" i="10" s="1"/>
  <c r="K369" i="10"/>
  <c r="K814" i="10"/>
  <c r="L809" i="10"/>
  <c r="M809" i="10" s="1"/>
  <c r="K768" i="10"/>
  <c r="L763" i="10"/>
  <c r="M763" i="10" s="1"/>
  <c r="L187" i="10"/>
  <c r="M187" i="10" s="1"/>
  <c r="K192" i="10"/>
  <c r="L248" i="10"/>
  <c r="M248" i="10" s="1"/>
  <c r="K257" i="10"/>
  <c r="K722" i="10"/>
  <c r="L716" i="10"/>
  <c r="M716" i="10" s="1"/>
  <c r="L670" i="10"/>
  <c r="M670" i="10" s="1"/>
  <c r="K676" i="10"/>
  <c r="L624" i="10"/>
  <c r="M624" i="10" s="1"/>
  <c r="K630" i="10"/>
  <c r="L130" i="10"/>
  <c r="M130" i="10" s="1"/>
  <c r="K136" i="10"/>
  <c r="L578" i="10"/>
  <c r="M578" i="10" s="1"/>
  <c r="K584" i="10"/>
  <c r="L74" i="10"/>
  <c r="K80" i="10"/>
  <c r="L472" i="10"/>
  <c r="M472" i="10" s="1"/>
  <c r="K481" i="10"/>
  <c r="L814" i="10" l="1"/>
  <c r="M814" i="10" s="1"/>
  <c r="K823" i="10"/>
  <c r="L768" i="10"/>
  <c r="M768" i="10" s="1"/>
  <c r="K777" i="10"/>
  <c r="K540" i="10"/>
  <c r="L537" i="10"/>
  <c r="M537" i="10" s="1"/>
  <c r="L192" i="10"/>
  <c r="M192" i="10" s="1"/>
  <c r="K201" i="10"/>
  <c r="L369" i="10"/>
  <c r="M369" i="10" s="1"/>
  <c r="K372" i="10"/>
  <c r="L425" i="10"/>
  <c r="M425" i="10" s="1"/>
  <c r="K428" i="10"/>
  <c r="K639" i="10"/>
  <c r="L630" i="10"/>
  <c r="M630" i="10" s="1"/>
  <c r="L676" i="10"/>
  <c r="M676" i="10" s="1"/>
  <c r="K685" i="10"/>
  <c r="L481" i="10"/>
  <c r="M481" i="10" s="1"/>
  <c r="K484" i="10"/>
  <c r="L80" i="10"/>
  <c r="M80" i="10" s="1"/>
  <c r="K89" i="10"/>
  <c r="L722" i="10"/>
  <c r="M722" i="10" s="1"/>
  <c r="K731" i="10"/>
  <c r="M74" i="10"/>
  <c r="L257" i="10"/>
  <c r="M257" i="10" s="1"/>
  <c r="K260" i="10"/>
  <c r="L313" i="10"/>
  <c r="M313" i="10" s="1"/>
  <c r="K316" i="10"/>
  <c r="K145" i="10"/>
  <c r="L136" i="10"/>
  <c r="M136" i="10" s="1"/>
  <c r="K593" i="10"/>
  <c r="L584" i="10"/>
  <c r="M584" i="10" s="1"/>
  <c r="L639" i="10" l="1"/>
  <c r="M639" i="10" s="1"/>
  <c r="K642" i="10"/>
  <c r="L823" i="10"/>
  <c r="M823" i="10" s="1"/>
  <c r="K826" i="10"/>
  <c r="K337" i="10"/>
  <c r="K332" i="10"/>
  <c r="L316" i="10"/>
  <c r="M316" i="10" s="1"/>
  <c r="K327" i="10"/>
  <c r="K449" i="10"/>
  <c r="L428" i="10"/>
  <c r="M428" i="10" s="1"/>
  <c r="K444" i="10"/>
  <c r="K439" i="10"/>
  <c r="L201" i="10"/>
  <c r="M201" i="10" s="1"/>
  <c r="K204" i="10"/>
  <c r="L145" i="10"/>
  <c r="M145" i="10" s="1"/>
  <c r="K148" i="10"/>
  <c r="L685" i="10"/>
  <c r="M685" i="10" s="1"/>
  <c r="K688" i="10"/>
  <c r="L731" i="10"/>
  <c r="M731" i="10" s="1"/>
  <c r="K734" i="10"/>
  <c r="K556" i="10"/>
  <c r="L540" i="10"/>
  <c r="M540" i="10" s="1"/>
  <c r="K551" i="10"/>
  <c r="K561" i="10"/>
  <c r="K281" i="10"/>
  <c r="K276" i="10"/>
  <c r="L260" i="10"/>
  <c r="M260" i="10" s="1"/>
  <c r="K271" i="10"/>
  <c r="L372" i="10"/>
  <c r="M372" i="10" s="1"/>
  <c r="K393" i="10"/>
  <c r="K388" i="10"/>
  <c r="K383" i="10"/>
  <c r="L89" i="10"/>
  <c r="K92" i="10"/>
  <c r="L777" i="10"/>
  <c r="M777" i="10" s="1"/>
  <c r="K780" i="10"/>
  <c r="K505" i="10"/>
  <c r="L484" i="10"/>
  <c r="M484" i="10" s="1"/>
  <c r="K500" i="10"/>
  <c r="K495" i="10"/>
  <c r="L593" i="10"/>
  <c r="M593" i="10" s="1"/>
  <c r="K596" i="10"/>
  <c r="L500" i="10" l="1"/>
  <c r="M500" i="10" s="1"/>
  <c r="K501" i="10"/>
  <c r="L501" i="10" s="1"/>
  <c r="M501" i="10" s="1"/>
  <c r="K502" i="10"/>
  <c r="L561" i="10"/>
  <c r="M561" i="10" s="1"/>
  <c r="K562" i="10"/>
  <c r="L562" i="10" s="1"/>
  <c r="M562" i="10" s="1"/>
  <c r="L439" i="10"/>
  <c r="M439" i="10" s="1"/>
  <c r="K440" i="10"/>
  <c r="L440" i="10" s="1"/>
  <c r="M440" i="10" s="1"/>
  <c r="K441" i="10"/>
  <c r="L441" i="10" s="1"/>
  <c r="L826" i="10"/>
  <c r="M826" i="10" s="1"/>
  <c r="K837" i="10"/>
  <c r="L505" i="10"/>
  <c r="M505" i="10" s="1"/>
  <c r="K506" i="10"/>
  <c r="L506" i="10" s="1"/>
  <c r="M506" i="10" s="1"/>
  <c r="K507" i="10"/>
  <c r="L551" i="10"/>
  <c r="M551" i="10" s="1"/>
  <c r="K552" i="10"/>
  <c r="L552" i="10" s="1"/>
  <c r="M552" i="10" s="1"/>
  <c r="L688" i="10"/>
  <c r="M688" i="10" s="1"/>
  <c r="K699" i="10"/>
  <c r="L444" i="10"/>
  <c r="M444" i="10" s="1"/>
  <c r="K445" i="10"/>
  <c r="L445" i="10" s="1"/>
  <c r="M445" i="10" s="1"/>
  <c r="K446" i="10"/>
  <c r="L556" i="10"/>
  <c r="M556" i="10" s="1"/>
  <c r="K557" i="10"/>
  <c r="L557" i="10" s="1"/>
  <c r="M557" i="10" s="1"/>
  <c r="K169" i="10"/>
  <c r="L148" i="10"/>
  <c r="M148" i="10" s="1"/>
  <c r="K164" i="10"/>
  <c r="K159" i="10"/>
  <c r="K450" i="10"/>
  <c r="L450" i="10" s="1"/>
  <c r="M450" i="10" s="1"/>
  <c r="L449" i="10"/>
  <c r="M449" i="10" s="1"/>
  <c r="K451" i="10"/>
  <c r="M89" i="10"/>
  <c r="L271" i="10"/>
  <c r="M271" i="10" s="1"/>
  <c r="K272" i="10"/>
  <c r="L272" i="10" s="1"/>
  <c r="M272" i="10" s="1"/>
  <c r="L734" i="10"/>
  <c r="M734" i="10" s="1"/>
  <c r="K745" i="10"/>
  <c r="L276" i="10"/>
  <c r="M276" i="10" s="1"/>
  <c r="K277" i="10"/>
  <c r="L277" i="10" s="1"/>
  <c r="M277" i="10" s="1"/>
  <c r="L642" i="10"/>
  <c r="M642" i="10" s="1"/>
  <c r="K653" i="10"/>
  <c r="K103" i="10"/>
  <c r="K113" i="10"/>
  <c r="L92" i="10"/>
  <c r="K108" i="10"/>
  <c r="L281" i="10"/>
  <c r="M281" i="10" s="1"/>
  <c r="K282" i="10"/>
  <c r="L282" i="10" s="1"/>
  <c r="M282" i="10" s="1"/>
  <c r="K215" i="10"/>
  <c r="K225" i="10"/>
  <c r="L204" i="10"/>
  <c r="M204" i="10" s="1"/>
  <c r="K220" i="10"/>
  <c r="K328" i="10"/>
  <c r="L328" i="10" s="1"/>
  <c r="M328" i="10" s="1"/>
  <c r="L327" i="10"/>
  <c r="M327" i="10" s="1"/>
  <c r="L495" i="10"/>
  <c r="M495" i="10" s="1"/>
  <c r="K496" i="10"/>
  <c r="L496" i="10" s="1"/>
  <c r="M496" i="10" s="1"/>
  <c r="K497" i="10"/>
  <c r="L497" i="10" s="1"/>
  <c r="L388" i="10"/>
  <c r="M388" i="10" s="1"/>
  <c r="K389" i="10"/>
  <c r="L389" i="10" s="1"/>
  <c r="M389" i="10" s="1"/>
  <c r="L393" i="10"/>
  <c r="M393" i="10" s="1"/>
  <c r="K394" i="10"/>
  <c r="L394" i="10" s="1"/>
  <c r="M394" i="10" s="1"/>
  <c r="L332" i="10"/>
  <c r="M332" i="10" s="1"/>
  <c r="K333" i="10"/>
  <c r="L333" i="10" s="1"/>
  <c r="M333" i="10" s="1"/>
  <c r="L383" i="10"/>
  <c r="M383" i="10" s="1"/>
  <c r="K384" i="10"/>
  <c r="L384" i="10" s="1"/>
  <c r="M384" i="10" s="1"/>
  <c r="L596" i="10"/>
  <c r="M596" i="10" s="1"/>
  <c r="K607" i="10"/>
  <c r="L780" i="10"/>
  <c r="M780" i="10" s="1"/>
  <c r="K791" i="10"/>
  <c r="L337" i="10"/>
  <c r="M337" i="10" s="1"/>
  <c r="K338" i="10"/>
  <c r="L338" i="10" s="1"/>
  <c r="M338" i="10" s="1"/>
  <c r="K447" i="10" l="1"/>
  <c r="L447" i="10" s="1"/>
  <c r="M447" i="10" s="1"/>
  <c r="K508" i="10"/>
  <c r="L508" i="10" s="1"/>
  <c r="M508" i="10" s="1"/>
  <c r="K335" i="10"/>
  <c r="L335" i="10" s="1"/>
  <c r="M335" i="10" s="1"/>
  <c r="K330" i="10"/>
  <c r="L330" i="10" s="1"/>
  <c r="M330" i="10" s="1"/>
  <c r="K279" i="10"/>
  <c r="L279" i="10" s="1"/>
  <c r="M279" i="10" s="1"/>
  <c r="K386" i="10"/>
  <c r="L386" i="10" s="1"/>
  <c r="M386" i="10" s="1"/>
  <c r="K503" i="10"/>
  <c r="L503" i="10" s="1"/>
  <c r="M503" i="10" s="1"/>
  <c r="K564" i="10"/>
  <c r="L564" i="10" s="1"/>
  <c r="M564" i="10" s="1"/>
  <c r="K554" i="10"/>
  <c r="L554" i="10" s="1"/>
  <c r="M554" i="10" s="1"/>
  <c r="K452" i="10"/>
  <c r="L452" i="10" s="1"/>
  <c r="M452" i="10" s="1"/>
  <c r="L169" i="10"/>
  <c r="M169" i="10" s="1"/>
  <c r="K170" i="10"/>
  <c r="L170" i="10" s="1"/>
  <c r="M170" i="10" s="1"/>
  <c r="K171" i="10"/>
  <c r="K609" i="10"/>
  <c r="L609" i="10" s="1"/>
  <c r="L607" i="10"/>
  <c r="M607" i="10" s="1"/>
  <c r="K608" i="10"/>
  <c r="L608" i="10" s="1"/>
  <c r="M608" i="10" s="1"/>
  <c r="K838" i="10"/>
  <c r="L838" i="10" s="1"/>
  <c r="M838" i="10" s="1"/>
  <c r="K839" i="10"/>
  <c r="L839" i="10" s="1"/>
  <c r="L837" i="10"/>
  <c r="M837" i="10" s="1"/>
  <c r="L108" i="10"/>
  <c r="M108" i="10" s="1"/>
  <c r="K109" i="10"/>
  <c r="L109" i="10" s="1"/>
  <c r="M109" i="10" s="1"/>
  <c r="K110" i="10"/>
  <c r="K746" i="10"/>
  <c r="L746" i="10" s="1"/>
  <c r="M746" i="10" s="1"/>
  <c r="K747" i="10"/>
  <c r="L747" i="10" s="1"/>
  <c r="L745" i="10"/>
  <c r="M745" i="10" s="1"/>
  <c r="M92" i="10"/>
  <c r="K559" i="10"/>
  <c r="L559" i="10" s="1"/>
  <c r="M559" i="10" s="1"/>
  <c r="K104" i="10"/>
  <c r="L104" i="10" s="1"/>
  <c r="M104" i="10" s="1"/>
  <c r="K105" i="10"/>
  <c r="L105" i="10" s="1"/>
  <c r="L103" i="10"/>
  <c r="K498" i="10"/>
  <c r="L498" i="10" s="1"/>
  <c r="M498" i="10" s="1"/>
  <c r="L220" i="10"/>
  <c r="M220" i="10" s="1"/>
  <c r="K221" i="10"/>
  <c r="L221" i="10" s="1"/>
  <c r="M221" i="10" s="1"/>
  <c r="K222" i="10"/>
  <c r="K115" i="10"/>
  <c r="L113" i="10"/>
  <c r="M113" i="10" s="1"/>
  <c r="K114" i="10"/>
  <c r="L114" i="10" s="1"/>
  <c r="M114" i="10" s="1"/>
  <c r="K340" i="10"/>
  <c r="L340" i="10" s="1"/>
  <c r="M340" i="10" s="1"/>
  <c r="K226" i="10"/>
  <c r="L226" i="10" s="1"/>
  <c r="M226" i="10" s="1"/>
  <c r="K227" i="10"/>
  <c r="L225" i="10"/>
  <c r="M225" i="10" s="1"/>
  <c r="K655" i="10"/>
  <c r="L655" i="10" s="1"/>
  <c r="L653" i="10"/>
  <c r="M653" i="10" s="1"/>
  <c r="K654" i="10"/>
  <c r="L654" i="10" s="1"/>
  <c r="M654" i="10" s="1"/>
  <c r="K274" i="10"/>
  <c r="L274" i="10" s="1"/>
  <c r="M274" i="10" s="1"/>
  <c r="K396" i="10"/>
  <c r="L396" i="10" s="1"/>
  <c r="M396" i="10" s="1"/>
  <c r="L215" i="10"/>
  <c r="M215" i="10" s="1"/>
  <c r="K216" i="10"/>
  <c r="L216" i="10" s="1"/>
  <c r="M216" i="10" s="1"/>
  <c r="K217" i="10"/>
  <c r="L217" i="10" s="1"/>
  <c r="K701" i="10"/>
  <c r="L701" i="10" s="1"/>
  <c r="L699" i="10"/>
  <c r="M699" i="10" s="1"/>
  <c r="K700" i="10"/>
  <c r="L700" i="10" s="1"/>
  <c r="M700" i="10" s="1"/>
  <c r="K442" i="10"/>
  <c r="L442" i="10" s="1"/>
  <c r="M442" i="10" s="1"/>
  <c r="K391" i="10"/>
  <c r="L391" i="10" s="1"/>
  <c r="M391" i="10" s="1"/>
  <c r="K284" i="10"/>
  <c r="L284" i="10" s="1"/>
  <c r="M284" i="10" s="1"/>
  <c r="L159" i="10"/>
  <c r="M159" i="10" s="1"/>
  <c r="K160" i="10"/>
  <c r="L160" i="10" s="1"/>
  <c r="M160" i="10" s="1"/>
  <c r="K161" i="10"/>
  <c r="L161" i="10" s="1"/>
  <c r="K792" i="10"/>
  <c r="L792" i="10" s="1"/>
  <c r="M792" i="10" s="1"/>
  <c r="K793" i="10"/>
  <c r="L793" i="10" s="1"/>
  <c r="L791" i="10"/>
  <c r="M791" i="10" s="1"/>
  <c r="K165" i="10"/>
  <c r="L165" i="10" s="1"/>
  <c r="M165" i="10" s="1"/>
  <c r="L164" i="10"/>
  <c r="M164" i="10" s="1"/>
  <c r="K166" i="10"/>
  <c r="K111" i="10" l="1"/>
  <c r="L111" i="10" s="1"/>
  <c r="M111" i="10" s="1"/>
  <c r="K223" i="10"/>
  <c r="L223" i="10" s="1"/>
  <c r="M223" i="10" s="1"/>
  <c r="K218" i="10"/>
  <c r="L218" i="10" s="1"/>
  <c r="M218" i="10" s="1"/>
  <c r="K840" i="10"/>
  <c r="L840" i="10" s="1"/>
  <c r="M840" i="10" s="1"/>
  <c r="K794" i="10"/>
  <c r="L794" i="10" s="1"/>
  <c r="M794" i="10" s="1"/>
  <c r="K610" i="10"/>
  <c r="L610" i="10" s="1"/>
  <c r="M610" i="10" s="1"/>
  <c r="K106" i="10"/>
  <c r="L106" i="10" s="1"/>
  <c r="M106" i="10" s="1"/>
  <c r="K116" i="10"/>
  <c r="L116" i="10" s="1"/>
  <c r="M116" i="10" s="1"/>
  <c r="K167" i="10"/>
  <c r="L167" i="10" s="1"/>
  <c r="M167" i="10" s="1"/>
  <c r="K162" i="10"/>
  <c r="L162" i="10" s="1"/>
  <c r="M103" i="10"/>
  <c r="K748" i="10"/>
  <c r="L748" i="10" s="1"/>
  <c r="L45" i="10" s="1"/>
  <c r="H43" i="10"/>
  <c r="O9" i="11" s="1"/>
  <c r="Q9" i="11" s="1"/>
  <c r="K702" i="10"/>
  <c r="L702" i="10" s="1"/>
  <c r="M702" i="10" s="1"/>
  <c r="H48" i="10"/>
  <c r="O14" i="11" s="1"/>
  <c r="Q14" i="11" s="1"/>
  <c r="K172" i="10"/>
  <c r="L172" i="10" s="1"/>
  <c r="M172" i="10" s="1"/>
  <c r="K656" i="10"/>
  <c r="L656" i="10" s="1"/>
  <c r="M656" i="10" s="1"/>
  <c r="H49" i="10"/>
  <c r="O15" i="11" s="1"/>
  <c r="Q15" i="11" s="1"/>
  <c r="K228" i="10"/>
  <c r="L228" i="10" s="1"/>
  <c r="M228" i="10" s="1"/>
  <c r="H54" i="10"/>
  <c r="O20" i="11" s="1"/>
  <c r="Q20" i="11" s="1"/>
  <c r="H51" i="10"/>
  <c r="O17" i="11" s="1"/>
  <c r="Q17" i="11" s="1"/>
  <c r="H46" i="10" l="1"/>
  <c r="O12" i="11" s="1"/>
  <c r="Q12" i="11" s="1"/>
  <c r="N45" i="10"/>
  <c r="O48" i="11" s="1"/>
  <c r="Q48" i="11" s="1"/>
  <c r="J41" i="10"/>
  <c r="J55" i="10"/>
  <c r="L52" i="10"/>
  <c r="J53" i="10"/>
  <c r="N44" i="10"/>
  <c r="O47" i="11" s="1"/>
  <c r="Q47" i="11" s="1"/>
  <c r="N41" i="10"/>
  <c r="O44" i="11" s="1"/>
  <c r="Q44" i="11" s="1"/>
  <c r="J47" i="10"/>
  <c r="L44" i="10"/>
  <c r="J50" i="10"/>
  <c r="L50" i="10"/>
  <c r="N42" i="10"/>
  <c r="O45" i="11" s="1"/>
  <c r="Q45" i="11" s="1"/>
  <c r="L43" i="10"/>
  <c r="L46" i="10"/>
  <c r="J51" i="10"/>
  <c r="N49" i="10"/>
  <c r="O52" i="11" s="1"/>
  <c r="Q52" i="11" s="1"/>
  <c r="L49" i="10"/>
  <c r="N54" i="10"/>
  <c r="O57" i="11" s="1"/>
  <c r="Q57" i="11" s="1"/>
  <c r="H41" i="10"/>
  <c r="O7" i="11" s="1"/>
  <c r="Q7" i="11" s="1"/>
  <c r="J42" i="10"/>
  <c r="J54" i="10"/>
  <c r="N47" i="10"/>
  <c r="O50" i="11" s="1"/>
  <c r="Q50" i="11" s="1"/>
  <c r="N53" i="10"/>
  <c r="O56" i="11" s="1"/>
  <c r="Q56" i="11" s="1"/>
  <c r="N46" i="10"/>
  <c r="O49" i="11" s="1"/>
  <c r="Q49" i="11" s="1"/>
  <c r="L51" i="10"/>
  <c r="L53" i="10"/>
  <c r="H42" i="10"/>
  <c r="O8" i="11" s="1"/>
  <c r="Q8" i="11" s="1"/>
  <c r="L55" i="10"/>
  <c r="J49" i="10"/>
  <c r="J52" i="10"/>
  <c r="H47" i="10"/>
  <c r="O13" i="11" s="1"/>
  <c r="Q13" i="11" s="1"/>
  <c r="H53" i="10"/>
  <c r="O19" i="11" s="1"/>
  <c r="Q19" i="11" s="1"/>
  <c r="M748" i="10"/>
  <c r="N52" i="10"/>
  <c r="O55" i="11" s="1"/>
  <c r="Q55" i="11" s="1"/>
  <c r="N48" i="10"/>
  <c r="O51" i="11" s="1"/>
  <c r="Q51" i="11" s="1"/>
  <c r="H45" i="10"/>
  <c r="O11" i="11" s="1"/>
  <c r="Q11" i="11" s="1"/>
  <c r="J45" i="10"/>
  <c r="H50" i="10"/>
  <c r="O16" i="11" s="1"/>
  <c r="Q16" i="11" s="1"/>
  <c r="L48" i="10"/>
  <c r="H55" i="10"/>
  <c r="O21" i="11" s="1"/>
  <c r="Q21" i="11" s="1"/>
  <c r="L42" i="10"/>
  <c r="J46" i="10"/>
  <c r="N55" i="10"/>
  <c r="O58" i="11" s="1"/>
  <c r="Q58" i="11" s="1"/>
  <c r="L54" i="10"/>
  <c r="M162" i="10"/>
  <c r="M55" i="10" s="1"/>
  <c r="H52" i="10"/>
  <c r="O18" i="11" s="1"/>
  <c r="Q18" i="11" s="1"/>
  <c r="L47" i="10"/>
  <c r="H44" i="10"/>
  <c r="O10" i="11" s="1"/>
  <c r="Q10" i="11" s="1"/>
  <c r="N51" i="10"/>
  <c r="O54" i="11" s="1"/>
  <c r="Q54" i="11" s="1"/>
  <c r="N50" i="10"/>
  <c r="O53" i="11" s="1"/>
  <c r="Q53" i="11" s="1"/>
  <c r="L41" i="10"/>
  <c r="J43" i="10"/>
  <c r="N43" i="10"/>
  <c r="O46" i="11" s="1"/>
  <c r="Q46" i="11" s="1"/>
  <c r="J48" i="10"/>
  <c r="J44" i="10"/>
  <c r="M41" i="10" l="1"/>
  <c r="M44" i="10"/>
  <c r="I53" i="10"/>
  <c r="P19" i="11" s="1"/>
  <c r="R19" i="11" s="1"/>
  <c r="K51" i="10"/>
  <c r="I42" i="10"/>
  <c r="P8" i="11" s="1"/>
  <c r="R8" i="11" s="1"/>
  <c r="K46" i="10"/>
  <c r="M45" i="10"/>
  <c r="K53" i="10"/>
  <c r="K44" i="10"/>
  <c r="M43" i="10"/>
  <c r="M46" i="10"/>
  <c r="K47" i="10"/>
  <c r="K50" i="10"/>
  <c r="I55" i="10"/>
  <c r="P21" i="11" s="1"/>
  <c r="R21" i="11" s="1"/>
  <c r="O52" i="10"/>
  <c r="P55" i="11" s="1"/>
  <c r="R55" i="11" s="1"/>
  <c r="O42" i="10"/>
  <c r="P45" i="11" s="1"/>
  <c r="R45" i="11" s="1"/>
  <c r="O41" i="10"/>
  <c r="P44" i="11" s="1"/>
  <c r="R44" i="11" s="1"/>
  <c r="I52" i="10"/>
  <c r="P18" i="11" s="1"/>
  <c r="R18" i="11" s="1"/>
  <c r="I47" i="10"/>
  <c r="P13" i="11" s="1"/>
  <c r="R13" i="11" s="1"/>
  <c r="O50" i="10"/>
  <c r="P53" i="11" s="1"/>
  <c r="R53" i="11" s="1"/>
  <c r="M54" i="10"/>
  <c r="O55" i="10"/>
  <c r="P58" i="11" s="1"/>
  <c r="R58" i="11" s="1"/>
  <c r="I44" i="10"/>
  <c r="P10" i="11" s="1"/>
  <c r="R10" i="11" s="1"/>
  <c r="I50" i="10"/>
  <c r="P16" i="11" s="1"/>
  <c r="R16" i="11" s="1"/>
  <c r="O54" i="10"/>
  <c r="P57" i="11" s="1"/>
  <c r="R57" i="11" s="1"/>
  <c r="O47" i="10"/>
  <c r="P50" i="11" s="1"/>
  <c r="R50" i="11" s="1"/>
  <c r="O46" i="10"/>
  <c r="P49" i="11" s="1"/>
  <c r="R49" i="11" s="1"/>
  <c r="K49" i="10"/>
  <c r="M49" i="10"/>
  <c r="M47" i="10"/>
  <c r="M48" i="10"/>
  <c r="K42" i="10"/>
  <c r="I46" i="10"/>
  <c r="P12" i="11" s="1"/>
  <c r="R12" i="11" s="1"/>
  <c r="O51" i="10"/>
  <c r="P54" i="11" s="1"/>
  <c r="R54" i="11" s="1"/>
  <c r="O48" i="10"/>
  <c r="P51" i="11" s="1"/>
  <c r="R51" i="11" s="1"/>
  <c r="O45" i="10"/>
  <c r="P48" i="11" s="1"/>
  <c r="R48" i="11" s="1"/>
  <c r="K43" i="10"/>
  <c r="M52" i="10"/>
  <c r="K48" i="10"/>
  <c r="I43" i="10"/>
  <c r="P9" i="11" s="1"/>
  <c r="R9" i="11" s="1"/>
  <c r="M42" i="10"/>
  <c r="M50" i="10"/>
  <c r="K41" i="10"/>
  <c r="I45" i="10"/>
  <c r="P11" i="11" s="1"/>
  <c r="R11" i="11" s="1"/>
  <c r="M51" i="10"/>
  <c r="O49" i="10"/>
  <c r="P52" i="11" s="1"/>
  <c r="R52" i="11" s="1"/>
  <c r="K45" i="10"/>
  <c r="O53" i="10"/>
  <c r="P56" i="11" s="1"/>
  <c r="R56" i="11" s="1"/>
  <c r="I41" i="10"/>
  <c r="P7" i="11" s="1"/>
  <c r="R7" i="11" s="1"/>
  <c r="I49" i="10"/>
  <c r="P15" i="11" s="1"/>
  <c r="R15" i="11" s="1"/>
  <c r="I51" i="10"/>
  <c r="P17" i="11" s="1"/>
  <c r="R17" i="11" s="1"/>
  <c r="M53" i="10"/>
  <c r="I54" i="10"/>
  <c r="P20" i="11" s="1"/>
  <c r="R20" i="11" s="1"/>
  <c r="K52" i="10"/>
  <c r="I48" i="10"/>
  <c r="P14" i="11" s="1"/>
  <c r="R14" i="11" s="1"/>
  <c r="K54" i="10"/>
  <c r="O43" i="10"/>
  <c r="P46" i="11" s="1"/>
  <c r="R46" i="11" s="1"/>
  <c r="O44" i="10"/>
  <c r="P47" i="11" s="1"/>
  <c r="R47" i="11" s="1"/>
  <c r="K55" i="10"/>
  <c r="K243" i="3" l="1"/>
  <c r="K354" i="3" l="1"/>
  <c r="F354" i="5"/>
  <c r="H354" i="5" s="1"/>
  <c r="K298" i="3"/>
  <c r="F298" i="5"/>
  <c r="H298" i="5" s="1"/>
  <c r="I605" i="3"/>
  <c r="K605" i="3" s="1"/>
  <c r="K131" i="3"/>
  <c r="I559" i="3"/>
  <c r="K559" i="3" s="1"/>
  <c r="F131" i="5"/>
  <c r="K355" i="3"/>
  <c r="L355" i="3" s="1"/>
  <c r="M355" i="3" s="1"/>
  <c r="F355" i="5"/>
  <c r="H355" i="5" s="1"/>
  <c r="K411" i="3"/>
  <c r="L411" i="3" s="1"/>
  <c r="M411" i="3" s="1"/>
  <c r="F411" i="5"/>
  <c r="H411" i="5" s="1"/>
  <c r="K410" i="3"/>
  <c r="F410" i="5"/>
  <c r="H410" i="5" s="1"/>
  <c r="I512" i="3"/>
  <c r="K512" i="3" s="1"/>
  <c r="K74" i="3"/>
  <c r="I466" i="3"/>
  <c r="K466" i="3" s="1"/>
  <c r="L243" i="3"/>
  <c r="M243" i="3" s="1"/>
  <c r="K248" i="3"/>
  <c r="K299" i="3"/>
  <c r="L299" i="3" s="1"/>
  <c r="M299" i="3" s="1"/>
  <c r="F299" i="5"/>
  <c r="H299" i="5" s="1"/>
  <c r="K187" i="3"/>
  <c r="F187" i="5"/>
  <c r="H187" i="5" s="1"/>
  <c r="H192" i="5" s="1"/>
  <c r="H201" i="5" l="1"/>
  <c r="L512" i="3"/>
  <c r="M512" i="3" s="1"/>
  <c r="K518" i="3"/>
  <c r="L248" i="3"/>
  <c r="M248" i="3" s="1"/>
  <c r="K257" i="3"/>
  <c r="F559" i="5"/>
  <c r="H559" i="5" s="1"/>
  <c r="H564" i="5" s="1"/>
  <c r="F605" i="5"/>
  <c r="H605" i="5" s="1"/>
  <c r="H610" i="5" s="1"/>
  <c r="H131" i="5"/>
  <c r="H136" i="5" s="1"/>
  <c r="L559" i="3"/>
  <c r="M559" i="3" s="1"/>
  <c r="K564" i="3"/>
  <c r="L131" i="3"/>
  <c r="M131" i="3" s="1"/>
  <c r="K136" i="3"/>
  <c r="L605" i="3"/>
  <c r="M605" i="3" s="1"/>
  <c r="K610" i="3"/>
  <c r="H304" i="5"/>
  <c r="K304" i="3"/>
  <c r="L298" i="3"/>
  <c r="M298" i="3" s="1"/>
  <c r="L466" i="3"/>
  <c r="M466" i="3" s="1"/>
  <c r="K472" i="3"/>
  <c r="L74" i="3"/>
  <c r="K80" i="3"/>
  <c r="K192" i="3"/>
  <c r="L187" i="3"/>
  <c r="M187" i="3" s="1"/>
  <c r="H416" i="5"/>
  <c r="H360" i="5"/>
  <c r="K416" i="3"/>
  <c r="L410" i="3"/>
  <c r="M410" i="3" s="1"/>
  <c r="K360" i="3"/>
  <c r="L354" i="3"/>
  <c r="M354" i="3" s="1"/>
  <c r="H145" i="5" l="1"/>
  <c r="L416" i="3"/>
  <c r="M416" i="3" s="1"/>
  <c r="K425" i="3"/>
  <c r="H619" i="5"/>
  <c r="L360" i="3"/>
  <c r="M360" i="3" s="1"/>
  <c r="K369" i="3"/>
  <c r="H369" i="5"/>
  <c r="L192" i="3"/>
  <c r="M192" i="3" s="1"/>
  <c r="K201" i="3"/>
  <c r="H573" i="5"/>
  <c r="H425" i="5"/>
  <c r="L80" i="3"/>
  <c r="M80" i="3" s="1"/>
  <c r="K89" i="3"/>
  <c r="L257" i="3"/>
  <c r="M257" i="3" s="1"/>
  <c r="K260" i="3"/>
  <c r="M74" i="3"/>
  <c r="K481" i="3"/>
  <c r="L472" i="3"/>
  <c r="M472" i="3" s="1"/>
  <c r="L304" i="3"/>
  <c r="M304" i="3" s="1"/>
  <c r="K313" i="3"/>
  <c r="H313" i="5"/>
  <c r="L610" i="3"/>
  <c r="M610" i="3" s="1"/>
  <c r="K619" i="3"/>
  <c r="L136" i="3"/>
  <c r="M136" i="3" s="1"/>
  <c r="K145" i="3"/>
  <c r="L518" i="3"/>
  <c r="M518" i="3" s="1"/>
  <c r="K527" i="3"/>
  <c r="K573" i="3"/>
  <c r="L564" i="3"/>
  <c r="M564" i="3" s="1"/>
  <c r="H204" i="5"/>
  <c r="L573" i="3" l="1"/>
  <c r="M573" i="3" s="1"/>
  <c r="K576" i="3"/>
  <c r="L201" i="3"/>
  <c r="M201" i="3" s="1"/>
  <c r="K204" i="3"/>
  <c r="H225" i="5"/>
  <c r="H220" i="5"/>
  <c r="H215" i="5"/>
  <c r="L313" i="3"/>
  <c r="M313" i="3" s="1"/>
  <c r="K316" i="3"/>
  <c r="L425" i="3"/>
  <c r="M425" i="3" s="1"/>
  <c r="K428" i="3"/>
  <c r="L145" i="3"/>
  <c r="M145" i="3" s="1"/>
  <c r="K148" i="3"/>
  <c r="L619" i="3"/>
  <c r="M619" i="3" s="1"/>
  <c r="K622" i="3"/>
  <c r="H372" i="5"/>
  <c r="H148" i="5"/>
  <c r="H316" i="5"/>
  <c r="L481" i="3"/>
  <c r="M481" i="3" s="1"/>
  <c r="K484" i="3"/>
  <c r="L260" i="3"/>
  <c r="M260" i="3" s="1"/>
  <c r="K271" i="3"/>
  <c r="K281" i="3"/>
  <c r="K276" i="3"/>
  <c r="L369" i="3"/>
  <c r="M369" i="3" s="1"/>
  <c r="K372" i="3"/>
  <c r="L89" i="3"/>
  <c r="K92" i="3"/>
  <c r="H428" i="5"/>
  <c r="H622" i="5"/>
  <c r="L527" i="3"/>
  <c r="M527" i="3" s="1"/>
  <c r="K530" i="3"/>
  <c r="H576" i="5"/>
  <c r="L484" i="3" l="1"/>
  <c r="M484" i="3" s="1"/>
  <c r="K495" i="3"/>
  <c r="H383" i="5"/>
  <c r="H393" i="5"/>
  <c r="H388" i="5"/>
  <c r="L622" i="3"/>
  <c r="M622" i="3" s="1"/>
  <c r="K633" i="3"/>
  <c r="H439" i="5"/>
  <c r="H449" i="5"/>
  <c r="H444" i="5"/>
  <c r="H337" i="5"/>
  <c r="H332" i="5"/>
  <c r="H327" i="5"/>
  <c r="H169" i="5"/>
  <c r="H164" i="5"/>
  <c r="H159" i="5"/>
  <c r="K169" i="3"/>
  <c r="K164" i="3"/>
  <c r="L148" i="3"/>
  <c r="M148" i="3" s="1"/>
  <c r="K159" i="3"/>
  <c r="K449" i="3"/>
  <c r="K444" i="3"/>
  <c r="L428" i="3"/>
  <c r="M428" i="3" s="1"/>
  <c r="K439" i="3"/>
  <c r="H587" i="5"/>
  <c r="K337" i="3"/>
  <c r="K332" i="3"/>
  <c r="L316" i="3"/>
  <c r="M316" i="3" s="1"/>
  <c r="K327" i="3"/>
  <c r="K220" i="3"/>
  <c r="L204" i="3"/>
  <c r="M204" i="3" s="1"/>
  <c r="K215" i="3"/>
  <c r="K225" i="3"/>
  <c r="L92" i="3"/>
  <c r="K103" i="3"/>
  <c r="K113" i="3"/>
  <c r="K108" i="3"/>
  <c r="H216" i="5"/>
  <c r="H218" i="5" s="1"/>
  <c r="L530" i="3"/>
  <c r="M530" i="3" s="1"/>
  <c r="K541" i="3"/>
  <c r="M89" i="3"/>
  <c r="K393" i="3"/>
  <c r="K388" i="3"/>
  <c r="L372" i="3"/>
  <c r="M372" i="3" s="1"/>
  <c r="K383" i="3"/>
  <c r="H221" i="5"/>
  <c r="H223" i="5" s="1"/>
  <c r="H226" i="5"/>
  <c r="H228" i="5" s="1"/>
  <c r="L276" i="3"/>
  <c r="M276" i="3" s="1"/>
  <c r="K277" i="3"/>
  <c r="L277" i="3" s="1"/>
  <c r="M277" i="3" s="1"/>
  <c r="L576" i="3"/>
  <c r="M576" i="3" s="1"/>
  <c r="K587" i="3"/>
  <c r="L281" i="3"/>
  <c r="M281" i="3" s="1"/>
  <c r="K282" i="3"/>
  <c r="L282" i="3" s="1"/>
  <c r="M282" i="3" s="1"/>
  <c r="L271" i="3"/>
  <c r="M271" i="3" s="1"/>
  <c r="K272" i="3"/>
  <c r="L272" i="3" s="1"/>
  <c r="M272" i="3" s="1"/>
  <c r="H633" i="5"/>
  <c r="K274" i="3" l="1"/>
  <c r="L274" i="3" s="1"/>
  <c r="M274" i="3" s="1"/>
  <c r="L449" i="3"/>
  <c r="M449" i="3" s="1"/>
  <c r="K450" i="3"/>
  <c r="L450" i="3" s="1"/>
  <c r="M450" i="3" s="1"/>
  <c r="K109" i="3"/>
  <c r="L109" i="3" s="1"/>
  <c r="M109" i="3" s="1"/>
  <c r="K110" i="3"/>
  <c r="L108" i="3"/>
  <c r="M108" i="3" s="1"/>
  <c r="H589" i="5"/>
  <c r="H588" i="5"/>
  <c r="K284" i="3"/>
  <c r="L284" i="3" s="1"/>
  <c r="M284" i="3" s="1"/>
  <c r="L113" i="3"/>
  <c r="M113" i="3" s="1"/>
  <c r="K114" i="3"/>
  <c r="L114" i="3" s="1"/>
  <c r="M114" i="3" s="1"/>
  <c r="K115" i="3"/>
  <c r="K160" i="3"/>
  <c r="L160" i="3" s="1"/>
  <c r="M160" i="3" s="1"/>
  <c r="K161" i="3"/>
  <c r="L161" i="3" s="1"/>
  <c r="L159" i="3"/>
  <c r="M159" i="3" s="1"/>
  <c r="L103" i="3"/>
  <c r="K104" i="3"/>
  <c r="L104" i="3" s="1"/>
  <c r="M104" i="3" s="1"/>
  <c r="K105" i="3"/>
  <c r="L105" i="3" s="1"/>
  <c r="M92" i="3"/>
  <c r="L164" i="3"/>
  <c r="M164" i="3" s="1"/>
  <c r="K165" i="3"/>
  <c r="L165" i="3" s="1"/>
  <c r="M165" i="3" s="1"/>
  <c r="K166" i="3"/>
  <c r="L587" i="3"/>
  <c r="M587" i="3" s="1"/>
  <c r="K588" i="3"/>
  <c r="L588" i="3" s="1"/>
  <c r="M588" i="3" s="1"/>
  <c r="K589" i="3"/>
  <c r="L589" i="3" s="1"/>
  <c r="L169" i="3"/>
  <c r="M169" i="3" s="1"/>
  <c r="K170" i="3"/>
  <c r="L170" i="3" s="1"/>
  <c r="M170" i="3" s="1"/>
  <c r="K171" i="3"/>
  <c r="K634" i="3"/>
  <c r="L634" i="3" s="1"/>
  <c r="M634" i="3" s="1"/>
  <c r="K635" i="3"/>
  <c r="L635" i="3" s="1"/>
  <c r="L633" i="3"/>
  <c r="M633" i="3" s="1"/>
  <c r="L225" i="3"/>
  <c r="M225" i="3" s="1"/>
  <c r="K226" i="3"/>
  <c r="L226" i="3" s="1"/>
  <c r="M226" i="3" s="1"/>
  <c r="H160" i="5"/>
  <c r="H161" i="5"/>
  <c r="H445" i="5"/>
  <c r="H447" i="5" s="1"/>
  <c r="L215" i="3"/>
  <c r="M215" i="3" s="1"/>
  <c r="K216" i="3"/>
  <c r="L216" i="3" s="1"/>
  <c r="M216" i="3" s="1"/>
  <c r="H165" i="5"/>
  <c r="H167" i="5" s="1"/>
  <c r="H166" i="5"/>
  <c r="H450" i="5"/>
  <c r="H452" i="5" s="1"/>
  <c r="H389" i="5"/>
  <c r="H391" i="5" s="1"/>
  <c r="H390" i="5"/>
  <c r="H440" i="5"/>
  <c r="H442" i="5" s="1"/>
  <c r="L220" i="3"/>
  <c r="M220" i="3" s="1"/>
  <c r="K221" i="3"/>
  <c r="L221" i="3" s="1"/>
  <c r="M221" i="3" s="1"/>
  <c r="H171" i="5"/>
  <c r="H170" i="5"/>
  <c r="H394" i="5"/>
  <c r="H396" i="5" s="1"/>
  <c r="H395" i="5"/>
  <c r="K384" i="3"/>
  <c r="L384" i="3" s="1"/>
  <c r="M384" i="3" s="1"/>
  <c r="K385" i="3"/>
  <c r="L385" i="3" s="1"/>
  <c r="L383" i="3"/>
  <c r="M383" i="3" s="1"/>
  <c r="K328" i="3"/>
  <c r="L328" i="3" s="1"/>
  <c r="M328" i="3" s="1"/>
  <c r="K329" i="3"/>
  <c r="L329" i="3" s="1"/>
  <c r="L327" i="3"/>
  <c r="M327" i="3" s="1"/>
  <c r="H328" i="5"/>
  <c r="H329" i="5"/>
  <c r="H384" i="5"/>
  <c r="H385" i="5"/>
  <c r="K279" i="3"/>
  <c r="L279" i="3" s="1"/>
  <c r="M279" i="3" s="1"/>
  <c r="K542" i="3"/>
  <c r="L542" i="3" s="1"/>
  <c r="M542" i="3" s="1"/>
  <c r="K543" i="3"/>
  <c r="L543" i="3" s="1"/>
  <c r="L541" i="3"/>
  <c r="M541" i="3" s="1"/>
  <c r="H333" i="5"/>
  <c r="H335" i="5" s="1"/>
  <c r="H334" i="5"/>
  <c r="L495" i="3"/>
  <c r="M495" i="3" s="1"/>
  <c r="K496" i="3"/>
  <c r="L496" i="3" s="1"/>
  <c r="M496" i="3" s="1"/>
  <c r="K497" i="3"/>
  <c r="L497" i="3" s="1"/>
  <c r="H634" i="5"/>
  <c r="H635" i="5"/>
  <c r="L388" i="3"/>
  <c r="M388" i="3" s="1"/>
  <c r="K389" i="3"/>
  <c r="L389" i="3" s="1"/>
  <c r="M389" i="3" s="1"/>
  <c r="K390" i="3"/>
  <c r="L332" i="3"/>
  <c r="M332" i="3" s="1"/>
  <c r="K333" i="3"/>
  <c r="L333" i="3" s="1"/>
  <c r="M333" i="3" s="1"/>
  <c r="K334" i="3"/>
  <c r="K440" i="3"/>
  <c r="L440" i="3" s="1"/>
  <c r="M440" i="3" s="1"/>
  <c r="L439" i="3"/>
  <c r="M439" i="3" s="1"/>
  <c r="L393" i="3"/>
  <c r="M393" i="3" s="1"/>
  <c r="K394" i="3"/>
  <c r="L394" i="3" s="1"/>
  <c r="M394" i="3" s="1"/>
  <c r="K395" i="3"/>
  <c r="L337" i="3"/>
  <c r="M337" i="3" s="1"/>
  <c r="K338" i="3"/>
  <c r="L338" i="3" s="1"/>
  <c r="M338" i="3" s="1"/>
  <c r="K339" i="3"/>
  <c r="H339" i="5"/>
  <c r="H338" i="5"/>
  <c r="H340" i="5" s="1"/>
  <c r="L444" i="3"/>
  <c r="M444" i="3" s="1"/>
  <c r="K445" i="3"/>
  <c r="L445" i="3" s="1"/>
  <c r="M445" i="3" s="1"/>
  <c r="K447" i="3" l="1"/>
  <c r="L447" i="3" s="1"/>
  <c r="M447" i="3" s="1"/>
  <c r="K116" i="3"/>
  <c r="L116" i="3" s="1"/>
  <c r="M116" i="3" s="1"/>
  <c r="K111" i="3"/>
  <c r="L111" i="3" s="1"/>
  <c r="M111" i="3" s="1"/>
  <c r="H636" i="5"/>
  <c r="H590" i="5"/>
  <c r="K386" i="3"/>
  <c r="L386" i="3" s="1"/>
  <c r="M386" i="3" s="1"/>
  <c r="K218" i="3"/>
  <c r="L218" i="3" s="1"/>
  <c r="M218" i="3" s="1"/>
  <c r="H162" i="5"/>
  <c r="K340" i="3"/>
  <c r="L340" i="3" s="1"/>
  <c r="M340" i="3" s="1"/>
  <c r="K330" i="3"/>
  <c r="L330" i="3" s="1"/>
  <c r="M330" i="3" s="1"/>
  <c r="K442" i="3"/>
  <c r="L442" i="3" s="1"/>
  <c r="M442" i="3" s="1"/>
  <c r="K498" i="3"/>
  <c r="L498" i="3" s="1"/>
  <c r="M498" i="3" s="1"/>
  <c r="K335" i="3"/>
  <c r="L335" i="3" s="1"/>
  <c r="M335" i="3" s="1"/>
  <c r="H172" i="5"/>
  <c r="K228" i="3"/>
  <c r="L228" i="3" s="1"/>
  <c r="M228" i="3" s="1"/>
  <c r="H330" i="5"/>
  <c r="K590" i="3"/>
  <c r="L590" i="3" s="1"/>
  <c r="M590" i="3" s="1"/>
  <c r="K223" i="3"/>
  <c r="L223" i="3" s="1"/>
  <c r="M223" i="3" s="1"/>
  <c r="K106" i="3"/>
  <c r="L106" i="3" s="1"/>
  <c r="M106" i="3" s="1"/>
  <c r="K636" i="3"/>
  <c r="L636" i="3" s="1"/>
  <c r="M636" i="3" s="1"/>
  <c r="M103" i="3"/>
  <c r="K396" i="3"/>
  <c r="L396" i="3" s="1"/>
  <c r="M396" i="3" s="1"/>
  <c r="K391" i="3"/>
  <c r="L391" i="3" s="1"/>
  <c r="M391" i="3" s="1"/>
  <c r="K544" i="3"/>
  <c r="L544" i="3" s="1"/>
  <c r="M544" i="3" s="1"/>
  <c r="K162" i="3"/>
  <c r="L162" i="3" s="1"/>
  <c r="M162" i="3" s="1"/>
  <c r="K172" i="3"/>
  <c r="L172" i="3" s="1"/>
  <c r="M172" i="3" s="1"/>
  <c r="K167" i="3"/>
  <c r="L167" i="3" s="1"/>
  <c r="M167" i="3" s="1"/>
  <c r="H386" i="5"/>
  <c r="K452" i="3"/>
  <c r="L452" i="3" s="1"/>
  <c r="M452" i="3" s="1"/>
  <c r="N47" i="3" l="1"/>
  <c r="I68" i="11" s="1"/>
  <c r="J43" i="3"/>
  <c r="J49" i="3"/>
  <c r="J51" i="3"/>
  <c r="J50" i="3"/>
  <c r="N42" i="3"/>
  <c r="I63" i="11" s="1"/>
  <c r="L45" i="3"/>
  <c r="H48" i="3"/>
  <c r="I32" i="11" s="1"/>
  <c r="H51" i="3"/>
  <c r="I35" i="11" s="1"/>
  <c r="J42" i="3"/>
  <c r="N45" i="3"/>
  <c r="I66" i="11" s="1"/>
  <c r="H45" i="3"/>
  <c r="I29" i="11" s="1"/>
  <c r="L46" i="3"/>
  <c r="L51" i="3"/>
  <c r="H42" i="3"/>
  <c r="I26" i="11" s="1"/>
  <c r="M43" i="3"/>
  <c r="O45" i="3"/>
  <c r="J66" i="11" s="1"/>
  <c r="I49" i="3"/>
  <c r="J33" i="11" s="1"/>
  <c r="K43" i="3"/>
  <c r="K42" i="3"/>
  <c r="M46" i="3"/>
  <c r="K49" i="3"/>
  <c r="I43" i="3"/>
  <c r="J27" i="11" s="1"/>
  <c r="O47" i="3"/>
  <c r="J68" i="11" s="1"/>
  <c r="I46" i="3"/>
  <c r="J30" i="11" s="1"/>
  <c r="O44" i="3"/>
  <c r="J65" i="11" s="1"/>
  <c r="M45" i="3"/>
  <c r="M48" i="3"/>
  <c r="O48" i="3"/>
  <c r="J69" i="11" s="1"/>
  <c r="M50" i="3"/>
  <c r="K44" i="3"/>
  <c r="K41" i="3"/>
  <c r="O49" i="3"/>
  <c r="J70" i="11" s="1"/>
  <c r="O51" i="3"/>
  <c r="J72" i="11" s="1"/>
  <c r="M47" i="3"/>
  <c r="O46" i="3"/>
  <c r="J67" i="11" s="1"/>
  <c r="K46" i="3"/>
  <c r="M49" i="3"/>
  <c r="O42" i="3"/>
  <c r="J63" i="11" s="1"/>
  <c r="I47" i="3"/>
  <c r="J31" i="11" s="1"/>
  <c r="K51" i="3"/>
  <c r="K48" i="3"/>
  <c r="I48" i="3"/>
  <c r="J32" i="11" s="1"/>
  <c r="M51" i="3"/>
  <c r="O50" i="3"/>
  <c r="J71" i="11" s="1"/>
  <c r="K50" i="3"/>
  <c r="K45" i="3"/>
  <c r="M41" i="3"/>
  <c r="O41" i="3"/>
  <c r="J62" i="11" s="1"/>
  <c r="I42" i="3"/>
  <c r="J26" i="11" s="1"/>
  <c r="I50" i="3"/>
  <c r="J34" i="11" s="1"/>
  <c r="M42" i="3"/>
  <c r="I45" i="3"/>
  <c r="J29" i="11" s="1"/>
  <c r="I41" i="3"/>
  <c r="J25" i="11" s="1"/>
  <c r="O43" i="3"/>
  <c r="J64" i="11" s="1"/>
  <c r="K47" i="3"/>
  <c r="I44" i="3"/>
  <c r="J28" i="11" s="1"/>
  <c r="I51" i="3"/>
  <c r="J35" i="11" s="1"/>
  <c r="M44" i="3"/>
  <c r="N46" i="3"/>
  <c r="I67" i="11" s="1"/>
  <c r="L42" i="3"/>
  <c r="J47" i="3"/>
  <c r="J46" i="3"/>
  <c r="H47" i="3"/>
  <c r="I31" i="11" s="1"/>
  <c r="L50" i="3"/>
  <c r="H46" i="3"/>
  <c r="I30" i="11" s="1"/>
  <c r="N41" i="3"/>
  <c r="I62" i="11" s="1"/>
  <c r="N50" i="3"/>
  <c r="I71" i="11" s="1"/>
  <c r="J41" i="3"/>
  <c r="L47" i="3"/>
  <c r="N44" i="3" a="1"/>
  <c r="N44" i="3" s="1"/>
  <c r="I65" i="11" s="1"/>
  <c r="N51" i="3"/>
  <c r="I72" i="11" s="1"/>
  <c r="L41" i="3"/>
  <c r="J48" i="3"/>
  <c r="L44" i="3"/>
  <c r="H43" i="3"/>
  <c r="I27" i="11" s="1"/>
  <c r="H50" i="3"/>
  <c r="I34" i="11" s="1"/>
  <c r="L43" i="3"/>
  <c r="L48" i="3"/>
  <c r="J45" i="3"/>
  <c r="L49" i="3"/>
  <c r="J44" i="3"/>
  <c r="H49" i="3"/>
  <c r="I33" i="11" s="1"/>
  <c r="H44" i="3"/>
  <c r="I28" i="11" s="1"/>
  <c r="N49" i="3"/>
  <c r="I70" i="11" s="1"/>
  <c r="N48" i="3"/>
  <c r="I69" i="11" s="1"/>
  <c r="N43" i="3"/>
  <c r="I64" i="11" s="1"/>
  <c r="H41" i="3"/>
  <c r="I25" i="11" s="1"/>
  <c r="H243" i="5" l="1"/>
  <c r="H248" i="5" s="1"/>
  <c r="H257" i="5" l="1"/>
  <c r="H74" i="5"/>
  <c r="H80" i="5" s="1"/>
  <c r="F466" i="5"/>
  <c r="H466" i="5" s="1"/>
  <c r="H472" i="5" s="1"/>
  <c r="F512" i="5"/>
  <c r="H512" i="5" s="1"/>
  <c r="H518" i="5" s="1"/>
  <c r="K354" i="5" l="1"/>
  <c r="F354" i="7"/>
  <c r="H354" i="7" s="1"/>
  <c r="K298" i="5"/>
  <c r="F298" i="7"/>
  <c r="H298" i="7" s="1"/>
  <c r="K243" i="5"/>
  <c r="F243" i="7"/>
  <c r="H243" i="7" s="1"/>
  <c r="H248" i="7" s="1"/>
  <c r="F131" i="7"/>
  <c r="I559" i="5"/>
  <c r="K559" i="5" s="1"/>
  <c r="I605" i="5"/>
  <c r="K605" i="5" s="1"/>
  <c r="K131" i="5"/>
  <c r="K187" i="5"/>
  <c r="F187" i="7"/>
  <c r="H187" i="7" s="1"/>
  <c r="H192" i="7" s="1"/>
  <c r="K411" i="5"/>
  <c r="L411" i="5" s="1"/>
  <c r="M411" i="5" s="1"/>
  <c r="F411" i="7"/>
  <c r="H411" i="7" s="1"/>
  <c r="H260" i="5"/>
  <c r="F299" i="7"/>
  <c r="H299" i="7" s="1"/>
  <c r="K299" i="5"/>
  <c r="L299" i="5" s="1"/>
  <c r="M299" i="5" s="1"/>
  <c r="K355" i="5"/>
  <c r="L355" i="5" s="1"/>
  <c r="M355" i="5" s="1"/>
  <c r="F355" i="7"/>
  <c r="H355" i="7" s="1"/>
  <c r="H527" i="5"/>
  <c r="F410" i="7"/>
  <c r="H410" i="7" s="1"/>
  <c r="K410" i="5"/>
  <c r="H481" i="5"/>
  <c r="H89" i="5"/>
  <c r="K74" i="5"/>
  <c r="F74" i="7"/>
  <c r="I466" i="5"/>
  <c r="K466" i="5" s="1"/>
  <c r="I512" i="5"/>
  <c r="K512" i="5" s="1"/>
  <c r="H416" i="7" l="1"/>
  <c r="H425" i="7" s="1"/>
  <c r="H360" i="7"/>
  <c r="K360" i="5"/>
  <c r="L354" i="5"/>
  <c r="M354" i="5" s="1"/>
  <c r="K416" i="5"/>
  <c r="L410" i="5"/>
  <c r="M410" i="5" s="1"/>
  <c r="L131" i="5"/>
  <c r="M131" i="5" s="1"/>
  <c r="K136" i="5"/>
  <c r="K610" i="5"/>
  <c r="L605" i="5"/>
  <c r="M605" i="5" s="1"/>
  <c r="K564" i="5"/>
  <c r="L559" i="5"/>
  <c r="M559" i="5" s="1"/>
  <c r="H131" i="7"/>
  <c r="H136" i="7" s="1"/>
  <c r="F559" i="7"/>
  <c r="H559" i="7" s="1"/>
  <c r="H564" i="7" s="1"/>
  <c r="F605" i="7"/>
  <c r="H605" i="7" s="1"/>
  <c r="H610" i="7" s="1"/>
  <c r="H530" i="5"/>
  <c r="H201" i="7"/>
  <c r="K192" i="5"/>
  <c r="L187" i="5"/>
  <c r="M187" i="5" s="1"/>
  <c r="L512" i="5"/>
  <c r="M512" i="5" s="1"/>
  <c r="K518" i="5"/>
  <c r="L466" i="5"/>
  <c r="M466" i="5" s="1"/>
  <c r="K472" i="5"/>
  <c r="H484" i="5"/>
  <c r="H271" i="5"/>
  <c r="H281" i="5"/>
  <c r="H276" i="5"/>
  <c r="L74" i="5"/>
  <c r="K80" i="5"/>
  <c r="H74" i="7"/>
  <c r="H80" i="7" s="1"/>
  <c r="F466" i="7"/>
  <c r="H466" i="7" s="1"/>
  <c r="H472" i="7" s="1"/>
  <c r="F512" i="7"/>
  <c r="H512" i="7" s="1"/>
  <c r="H518" i="7" s="1"/>
  <c r="H257" i="7"/>
  <c r="L243" i="5"/>
  <c r="M243" i="5" s="1"/>
  <c r="K248" i="5"/>
  <c r="H304" i="7"/>
  <c r="H92" i="5"/>
  <c r="K304" i="5"/>
  <c r="L298" i="5"/>
  <c r="M298" i="5" s="1"/>
  <c r="K481" i="5" l="1"/>
  <c r="L472" i="5"/>
  <c r="M472" i="5" s="1"/>
  <c r="L610" i="5"/>
  <c r="M610" i="5" s="1"/>
  <c r="K619" i="5"/>
  <c r="H527" i="7"/>
  <c r="L80" i="5"/>
  <c r="M80" i="5" s="1"/>
  <c r="K89" i="5"/>
  <c r="H428" i="7"/>
  <c r="H481" i="7"/>
  <c r="M74" i="5"/>
  <c r="L136" i="5"/>
  <c r="M136" i="5" s="1"/>
  <c r="K145" i="5"/>
  <c r="H89" i="7"/>
  <c r="H277" i="5"/>
  <c r="H279" i="5" s="1"/>
  <c r="H282" i="5"/>
  <c r="H272" i="5"/>
  <c r="H274" i="5" s="1"/>
  <c r="L518" i="5"/>
  <c r="M518" i="5" s="1"/>
  <c r="K527" i="5"/>
  <c r="L248" i="5"/>
  <c r="M248" i="5" s="1"/>
  <c r="K257" i="5"/>
  <c r="L304" i="5"/>
  <c r="M304" i="5" s="1"/>
  <c r="K313" i="5"/>
  <c r="H260" i="7"/>
  <c r="H108" i="5"/>
  <c r="H103" i="5"/>
  <c r="H113" i="5"/>
  <c r="H313" i="7"/>
  <c r="H495" i="5"/>
  <c r="H619" i="7"/>
  <c r="L416" i="5"/>
  <c r="M416" i="5" s="1"/>
  <c r="K425" i="5"/>
  <c r="L192" i="5"/>
  <c r="M192" i="5" s="1"/>
  <c r="K201" i="5"/>
  <c r="H573" i="7"/>
  <c r="H204" i="7"/>
  <c r="H145" i="7"/>
  <c r="L360" i="5"/>
  <c r="M360" i="5" s="1"/>
  <c r="K369" i="5"/>
  <c r="H541" i="5"/>
  <c r="L564" i="5"/>
  <c r="M564" i="5" s="1"/>
  <c r="K573" i="5"/>
  <c r="H369" i="7"/>
  <c r="H449" i="7" l="1"/>
  <c r="H444" i="7"/>
  <c r="H439" i="7"/>
  <c r="L573" i="5"/>
  <c r="M573" i="5" s="1"/>
  <c r="K576" i="5"/>
  <c r="L201" i="5"/>
  <c r="M201" i="5" s="1"/>
  <c r="K204" i="5"/>
  <c r="H316" i="7"/>
  <c r="L619" i="5"/>
  <c r="M619" i="5" s="1"/>
  <c r="K622" i="5"/>
  <c r="H372" i="7"/>
  <c r="H114" i="5"/>
  <c r="H116" i="5" s="1"/>
  <c r="H115" i="5"/>
  <c r="K428" i="5"/>
  <c r="L425" i="5"/>
  <c r="M425" i="5" s="1"/>
  <c r="H104" i="5"/>
  <c r="H105" i="5"/>
  <c r="H109" i="5"/>
  <c r="H111" i="5" s="1"/>
  <c r="H110" i="5"/>
  <c r="H622" i="7"/>
  <c r="L313" i="5"/>
  <c r="M313" i="5" s="1"/>
  <c r="K316" i="5"/>
  <c r="L89" i="5"/>
  <c r="K92" i="5"/>
  <c r="L481" i="5"/>
  <c r="M481" i="5" s="1"/>
  <c r="K484" i="5"/>
  <c r="H276" i="7"/>
  <c r="H271" i="7"/>
  <c r="H281" i="7"/>
  <c r="L369" i="5"/>
  <c r="M369" i="5" s="1"/>
  <c r="K372" i="5"/>
  <c r="L257" i="5"/>
  <c r="M257" i="5" s="1"/>
  <c r="K260" i="5"/>
  <c r="H92" i="7"/>
  <c r="H530" i="7"/>
  <c r="H497" i="5"/>
  <c r="H496" i="5"/>
  <c r="H148" i="7"/>
  <c r="L527" i="5"/>
  <c r="M527" i="5" s="1"/>
  <c r="K530" i="5"/>
  <c r="H284" i="5"/>
  <c r="L145" i="5"/>
  <c r="M145" i="5" s="1"/>
  <c r="K148" i="5"/>
  <c r="H215" i="7"/>
  <c r="H225" i="7"/>
  <c r="H220" i="7"/>
  <c r="H543" i="5"/>
  <c r="H542" i="5"/>
  <c r="H484" i="7"/>
  <c r="H576" i="7"/>
  <c r="H106" i="5" l="1"/>
  <c r="H544" i="5"/>
  <c r="H221" i="7"/>
  <c r="H272" i="7"/>
  <c r="H274" i="7" s="1"/>
  <c r="H495" i="7"/>
  <c r="L530" i="5"/>
  <c r="M530" i="5" s="1"/>
  <c r="K541" i="5"/>
  <c r="H541" i="7"/>
  <c r="K108" i="5"/>
  <c r="K103" i="5"/>
  <c r="L92" i="5"/>
  <c r="M92" i="5" s="1"/>
  <c r="K113" i="5"/>
  <c r="L316" i="5"/>
  <c r="M316" i="5" s="1"/>
  <c r="K337" i="5"/>
  <c r="K332" i="5"/>
  <c r="K327" i="5"/>
  <c r="K444" i="5"/>
  <c r="L428" i="5"/>
  <c r="M428" i="5" s="1"/>
  <c r="K439" i="5"/>
  <c r="K449" i="5"/>
  <c r="L622" i="5"/>
  <c r="M622" i="5" s="1"/>
  <c r="K633" i="5"/>
  <c r="L576" i="5"/>
  <c r="M576" i="5" s="1"/>
  <c r="K587" i="5"/>
  <c r="H169" i="7"/>
  <c r="H164" i="7"/>
  <c r="H159" i="7"/>
  <c r="H113" i="7"/>
  <c r="H108" i="7"/>
  <c r="H103" i="7"/>
  <c r="M89" i="5"/>
  <c r="H587" i="7"/>
  <c r="H393" i="7"/>
  <c r="H388" i="7"/>
  <c r="H383" i="7"/>
  <c r="H332" i="7"/>
  <c r="H327" i="7"/>
  <c r="H337" i="7"/>
  <c r="K225" i="5"/>
  <c r="K220" i="5"/>
  <c r="L204" i="5"/>
  <c r="M204" i="5" s="1"/>
  <c r="K215" i="5"/>
  <c r="H440" i="7"/>
  <c r="H442" i="7" s="1"/>
  <c r="H445" i="7"/>
  <c r="H447" i="7" s="1"/>
  <c r="H450" i="7"/>
  <c r="H452" i="7" s="1"/>
  <c r="H282" i="7"/>
  <c r="H284" i="7" s="1"/>
  <c r="H226" i="7"/>
  <c r="H228" i="7" s="1"/>
  <c r="K388" i="5"/>
  <c r="K383" i="5"/>
  <c r="L372" i="5"/>
  <c r="M372" i="5" s="1"/>
  <c r="K393" i="5"/>
  <c r="H633" i="7"/>
  <c r="H498" i="5"/>
  <c r="K271" i="5"/>
  <c r="K281" i="5"/>
  <c r="K276" i="5"/>
  <c r="L260" i="5"/>
  <c r="M260" i="5" s="1"/>
  <c r="H216" i="7"/>
  <c r="H218" i="7" s="1"/>
  <c r="L148" i="5"/>
  <c r="M148" i="5" s="1"/>
  <c r="K169" i="5"/>
  <c r="K164" i="5"/>
  <c r="K159" i="5"/>
  <c r="H277" i="7"/>
  <c r="H279" i="7" s="1"/>
  <c r="L484" i="5"/>
  <c r="M484" i="5" s="1"/>
  <c r="K495" i="5"/>
  <c r="H109" i="7" l="1"/>
  <c r="H111" i="7" s="1"/>
  <c r="H110" i="7"/>
  <c r="H338" i="7"/>
  <c r="H339" i="7"/>
  <c r="H588" i="7"/>
  <c r="H589" i="7"/>
  <c r="K450" i="5"/>
  <c r="L450" i="5" s="1"/>
  <c r="M450" i="5" s="1"/>
  <c r="L449" i="5"/>
  <c r="M449" i="5" s="1"/>
  <c r="L103" i="5"/>
  <c r="K104" i="5"/>
  <c r="L104" i="5" s="1"/>
  <c r="M104" i="5" s="1"/>
  <c r="K105" i="5"/>
  <c r="L105" i="5" s="1"/>
  <c r="L159" i="5"/>
  <c r="M159" i="5" s="1"/>
  <c r="K160" i="5"/>
  <c r="L160" i="5" s="1"/>
  <c r="M160" i="5" s="1"/>
  <c r="K161" i="5"/>
  <c r="L161" i="5" s="1"/>
  <c r="L271" i="5"/>
  <c r="M271" i="5" s="1"/>
  <c r="K272" i="5"/>
  <c r="L272" i="5" s="1"/>
  <c r="M272" i="5" s="1"/>
  <c r="H328" i="7"/>
  <c r="H329" i="7"/>
  <c r="H330" i="7" s="1"/>
  <c r="H114" i="7"/>
  <c r="H116" i="7" s="1"/>
  <c r="H115" i="7"/>
  <c r="L439" i="5"/>
  <c r="M439" i="5" s="1"/>
  <c r="K440" i="5"/>
  <c r="L440" i="5" s="1"/>
  <c r="M440" i="5" s="1"/>
  <c r="L108" i="5"/>
  <c r="M108" i="5" s="1"/>
  <c r="K109" i="5"/>
  <c r="L109" i="5" s="1"/>
  <c r="M109" i="5" s="1"/>
  <c r="K110" i="5"/>
  <c r="H634" i="7"/>
  <c r="H635" i="7"/>
  <c r="H333" i="7"/>
  <c r="H335" i="7" s="1"/>
  <c r="H334" i="7"/>
  <c r="H160" i="7"/>
  <c r="H161" i="7"/>
  <c r="K394" i="5"/>
  <c r="L394" i="5" s="1"/>
  <c r="M394" i="5" s="1"/>
  <c r="K395" i="5"/>
  <c r="L393" i="5"/>
  <c r="M393" i="5" s="1"/>
  <c r="K216" i="5"/>
  <c r="L216" i="5" s="1"/>
  <c r="M216" i="5" s="1"/>
  <c r="L215" i="5"/>
  <c r="M215" i="5" s="1"/>
  <c r="H165" i="7"/>
  <c r="H167" i="7" s="1"/>
  <c r="H166" i="7"/>
  <c r="L444" i="5"/>
  <c r="M444" i="5" s="1"/>
  <c r="K445" i="5"/>
  <c r="L445" i="5" s="1"/>
  <c r="M445" i="5" s="1"/>
  <c r="H496" i="7"/>
  <c r="H497" i="7"/>
  <c r="H384" i="7"/>
  <c r="H385" i="7"/>
  <c r="K328" i="5"/>
  <c r="L328" i="5" s="1"/>
  <c r="M328" i="5" s="1"/>
  <c r="K329" i="5"/>
  <c r="L329" i="5" s="1"/>
  <c r="L327" i="5"/>
  <c r="M327" i="5" s="1"/>
  <c r="K277" i="5"/>
  <c r="L277" i="5" s="1"/>
  <c r="M277" i="5" s="1"/>
  <c r="L276" i="5"/>
  <c r="M276" i="5" s="1"/>
  <c r="L383" i="5"/>
  <c r="M383" i="5" s="1"/>
  <c r="K384" i="5"/>
  <c r="L384" i="5" s="1"/>
  <c r="M384" i="5" s="1"/>
  <c r="K385" i="5"/>
  <c r="L385" i="5" s="1"/>
  <c r="L220" i="5"/>
  <c r="M220" i="5" s="1"/>
  <c r="K221" i="5"/>
  <c r="L221" i="5" s="1"/>
  <c r="M221" i="5" s="1"/>
  <c r="H389" i="7"/>
  <c r="H391" i="7" s="1"/>
  <c r="H390" i="7"/>
  <c r="H170" i="7"/>
  <c r="H172" i="7" s="1"/>
  <c r="H171" i="7"/>
  <c r="K333" i="5"/>
  <c r="L333" i="5" s="1"/>
  <c r="M333" i="5" s="1"/>
  <c r="K334" i="5"/>
  <c r="L332" i="5"/>
  <c r="M332" i="5" s="1"/>
  <c r="L281" i="5"/>
  <c r="M281" i="5" s="1"/>
  <c r="K282" i="5"/>
  <c r="L282" i="5" s="1"/>
  <c r="M282" i="5" s="1"/>
  <c r="L388" i="5"/>
  <c r="M388" i="5" s="1"/>
  <c r="K389" i="5"/>
  <c r="L389" i="5" s="1"/>
  <c r="M389" i="5" s="1"/>
  <c r="K390" i="5"/>
  <c r="L225" i="5"/>
  <c r="M225" i="5" s="1"/>
  <c r="K226" i="5"/>
  <c r="L226" i="5" s="1"/>
  <c r="M226" i="5" s="1"/>
  <c r="K339" i="5"/>
  <c r="L337" i="5"/>
  <c r="M337" i="5" s="1"/>
  <c r="K338" i="5"/>
  <c r="L338" i="5" s="1"/>
  <c r="M338" i="5" s="1"/>
  <c r="H394" i="7"/>
  <c r="H396" i="7" s="1"/>
  <c r="H395" i="7"/>
  <c r="K165" i="5"/>
  <c r="L165" i="5" s="1"/>
  <c r="M165" i="5" s="1"/>
  <c r="K166" i="5"/>
  <c r="L164" i="5"/>
  <c r="M164" i="5" s="1"/>
  <c r="K588" i="5"/>
  <c r="L588" i="5" s="1"/>
  <c r="M588" i="5" s="1"/>
  <c r="K589" i="5"/>
  <c r="L589" i="5" s="1"/>
  <c r="L587" i="5"/>
  <c r="M587" i="5" s="1"/>
  <c r="H542" i="7"/>
  <c r="H543" i="7"/>
  <c r="K497" i="5"/>
  <c r="L497" i="5" s="1"/>
  <c r="L495" i="5"/>
  <c r="M495" i="5" s="1"/>
  <c r="K496" i="5"/>
  <c r="L496" i="5" s="1"/>
  <c r="M496" i="5" s="1"/>
  <c r="K634" i="5"/>
  <c r="L634" i="5" s="1"/>
  <c r="M634" i="5" s="1"/>
  <c r="K635" i="5"/>
  <c r="L635" i="5" s="1"/>
  <c r="L633" i="5"/>
  <c r="M633" i="5" s="1"/>
  <c r="K543" i="5"/>
  <c r="L543" i="5" s="1"/>
  <c r="L541" i="5"/>
  <c r="M541" i="5" s="1"/>
  <c r="K542" i="5"/>
  <c r="L542" i="5" s="1"/>
  <c r="M542" i="5" s="1"/>
  <c r="K170" i="5"/>
  <c r="L170" i="5" s="1"/>
  <c r="M170" i="5" s="1"/>
  <c r="K171" i="5"/>
  <c r="L169" i="5"/>
  <c r="M169" i="5" s="1"/>
  <c r="H104" i="7"/>
  <c r="H105" i="7"/>
  <c r="L113" i="5"/>
  <c r="M113" i="5" s="1"/>
  <c r="K114" i="5"/>
  <c r="L114" i="5" s="1"/>
  <c r="M114" i="5" s="1"/>
  <c r="K115" i="5"/>
  <c r="H223" i="7"/>
  <c r="H544" i="7" l="1"/>
  <c r="K228" i="5"/>
  <c r="L228" i="5" s="1"/>
  <c r="M228" i="5" s="1"/>
  <c r="H162" i="7"/>
  <c r="H590" i="7"/>
  <c r="K162" i="5"/>
  <c r="L162" i="5" s="1"/>
  <c r="M162" i="5" s="1"/>
  <c r="K391" i="5"/>
  <c r="L391" i="5" s="1"/>
  <c r="M391" i="5" s="1"/>
  <c r="H386" i="7"/>
  <c r="K274" i="5"/>
  <c r="L274" i="5" s="1"/>
  <c r="M274" i="5" s="1"/>
  <c r="K167" i="5"/>
  <c r="L167" i="5" s="1"/>
  <c r="M167" i="5" s="1"/>
  <c r="K218" i="5"/>
  <c r="L218" i="5" s="1"/>
  <c r="M218" i="5" s="1"/>
  <c r="K452" i="5"/>
  <c r="L452" i="5" s="1"/>
  <c r="M452" i="5" s="1"/>
  <c r="K111" i="5"/>
  <c r="L111" i="5" s="1"/>
  <c r="M111" i="5" s="1"/>
  <c r="K442" i="5"/>
  <c r="L442" i="5" s="1"/>
  <c r="M442" i="5" s="1"/>
  <c r="H498" i="7"/>
  <c r="K386" i="5"/>
  <c r="L386" i="5" s="1"/>
  <c r="M386" i="5" s="1"/>
  <c r="H636" i="7"/>
  <c r="K284" i="5"/>
  <c r="L284" i="5" s="1"/>
  <c r="M284" i="5" s="1"/>
  <c r="K636" i="5"/>
  <c r="L636" i="5" s="1"/>
  <c r="M636" i="5" s="1"/>
  <c r="K340" i="5"/>
  <c r="L340" i="5" s="1"/>
  <c r="M340" i="5" s="1"/>
  <c r="H106" i="7"/>
  <c r="K172" i="5"/>
  <c r="L172" i="5" s="1"/>
  <c r="M172" i="5" s="1"/>
  <c r="K116" i="5"/>
  <c r="L116" i="5" s="1"/>
  <c r="M116" i="5" s="1"/>
  <c r="K498" i="5"/>
  <c r="L498" i="5" s="1"/>
  <c r="M498" i="5" s="1"/>
  <c r="K335" i="5"/>
  <c r="L335" i="5" s="1"/>
  <c r="M335" i="5" s="1"/>
  <c r="K544" i="5"/>
  <c r="L544" i="5" s="1"/>
  <c r="M544" i="5" s="1"/>
  <c r="K106" i="5"/>
  <c r="L106" i="5" s="1"/>
  <c r="M106" i="5" s="1"/>
  <c r="K279" i="5"/>
  <c r="L279" i="5" s="1"/>
  <c r="M279" i="5" s="1"/>
  <c r="K396" i="5"/>
  <c r="L396" i="5" s="1"/>
  <c r="M396" i="5" s="1"/>
  <c r="M103" i="5"/>
  <c r="K330" i="5"/>
  <c r="L330" i="5" s="1"/>
  <c r="M330" i="5" s="1"/>
  <c r="K447" i="5"/>
  <c r="L447" i="5" s="1"/>
  <c r="M447" i="5" s="1"/>
  <c r="K590" i="5"/>
  <c r="L590" i="5" s="1"/>
  <c r="M590" i="5" s="1"/>
  <c r="K223" i="5"/>
  <c r="L223" i="5" s="1"/>
  <c r="M223" i="5" s="1"/>
  <c r="H340" i="7"/>
  <c r="L44" i="5" l="1"/>
  <c r="N45" i="5"/>
  <c r="K66" i="11" s="1"/>
  <c r="K43" i="5"/>
  <c r="M42" i="5"/>
  <c r="O43" i="5"/>
  <c r="L64" i="11" s="1"/>
  <c r="I50" i="5"/>
  <c r="L34" i="11" s="1"/>
  <c r="M46" i="5"/>
  <c r="K45" i="5"/>
  <c r="M44" i="5"/>
  <c r="K44" i="5"/>
  <c r="I48" i="5"/>
  <c r="L32" i="11" s="1"/>
  <c r="K51" i="5"/>
  <c r="O42" i="5"/>
  <c r="L63" i="11" s="1"/>
  <c r="O45" i="5"/>
  <c r="L66" i="11" s="1"/>
  <c r="O46" i="5"/>
  <c r="L67" i="11" s="1"/>
  <c r="K47" i="5"/>
  <c r="I47" i="5"/>
  <c r="L31" i="11" s="1"/>
  <c r="I51" i="5"/>
  <c r="L35" i="11" s="1"/>
  <c r="M50" i="5"/>
  <c r="O47" i="5"/>
  <c r="L68" i="11" s="1"/>
  <c r="M49" i="5"/>
  <c r="K49" i="5"/>
  <c r="M41" i="5"/>
  <c r="I41" i="5"/>
  <c r="L25" i="11" s="1"/>
  <c r="I49" i="5"/>
  <c r="L33" i="11" s="1"/>
  <c r="K46" i="5"/>
  <c r="K50" i="5"/>
  <c r="O50" i="5"/>
  <c r="L71" i="11" s="1"/>
  <c r="I42" i="5"/>
  <c r="L26" i="11" s="1"/>
  <c r="O48" i="5"/>
  <c r="L69" i="11" s="1"/>
  <c r="M45" i="5"/>
  <c r="M51" i="5"/>
  <c r="K41" i="5"/>
  <c r="I44" i="5"/>
  <c r="L28" i="11" s="1"/>
  <c r="M48" i="5"/>
  <c r="M43" i="5"/>
  <c r="O44" i="5"/>
  <c r="L65" i="11" s="1"/>
  <c r="I43" i="5"/>
  <c r="L27" i="11" s="1"/>
  <c r="I46" i="5"/>
  <c r="L30" i="11" s="1"/>
  <c r="K42" i="5"/>
  <c r="O49" i="5"/>
  <c r="L70" i="11" s="1"/>
  <c r="K48" i="5"/>
  <c r="O41" i="5"/>
  <c r="L62" i="11" s="1"/>
  <c r="M47" i="5"/>
  <c r="I45" i="5"/>
  <c r="L29" i="11" s="1"/>
  <c r="O51" i="5"/>
  <c r="L72" i="11" s="1"/>
  <c r="H51" i="5"/>
  <c r="K35" i="11" s="1"/>
  <c r="J48" i="5"/>
  <c r="N50" i="5"/>
  <c r="K71" i="11" s="1"/>
  <c r="J42" i="5"/>
  <c r="L46" i="5"/>
  <c r="L48" i="5"/>
  <c r="N46" i="5"/>
  <c r="K67" i="11" s="1"/>
  <c r="L41" i="5"/>
  <c r="J51" i="5"/>
  <c r="H48" i="5"/>
  <c r="K32" i="11" s="1"/>
  <c r="N49" i="5"/>
  <c r="K70" i="11" s="1"/>
  <c r="J41" i="5"/>
  <c r="H44" i="5"/>
  <c r="K28" i="11" s="1"/>
  <c r="H50" i="5"/>
  <c r="K34" i="11" s="1"/>
  <c r="N51" i="5"/>
  <c r="K72" i="11" s="1"/>
  <c r="N42" i="5"/>
  <c r="K63" i="11" s="1"/>
  <c r="N47" i="5"/>
  <c r="K68" i="11" s="1"/>
  <c r="N43" i="5"/>
  <c r="K64" i="11" s="1"/>
  <c r="J46" i="5"/>
  <c r="L50" i="5"/>
  <c r="J45" i="5"/>
  <c r="H45" i="5"/>
  <c r="K29" i="11" s="1"/>
  <c r="L42" i="5"/>
  <c r="J50" i="5"/>
  <c r="L51" i="5"/>
  <c r="L45" i="5"/>
  <c r="H46" i="5"/>
  <c r="K30" i="11" s="1"/>
  <c r="L43" i="5"/>
  <c r="N48" i="5"/>
  <c r="K69" i="11" s="1"/>
  <c r="H43" i="5"/>
  <c r="K27" i="11" s="1"/>
  <c r="H41" i="5"/>
  <c r="K25" i="11" s="1"/>
  <c r="J49" i="5"/>
  <c r="N44" i="5" a="1"/>
  <c r="N44" i="5" s="1"/>
  <c r="K65" i="11" s="1"/>
  <c r="J44" i="5"/>
  <c r="J43" i="5"/>
  <c r="H49" i="5"/>
  <c r="K33" i="11" s="1"/>
  <c r="H42" i="5"/>
  <c r="K26" i="11" s="1"/>
  <c r="H47" i="5"/>
  <c r="K31" i="11" s="1"/>
  <c r="L49" i="5"/>
  <c r="J47" i="5"/>
  <c r="L47" i="5"/>
  <c r="N41" i="5"/>
  <c r="K62" i="11" s="1"/>
  <c r="K187" i="7" l="1"/>
  <c r="F187" i="9"/>
  <c r="H187" i="9" s="1"/>
  <c r="H192" i="9" s="1"/>
  <c r="K411" i="7"/>
  <c r="L411" i="7" s="1"/>
  <c r="M411" i="7" s="1"/>
  <c r="F411" i="9"/>
  <c r="H411" i="9" s="1"/>
  <c r="K354" i="7"/>
  <c r="F354" i="9"/>
  <c r="H354" i="9" s="1"/>
  <c r="I559" i="7"/>
  <c r="K559" i="7" s="1"/>
  <c r="I605" i="7"/>
  <c r="K605" i="7" s="1"/>
  <c r="K131" i="7"/>
  <c r="F131" i="9"/>
  <c r="K410" i="7"/>
  <c r="F410" i="9"/>
  <c r="H410" i="9" s="1"/>
  <c r="K74" i="7"/>
  <c r="I466" i="7"/>
  <c r="K466" i="7" s="1"/>
  <c r="I512" i="7"/>
  <c r="K512" i="7" s="1"/>
  <c r="F74" i="9"/>
  <c r="K299" i="7"/>
  <c r="L299" i="7" s="1"/>
  <c r="M299" i="7" s="1"/>
  <c r="F299" i="9"/>
  <c r="H299" i="9" s="1"/>
  <c r="K243" i="7"/>
  <c r="F243" i="9"/>
  <c r="H243" i="9" s="1"/>
  <c r="H248" i="9" s="1"/>
  <c r="K355" i="7"/>
  <c r="L355" i="7" s="1"/>
  <c r="M355" i="7" s="1"/>
  <c r="F355" i="9"/>
  <c r="H355" i="9" s="1"/>
  <c r="K298" i="7"/>
  <c r="F298" i="9"/>
  <c r="H298" i="9" s="1"/>
  <c r="H416" i="9" l="1"/>
  <c r="H425" i="9" s="1"/>
  <c r="H304" i="9"/>
  <c r="H313" i="9" s="1"/>
  <c r="H257" i="9"/>
  <c r="L243" i="7"/>
  <c r="M243" i="7" s="1"/>
  <c r="K248" i="7"/>
  <c r="L410" i="7"/>
  <c r="M410" i="7" s="1"/>
  <c r="K416" i="7"/>
  <c r="F559" i="9"/>
  <c r="H559" i="9" s="1"/>
  <c r="H564" i="9" s="1"/>
  <c r="H131" i="9"/>
  <c r="H136" i="9" s="1"/>
  <c r="F605" i="9"/>
  <c r="H605" i="9" s="1"/>
  <c r="H610" i="9" s="1"/>
  <c r="L131" i="7"/>
  <c r="M131" i="7" s="1"/>
  <c r="K136" i="7"/>
  <c r="H201" i="9"/>
  <c r="L605" i="7"/>
  <c r="M605" i="7" s="1"/>
  <c r="K610" i="7"/>
  <c r="L187" i="7"/>
  <c r="M187" i="7" s="1"/>
  <c r="K192" i="7"/>
  <c r="F512" i="9"/>
  <c r="H512" i="9" s="1"/>
  <c r="H518" i="9" s="1"/>
  <c r="H74" i="9"/>
  <c r="H80" i="9" s="1"/>
  <c r="F466" i="9"/>
  <c r="H466" i="9" s="1"/>
  <c r="H472" i="9" s="1"/>
  <c r="L559" i="7"/>
  <c r="M559" i="7" s="1"/>
  <c r="K564" i="7"/>
  <c r="L512" i="7"/>
  <c r="M512" i="7" s="1"/>
  <c r="K518" i="7"/>
  <c r="H360" i="9"/>
  <c r="L466" i="7"/>
  <c r="M466" i="7" s="1"/>
  <c r="K472" i="7"/>
  <c r="L354" i="7"/>
  <c r="M354" i="7" s="1"/>
  <c r="K360" i="7"/>
  <c r="L74" i="7"/>
  <c r="K80" i="7"/>
  <c r="K304" i="7"/>
  <c r="L298" i="7"/>
  <c r="M298" i="7" s="1"/>
  <c r="H316" i="9" l="1"/>
  <c r="L80" i="7"/>
  <c r="M80" i="7" s="1"/>
  <c r="K89" i="7"/>
  <c r="L518" i="7"/>
  <c r="M518" i="7" s="1"/>
  <c r="K527" i="7"/>
  <c r="M74" i="7"/>
  <c r="H204" i="9"/>
  <c r="L248" i="7"/>
  <c r="M248" i="7" s="1"/>
  <c r="K257" i="7"/>
  <c r="H527" i="9"/>
  <c r="L136" i="7"/>
  <c r="M136" i="7" s="1"/>
  <c r="K145" i="7"/>
  <c r="L360" i="7"/>
  <c r="M360" i="7" s="1"/>
  <c r="K369" i="7"/>
  <c r="H481" i="9"/>
  <c r="L304" i="7"/>
  <c r="M304" i="7" s="1"/>
  <c r="K313" i="7"/>
  <c r="H89" i="9"/>
  <c r="L472" i="7"/>
  <c r="M472" i="7" s="1"/>
  <c r="K481" i="7"/>
  <c r="L192" i="7"/>
  <c r="M192" i="7" s="1"/>
  <c r="K201" i="7"/>
  <c r="H619" i="9"/>
  <c r="L564" i="7"/>
  <c r="M564" i="7" s="1"/>
  <c r="K573" i="7"/>
  <c r="H145" i="9"/>
  <c r="L610" i="7"/>
  <c r="M610" i="7" s="1"/>
  <c r="K619" i="7"/>
  <c r="H573" i="9"/>
  <c r="H260" i="9"/>
  <c r="K425" i="7"/>
  <c r="L416" i="7"/>
  <c r="M416" i="7" s="1"/>
  <c r="H369" i="9"/>
  <c r="H428" i="9"/>
  <c r="L257" i="7" l="1"/>
  <c r="M257" i="7" s="1"/>
  <c r="K260" i="7"/>
  <c r="L481" i="7"/>
  <c r="M481" i="7" s="1"/>
  <c r="K484" i="7"/>
  <c r="L425" i="7"/>
  <c r="M425" i="7" s="1"/>
  <c r="K428" i="7"/>
  <c r="L619" i="7"/>
  <c r="M619" i="7" s="1"/>
  <c r="K622" i="7"/>
  <c r="H622" i="9"/>
  <c r="H148" i="9"/>
  <c r="K372" i="7"/>
  <c r="L369" i="7"/>
  <c r="M369" i="7" s="1"/>
  <c r="L573" i="7"/>
  <c r="M573" i="7" s="1"/>
  <c r="K576" i="7"/>
  <c r="L201" i="7"/>
  <c r="M201" i="7" s="1"/>
  <c r="K204" i="7"/>
  <c r="H439" i="9"/>
  <c r="H449" i="9"/>
  <c r="H444" i="9"/>
  <c r="H92" i="9"/>
  <c r="H372" i="9"/>
  <c r="L313" i="7"/>
  <c r="M313" i="7" s="1"/>
  <c r="K316" i="7"/>
  <c r="H327" i="9"/>
  <c r="H337" i="9"/>
  <c r="H332" i="9"/>
  <c r="H530" i="9"/>
  <c r="L527" i="7"/>
  <c r="M527" i="7" s="1"/>
  <c r="K530" i="7"/>
  <c r="H225" i="9"/>
  <c r="H215" i="9"/>
  <c r="H220" i="9"/>
  <c r="L89" i="7"/>
  <c r="K92" i="7"/>
  <c r="H576" i="9"/>
  <c r="K148" i="7"/>
  <c r="L145" i="7"/>
  <c r="M145" i="7" s="1"/>
  <c r="H271" i="9"/>
  <c r="H281" i="9"/>
  <c r="H276" i="9"/>
  <c r="H484" i="9"/>
  <c r="H277" i="9" l="1"/>
  <c r="L92" i="7"/>
  <c r="M92" i="7" s="1"/>
  <c r="K113" i="7"/>
  <c r="K108" i="7"/>
  <c r="K103" i="7"/>
  <c r="H541" i="9"/>
  <c r="H339" i="9"/>
  <c r="H338" i="9"/>
  <c r="H340" i="9" s="1"/>
  <c r="H282" i="9"/>
  <c r="M89" i="7"/>
  <c r="K541" i="7"/>
  <c r="L530" i="7"/>
  <c r="M530" i="7" s="1"/>
  <c r="H329" i="9"/>
  <c r="H328" i="9"/>
  <c r="H221" i="9"/>
  <c r="H223" i="9" s="1"/>
  <c r="H272" i="9"/>
  <c r="H216" i="9"/>
  <c r="H393" i="9"/>
  <c r="H388" i="9"/>
  <c r="H383" i="9"/>
  <c r="H108" i="9"/>
  <c r="H113" i="9"/>
  <c r="H103" i="9"/>
  <c r="H633" i="9"/>
  <c r="L148" i="7"/>
  <c r="M148" i="7" s="1"/>
  <c r="K169" i="7"/>
  <c r="K164" i="7"/>
  <c r="K159" i="7"/>
  <c r="H226" i="9"/>
  <c r="H228" i="9" s="1"/>
  <c r="K633" i="7"/>
  <c r="L622" i="7"/>
  <c r="M622" i="7" s="1"/>
  <c r="H445" i="9"/>
  <c r="H447" i="9" s="1"/>
  <c r="L372" i="7"/>
  <c r="M372" i="7" s="1"/>
  <c r="K393" i="7"/>
  <c r="K388" i="7"/>
  <c r="K383" i="7"/>
  <c r="H450" i="9"/>
  <c r="H452" i="9" s="1"/>
  <c r="K449" i="7"/>
  <c r="K444" i="7"/>
  <c r="L428" i="7"/>
  <c r="M428" i="7" s="1"/>
  <c r="K439" i="7"/>
  <c r="H587" i="9"/>
  <c r="H440" i="9"/>
  <c r="H442" i="9" s="1"/>
  <c r="H164" i="9"/>
  <c r="H169" i="9"/>
  <c r="H159" i="9"/>
  <c r="K587" i="7"/>
  <c r="L576" i="7"/>
  <c r="M576" i="7" s="1"/>
  <c r="L316" i="7"/>
  <c r="M316" i="7" s="1"/>
  <c r="K337" i="7"/>
  <c r="K332" i="7"/>
  <c r="K327" i="7"/>
  <c r="K276" i="7"/>
  <c r="L260" i="7"/>
  <c r="M260" i="7" s="1"/>
  <c r="K271" i="7"/>
  <c r="K281" i="7"/>
  <c r="H495" i="9"/>
  <c r="K215" i="7"/>
  <c r="K225" i="7"/>
  <c r="K220" i="7"/>
  <c r="L204" i="7"/>
  <c r="M204" i="7" s="1"/>
  <c r="L484" i="7"/>
  <c r="M484" i="7" s="1"/>
  <c r="K495" i="7"/>
  <c r="H333" i="9"/>
  <c r="H335" i="9" s="1"/>
  <c r="H334" i="9"/>
  <c r="H330" i="9" l="1"/>
  <c r="L276" i="7"/>
  <c r="M276" i="7" s="1"/>
  <c r="K277" i="7"/>
  <c r="L277" i="7" s="1"/>
  <c r="M277" i="7" s="1"/>
  <c r="L108" i="7"/>
  <c r="M108" i="7" s="1"/>
  <c r="K109" i="7"/>
  <c r="L109" i="7" s="1"/>
  <c r="M109" i="7" s="1"/>
  <c r="K110" i="7"/>
  <c r="L215" i="7"/>
  <c r="M215" i="7" s="1"/>
  <c r="K216" i="7"/>
  <c r="L216" i="7" s="1"/>
  <c r="M216" i="7" s="1"/>
  <c r="L281" i="7"/>
  <c r="M281" i="7" s="1"/>
  <c r="K282" i="7"/>
  <c r="L282" i="7" s="1"/>
  <c r="M282" i="7" s="1"/>
  <c r="L271" i="7"/>
  <c r="M271" i="7" s="1"/>
  <c r="K272" i="7"/>
  <c r="L272" i="7" s="1"/>
  <c r="M272" i="7" s="1"/>
  <c r="L337" i="7"/>
  <c r="M337" i="7" s="1"/>
  <c r="K338" i="7"/>
  <c r="L338" i="7" s="1"/>
  <c r="M338" i="7" s="1"/>
  <c r="K339" i="7"/>
  <c r="H171" i="9"/>
  <c r="H170" i="9"/>
  <c r="L439" i="7"/>
  <c r="M439" i="7" s="1"/>
  <c r="K440" i="7"/>
  <c r="L440" i="7" s="1"/>
  <c r="M440" i="7" s="1"/>
  <c r="L113" i="7"/>
  <c r="M113" i="7" s="1"/>
  <c r="K114" i="7"/>
  <c r="L114" i="7" s="1"/>
  <c r="M114" i="7" s="1"/>
  <c r="K115" i="7"/>
  <c r="L332" i="7"/>
  <c r="M332" i="7" s="1"/>
  <c r="K333" i="7"/>
  <c r="L333" i="7" s="1"/>
  <c r="M333" i="7" s="1"/>
  <c r="K334" i="7"/>
  <c r="H160" i="9"/>
  <c r="H161" i="9"/>
  <c r="L393" i="7"/>
  <c r="M393" i="7" s="1"/>
  <c r="K394" i="7"/>
  <c r="L394" i="7" s="1"/>
  <c r="M394" i="7" s="1"/>
  <c r="K395" i="7"/>
  <c r="L444" i="7"/>
  <c r="M444" i="7" s="1"/>
  <c r="K445" i="7"/>
  <c r="L445" i="7" s="1"/>
  <c r="M445" i="7" s="1"/>
  <c r="H104" i="9"/>
  <c r="H105" i="9"/>
  <c r="H166" i="9"/>
  <c r="H165" i="9"/>
  <c r="L449" i="7"/>
  <c r="M449" i="7" s="1"/>
  <c r="K450" i="7"/>
  <c r="L450" i="7" s="1"/>
  <c r="M450" i="7" s="1"/>
  <c r="L159" i="7"/>
  <c r="M159" i="7" s="1"/>
  <c r="K160" i="7"/>
  <c r="L160" i="7" s="1"/>
  <c r="M160" i="7" s="1"/>
  <c r="K161" i="7"/>
  <c r="L161" i="7" s="1"/>
  <c r="H114" i="9"/>
  <c r="H116" i="9" s="1"/>
  <c r="H115" i="9"/>
  <c r="L587" i="7"/>
  <c r="M587" i="7" s="1"/>
  <c r="K588" i="7"/>
  <c r="L588" i="7" s="1"/>
  <c r="M588" i="7" s="1"/>
  <c r="K589" i="7"/>
  <c r="L589" i="7" s="1"/>
  <c r="L164" i="7"/>
  <c r="M164" i="7" s="1"/>
  <c r="K165" i="7"/>
  <c r="L165" i="7" s="1"/>
  <c r="M165" i="7" s="1"/>
  <c r="K166" i="7"/>
  <c r="H109" i="9"/>
  <c r="H111" i="9" s="1"/>
  <c r="H110" i="9"/>
  <c r="L541" i="7"/>
  <c r="M541" i="7" s="1"/>
  <c r="K542" i="7"/>
  <c r="L542" i="7" s="1"/>
  <c r="M542" i="7" s="1"/>
  <c r="K543" i="7"/>
  <c r="L543" i="7" s="1"/>
  <c r="H284" i="9"/>
  <c r="H279" i="9"/>
  <c r="L169" i="7"/>
  <c r="M169" i="7" s="1"/>
  <c r="K170" i="7"/>
  <c r="L170" i="7" s="1"/>
  <c r="M170" i="7" s="1"/>
  <c r="K171" i="7"/>
  <c r="H385" i="9"/>
  <c r="H384" i="9"/>
  <c r="K221" i="7"/>
  <c r="L221" i="7" s="1"/>
  <c r="M221" i="7" s="1"/>
  <c r="L220" i="7"/>
  <c r="M220" i="7" s="1"/>
  <c r="H389" i="9"/>
  <c r="H391" i="9" s="1"/>
  <c r="H390" i="9"/>
  <c r="H395" i="9"/>
  <c r="H394" i="9"/>
  <c r="H396" i="9" s="1"/>
  <c r="L225" i="7"/>
  <c r="M225" i="7" s="1"/>
  <c r="K226" i="7"/>
  <c r="L226" i="7" s="1"/>
  <c r="M226" i="7" s="1"/>
  <c r="H542" i="9"/>
  <c r="H543" i="9"/>
  <c r="L633" i="7"/>
  <c r="M633" i="7" s="1"/>
  <c r="K634" i="7"/>
  <c r="L634" i="7" s="1"/>
  <c r="M634" i="7" s="1"/>
  <c r="K635" i="7"/>
  <c r="L635" i="7" s="1"/>
  <c r="L383" i="7"/>
  <c r="M383" i="7" s="1"/>
  <c r="K384" i="7"/>
  <c r="L384" i="7" s="1"/>
  <c r="M384" i="7" s="1"/>
  <c r="K385" i="7"/>
  <c r="L385" i="7" s="1"/>
  <c r="H218" i="9"/>
  <c r="L495" i="7"/>
  <c r="M495" i="7" s="1"/>
  <c r="K496" i="7"/>
  <c r="L496" i="7" s="1"/>
  <c r="M496" i="7" s="1"/>
  <c r="K497" i="7"/>
  <c r="L497" i="7" s="1"/>
  <c r="H497" i="9"/>
  <c r="H496" i="9"/>
  <c r="L327" i="7"/>
  <c r="M327" i="7" s="1"/>
  <c r="K328" i="7"/>
  <c r="L328" i="7" s="1"/>
  <c r="M328" i="7" s="1"/>
  <c r="K329" i="7"/>
  <c r="L329" i="7" s="1"/>
  <c r="H589" i="9"/>
  <c r="H588" i="9"/>
  <c r="L388" i="7"/>
  <c r="M388" i="7" s="1"/>
  <c r="K389" i="7"/>
  <c r="L389" i="7" s="1"/>
  <c r="M389" i="7" s="1"/>
  <c r="K390" i="7"/>
  <c r="H635" i="9"/>
  <c r="H634" i="9"/>
  <c r="H274" i="9"/>
  <c r="L103" i="7"/>
  <c r="K104" i="7"/>
  <c r="L104" i="7" s="1"/>
  <c r="M104" i="7" s="1"/>
  <c r="K105" i="7"/>
  <c r="L105" i="7" s="1"/>
  <c r="H162" i="9" l="1"/>
  <c r="K116" i="7"/>
  <c r="L116" i="7" s="1"/>
  <c r="M116" i="7" s="1"/>
  <c r="H590" i="9"/>
  <c r="K452" i="7"/>
  <c r="L452" i="7" s="1"/>
  <c r="M452" i="7" s="1"/>
  <c r="K396" i="7"/>
  <c r="L396" i="7" s="1"/>
  <c r="M396" i="7" s="1"/>
  <c r="K391" i="7"/>
  <c r="L391" i="7" s="1"/>
  <c r="M391" i="7" s="1"/>
  <c r="K340" i="7"/>
  <c r="L340" i="7" s="1"/>
  <c r="M340" i="7" s="1"/>
  <c r="K279" i="7"/>
  <c r="L279" i="7" s="1"/>
  <c r="M279" i="7" s="1"/>
  <c r="K447" i="7"/>
  <c r="L447" i="7" s="1"/>
  <c r="M447" i="7" s="1"/>
  <c r="H498" i="9"/>
  <c r="H386" i="9"/>
  <c r="K167" i="7"/>
  <c r="L167" i="7" s="1"/>
  <c r="M167" i="7" s="1"/>
  <c r="K636" i="7"/>
  <c r="L636" i="7" s="1"/>
  <c r="M636" i="7" s="1"/>
  <c r="K544" i="7"/>
  <c r="L544" i="7" s="1"/>
  <c r="M544" i="7" s="1"/>
  <c r="K442" i="7"/>
  <c r="L442" i="7" s="1"/>
  <c r="M442" i="7" s="1"/>
  <c r="K223" i="7"/>
  <c r="L223" i="7" s="1"/>
  <c r="M223" i="7" s="1"/>
  <c r="K498" i="7"/>
  <c r="L498" i="7" s="1"/>
  <c r="M498" i="7" s="1"/>
  <c r="K172" i="7"/>
  <c r="L172" i="7" s="1"/>
  <c r="M172" i="7" s="1"/>
  <c r="H106" i="9"/>
  <c r="K284" i="7"/>
  <c r="L284" i="7" s="1"/>
  <c r="M284" i="7" s="1"/>
  <c r="K330" i="7"/>
  <c r="L330" i="7" s="1"/>
  <c r="M330" i="7" s="1"/>
  <c r="K218" i="7"/>
  <c r="L218" i="7" s="1"/>
  <c r="M218" i="7" s="1"/>
  <c r="K335" i="7"/>
  <c r="L335" i="7" s="1"/>
  <c r="M335" i="7" s="1"/>
  <c r="H172" i="9"/>
  <c r="K162" i="7"/>
  <c r="L162" i="7" s="1"/>
  <c r="M162" i="7" s="1"/>
  <c r="K274" i="7"/>
  <c r="L274" i="7" s="1"/>
  <c r="M274" i="7" s="1"/>
  <c r="K111" i="7"/>
  <c r="L111" i="7" s="1"/>
  <c r="M111" i="7" s="1"/>
  <c r="H636" i="9"/>
  <c r="H544" i="9"/>
  <c r="K590" i="7"/>
  <c r="L590" i="7" s="1"/>
  <c r="M590" i="7" s="1"/>
  <c r="K386" i="7"/>
  <c r="L386" i="7" s="1"/>
  <c r="M386" i="7" s="1"/>
  <c r="M103" i="7"/>
  <c r="N41" i="7"/>
  <c r="M62" i="11" s="1"/>
  <c r="H42" i="7"/>
  <c r="M26" i="11" s="1"/>
  <c r="L49" i="7"/>
  <c r="K106" i="7"/>
  <c r="L106" i="7" s="1"/>
  <c r="M106" i="7" s="1"/>
  <c r="K228" i="7"/>
  <c r="L228" i="7" s="1"/>
  <c r="M228" i="7" s="1"/>
  <c r="H167" i="9"/>
  <c r="L41" i="7" l="1"/>
  <c r="N47" i="7"/>
  <c r="M68" i="11" s="1"/>
  <c r="H45" i="7"/>
  <c r="M29" i="11" s="1"/>
  <c r="H44" i="7"/>
  <c r="M28" i="11" s="1"/>
  <c r="J43" i="7"/>
  <c r="J46" i="7"/>
  <c r="N45" i="7"/>
  <c r="M66" i="11" s="1"/>
  <c r="H43" i="7"/>
  <c r="M27" i="11" s="1"/>
  <c r="N43" i="7"/>
  <c r="M64" i="11" s="1"/>
  <c r="H41" i="7"/>
  <c r="M25" i="11" s="1"/>
  <c r="L48" i="7"/>
  <c r="L46" i="7"/>
  <c r="L47" i="7"/>
  <c r="L42" i="7"/>
  <c r="N46" i="7"/>
  <c r="M67" i="11" s="1"/>
  <c r="N50" i="7"/>
  <c r="M71" i="11" s="1"/>
  <c r="J45" i="7"/>
  <c r="N42" i="7"/>
  <c r="M63" i="11" s="1"/>
  <c r="J48" i="7"/>
  <c r="H46" i="7"/>
  <c r="M30" i="11" s="1"/>
  <c r="H50" i="7"/>
  <c r="M34" i="11" s="1"/>
  <c r="O47" i="7"/>
  <c r="N68" i="11" s="1"/>
  <c r="K42" i="7"/>
  <c r="K47" i="7"/>
  <c r="M48" i="7"/>
  <c r="I43" i="7"/>
  <c r="N27" i="11" s="1"/>
  <c r="O49" i="7"/>
  <c r="N70" i="11" s="1"/>
  <c r="M45" i="7"/>
  <c r="K51" i="7"/>
  <c r="K44" i="7"/>
  <c r="O51" i="7"/>
  <c r="N72" i="11" s="1"/>
  <c r="I45" i="7"/>
  <c r="N29" i="11" s="1"/>
  <c r="O41" i="7"/>
  <c r="N62" i="11" s="1"/>
  <c r="I42" i="7"/>
  <c r="N26" i="11" s="1"/>
  <c r="K49" i="7"/>
  <c r="M42" i="7"/>
  <c r="O44" i="7"/>
  <c r="N65" i="11" s="1"/>
  <c r="M47" i="7"/>
  <c r="K41" i="7"/>
  <c r="I44" i="7"/>
  <c r="N28" i="11" s="1"/>
  <c r="K46" i="7"/>
  <c r="O46" i="7"/>
  <c r="N67" i="11" s="1"/>
  <c r="I46" i="7"/>
  <c r="N30" i="11" s="1"/>
  <c r="I47" i="7"/>
  <c r="N31" i="11" s="1"/>
  <c r="O43" i="7"/>
  <c r="N64" i="11" s="1"/>
  <c r="O48" i="7"/>
  <c r="N69" i="11" s="1"/>
  <c r="M49" i="7"/>
  <c r="M44" i="7"/>
  <c r="I48" i="7"/>
  <c r="N32" i="11" s="1"/>
  <c r="K48" i="7"/>
  <c r="K43" i="7"/>
  <c r="O50" i="7"/>
  <c r="N71" i="11" s="1"/>
  <c r="I49" i="7"/>
  <c r="N33" i="11" s="1"/>
  <c r="O45" i="7"/>
  <c r="N66" i="11" s="1"/>
  <c r="M41" i="7"/>
  <c r="M50" i="7"/>
  <c r="M46" i="7"/>
  <c r="I50" i="7"/>
  <c r="N34" i="11" s="1"/>
  <c r="M51" i="7"/>
  <c r="K45" i="7"/>
  <c r="I41" i="7"/>
  <c r="N25" i="11" s="1"/>
  <c r="K50" i="7"/>
  <c r="O42" i="7"/>
  <c r="N63" i="11" s="1"/>
  <c r="M43" i="7"/>
  <c r="I51" i="7"/>
  <c r="N35" i="11" s="1"/>
  <c r="J41" i="7"/>
  <c r="J44" i="7"/>
  <c r="N51" i="7"/>
  <c r="M72" i="11" s="1"/>
  <c r="J51" i="7"/>
  <c r="H49" i="7"/>
  <c r="M33" i="11" s="1"/>
  <c r="L44" i="7"/>
  <c r="N48" i="7"/>
  <c r="M69" i="11" s="1"/>
  <c r="L45" i="7"/>
  <c r="J47" i="7"/>
  <c r="N44" i="7" a="1"/>
  <c r="N44" i="7" s="1"/>
  <c r="M65" i="11" s="1"/>
  <c r="J50" i="7"/>
  <c r="H48" i="7"/>
  <c r="M32" i="11" s="1"/>
  <c r="L50" i="7"/>
  <c r="L51" i="7"/>
  <c r="H51" i="7"/>
  <c r="M35" i="11" s="1"/>
  <c r="L43" i="7"/>
  <c r="J42" i="7"/>
  <c r="N49" i="7"/>
  <c r="M70" i="11" s="1"/>
  <c r="J49" i="7"/>
  <c r="H47" i="7"/>
  <c r="M31" i="11" s="1"/>
  <c r="K411" i="9" l="1"/>
  <c r="L411" i="9" s="1"/>
  <c r="M411" i="9" s="1"/>
  <c r="K355" i="9"/>
  <c r="L355" i="9" s="1"/>
  <c r="M355" i="9" s="1"/>
  <c r="K243" i="9"/>
  <c r="K410" i="9"/>
  <c r="K354" i="9"/>
  <c r="K187" i="9"/>
  <c r="K299" i="9"/>
  <c r="L299" i="9" s="1"/>
  <c r="M299" i="9" s="1"/>
  <c r="K298" i="9"/>
  <c r="I559" i="9" l="1"/>
  <c r="K559" i="9" s="1"/>
  <c r="K131" i="9"/>
  <c r="I605" i="9"/>
  <c r="K605" i="9" s="1"/>
  <c r="K74" i="9"/>
  <c r="I512" i="9"/>
  <c r="K512" i="9" s="1"/>
  <c r="I466" i="9"/>
  <c r="K466" i="9" s="1"/>
  <c r="L298" i="9"/>
  <c r="M298" i="9" s="1"/>
  <c r="K304" i="9"/>
  <c r="L243" i="9"/>
  <c r="M243" i="9" s="1"/>
  <c r="K248" i="9"/>
  <c r="K360" i="9"/>
  <c r="L354" i="9"/>
  <c r="M354" i="9" s="1"/>
  <c r="K416" i="9"/>
  <c r="L410" i="9"/>
  <c r="M410" i="9" s="1"/>
  <c r="L187" i="9"/>
  <c r="M187" i="9" s="1"/>
  <c r="K192" i="9"/>
  <c r="K136" i="9" l="1"/>
  <c r="L131" i="9"/>
  <c r="M131" i="9" s="1"/>
  <c r="L248" i="9"/>
  <c r="M248" i="9" s="1"/>
  <c r="K257" i="9"/>
  <c r="L304" i="9"/>
  <c r="M304" i="9" s="1"/>
  <c r="K313" i="9"/>
  <c r="K610" i="9"/>
  <c r="L605" i="9"/>
  <c r="M605" i="9" s="1"/>
  <c r="L559" i="9"/>
  <c r="M559" i="9" s="1"/>
  <c r="K564" i="9"/>
  <c r="L192" i="9"/>
  <c r="M192" i="9" s="1"/>
  <c r="K201" i="9"/>
  <c r="K369" i="9"/>
  <c r="L360" i="9"/>
  <c r="M360" i="9" s="1"/>
  <c r="K472" i="9"/>
  <c r="L466" i="9"/>
  <c r="M466" i="9" s="1"/>
  <c r="L512" i="9"/>
  <c r="M512" i="9" s="1"/>
  <c r="K518" i="9"/>
  <c r="L74" i="9"/>
  <c r="K80" i="9"/>
  <c r="L416" i="9"/>
  <c r="M416" i="9" s="1"/>
  <c r="K425" i="9"/>
  <c r="L313" i="9" l="1"/>
  <c r="M313" i="9" s="1"/>
  <c r="K316" i="9"/>
  <c r="L257" i="9"/>
  <c r="M257" i="9" s="1"/>
  <c r="K260" i="9"/>
  <c r="K527" i="9"/>
  <c r="L518" i="9"/>
  <c r="M518" i="9" s="1"/>
  <c r="L472" i="9"/>
  <c r="M472" i="9" s="1"/>
  <c r="K481" i="9"/>
  <c r="K428" i="9"/>
  <c r="L425" i="9"/>
  <c r="M425" i="9" s="1"/>
  <c r="L201" i="9"/>
  <c r="M201" i="9" s="1"/>
  <c r="K204" i="9"/>
  <c r="L564" i="9"/>
  <c r="M564" i="9" s="1"/>
  <c r="K573" i="9"/>
  <c r="K372" i="9"/>
  <c r="L369" i="9"/>
  <c r="M369" i="9" s="1"/>
  <c r="M74" i="9"/>
  <c r="L136" i="9"/>
  <c r="M136" i="9" s="1"/>
  <c r="K145" i="9"/>
  <c r="L80" i="9"/>
  <c r="M80" i="9" s="1"/>
  <c r="K89" i="9"/>
  <c r="K619" i="9"/>
  <c r="L610" i="9"/>
  <c r="M610" i="9" s="1"/>
  <c r="L481" i="9" l="1"/>
  <c r="M481" i="9" s="1"/>
  <c r="K484" i="9"/>
  <c r="L89" i="9"/>
  <c r="K92" i="9"/>
  <c r="L145" i="9"/>
  <c r="M145" i="9" s="1"/>
  <c r="K148" i="9"/>
  <c r="L260" i="9"/>
  <c r="M260" i="9" s="1"/>
  <c r="K271" i="9"/>
  <c r="K281" i="9"/>
  <c r="K276" i="9"/>
  <c r="L619" i="9"/>
  <c r="M619" i="9" s="1"/>
  <c r="K622" i="9"/>
  <c r="L316" i="9"/>
  <c r="M316" i="9" s="1"/>
  <c r="K327" i="9"/>
  <c r="K332" i="9"/>
  <c r="K337" i="9"/>
  <c r="L573" i="9"/>
  <c r="M573" i="9" s="1"/>
  <c r="K576" i="9"/>
  <c r="K215" i="9"/>
  <c r="L204" i="9"/>
  <c r="M204" i="9" s="1"/>
  <c r="K220" i="9"/>
  <c r="K225" i="9"/>
  <c r="L527" i="9"/>
  <c r="M527" i="9" s="1"/>
  <c r="K530" i="9"/>
  <c r="L428" i="9"/>
  <c r="M428" i="9" s="1"/>
  <c r="K449" i="9"/>
  <c r="K444" i="9"/>
  <c r="K439" i="9"/>
  <c r="K383" i="9"/>
  <c r="K388" i="9"/>
  <c r="K393" i="9"/>
  <c r="L372" i="9"/>
  <c r="M372" i="9" s="1"/>
  <c r="K108" i="9" l="1"/>
  <c r="K103" i="9"/>
  <c r="K113" i="9"/>
  <c r="L92" i="9"/>
  <c r="K339" i="9"/>
  <c r="L337" i="9"/>
  <c r="M337" i="9" s="1"/>
  <c r="K338" i="9"/>
  <c r="L338" i="9" s="1"/>
  <c r="M338" i="9" s="1"/>
  <c r="K164" i="9"/>
  <c r="L148" i="9"/>
  <c r="M148" i="9" s="1"/>
  <c r="K169" i="9"/>
  <c r="K159" i="9"/>
  <c r="M89" i="9"/>
  <c r="L439" i="9"/>
  <c r="M439" i="9" s="1"/>
  <c r="K440" i="9"/>
  <c r="L440" i="9" s="1"/>
  <c r="M440" i="9" s="1"/>
  <c r="K334" i="9"/>
  <c r="K333" i="9"/>
  <c r="L333" i="9" s="1"/>
  <c r="M333" i="9" s="1"/>
  <c r="L332" i="9"/>
  <c r="M332" i="9" s="1"/>
  <c r="L276" i="9"/>
  <c r="M276" i="9" s="1"/>
  <c r="K277" i="9"/>
  <c r="L277" i="9" s="1"/>
  <c r="M277" i="9" s="1"/>
  <c r="K395" i="9"/>
  <c r="L393" i="9"/>
  <c r="M393" i="9" s="1"/>
  <c r="K394" i="9"/>
  <c r="L394" i="9" s="1"/>
  <c r="M394" i="9" s="1"/>
  <c r="K328" i="9"/>
  <c r="L328" i="9" s="1"/>
  <c r="M328" i="9" s="1"/>
  <c r="L327" i="9"/>
  <c r="M327" i="9" s="1"/>
  <c r="K329" i="9"/>
  <c r="L329" i="9" s="1"/>
  <c r="L281" i="9"/>
  <c r="M281" i="9" s="1"/>
  <c r="K282" i="9"/>
  <c r="L282" i="9" s="1"/>
  <c r="M282" i="9" s="1"/>
  <c r="K541" i="9"/>
  <c r="L530" i="9"/>
  <c r="M530" i="9" s="1"/>
  <c r="L271" i="9"/>
  <c r="M271" i="9" s="1"/>
  <c r="K272" i="9"/>
  <c r="L272" i="9" s="1"/>
  <c r="M272" i="9" s="1"/>
  <c r="L444" i="9"/>
  <c r="M444" i="9" s="1"/>
  <c r="K445" i="9"/>
  <c r="L445" i="9" s="1"/>
  <c r="M445" i="9" s="1"/>
  <c r="L449" i="9"/>
  <c r="M449" i="9" s="1"/>
  <c r="K450" i="9"/>
  <c r="L450" i="9" s="1"/>
  <c r="M450" i="9" s="1"/>
  <c r="L388" i="9"/>
  <c r="M388" i="9" s="1"/>
  <c r="K389" i="9"/>
  <c r="L389" i="9" s="1"/>
  <c r="M389" i="9" s="1"/>
  <c r="K390" i="9"/>
  <c r="K587" i="9"/>
  <c r="L576" i="9"/>
  <c r="M576" i="9" s="1"/>
  <c r="L225" i="9"/>
  <c r="M225" i="9" s="1"/>
  <c r="K226" i="9"/>
  <c r="L226" i="9" s="1"/>
  <c r="M226" i="9" s="1"/>
  <c r="L484" i="9"/>
  <c r="M484" i="9" s="1"/>
  <c r="K495" i="9"/>
  <c r="L220" i="9"/>
  <c r="M220" i="9" s="1"/>
  <c r="K221" i="9"/>
  <c r="L221" i="9" s="1"/>
  <c r="M221" i="9" s="1"/>
  <c r="K216" i="9"/>
  <c r="L216" i="9" s="1"/>
  <c r="M216" i="9" s="1"/>
  <c r="L215" i="9"/>
  <c r="M215" i="9" s="1"/>
  <c r="K384" i="9"/>
  <c r="L384" i="9" s="1"/>
  <c r="M384" i="9" s="1"/>
  <c r="K385" i="9"/>
  <c r="L385" i="9" s="1"/>
  <c r="L383" i="9"/>
  <c r="M383" i="9" s="1"/>
  <c r="K633" i="9"/>
  <c r="L622" i="9"/>
  <c r="M622" i="9" s="1"/>
  <c r="K396" i="9" l="1"/>
  <c r="L396" i="9" s="1"/>
  <c r="M396" i="9" s="1"/>
  <c r="K447" i="9"/>
  <c r="L447" i="9" s="1"/>
  <c r="M447" i="9" s="1"/>
  <c r="K228" i="9"/>
  <c r="L228" i="9" s="1"/>
  <c r="M228" i="9" s="1"/>
  <c r="K274" i="9"/>
  <c r="L274" i="9" s="1"/>
  <c r="M274" i="9" s="1"/>
  <c r="K223" i="9"/>
  <c r="L223" i="9" s="1"/>
  <c r="M223" i="9" s="1"/>
  <c r="K335" i="9"/>
  <c r="L335" i="9" s="1"/>
  <c r="M335" i="9" s="1"/>
  <c r="K114" i="9"/>
  <c r="L114" i="9" s="1"/>
  <c r="M114" i="9" s="1"/>
  <c r="L113" i="9"/>
  <c r="M113" i="9" s="1"/>
  <c r="K115" i="9"/>
  <c r="K218" i="9"/>
  <c r="L218" i="9" s="1"/>
  <c r="M218" i="9" s="1"/>
  <c r="L103" i="9"/>
  <c r="K104" i="9"/>
  <c r="L104" i="9" s="1"/>
  <c r="M104" i="9" s="1"/>
  <c r="K105" i="9"/>
  <c r="L105" i="9" s="1"/>
  <c r="K109" i="9"/>
  <c r="L109" i="9" s="1"/>
  <c r="M109" i="9" s="1"/>
  <c r="L108" i="9"/>
  <c r="M108" i="9" s="1"/>
  <c r="K110" i="9"/>
  <c r="K452" i="9"/>
  <c r="L452" i="9" s="1"/>
  <c r="M452" i="9" s="1"/>
  <c r="K340" i="9"/>
  <c r="L340" i="9" s="1"/>
  <c r="M340" i="9" s="1"/>
  <c r="K543" i="9"/>
  <c r="L543" i="9" s="1"/>
  <c r="L541" i="9"/>
  <c r="M541" i="9" s="1"/>
  <c r="K542" i="9"/>
  <c r="L542" i="9" s="1"/>
  <c r="M542" i="9" s="1"/>
  <c r="K635" i="9"/>
  <c r="L635" i="9" s="1"/>
  <c r="K634" i="9"/>
  <c r="L634" i="9" s="1"/>
  <c r="M634" i="9" s="1"/>
  <c r="L633" i="9"/>
  <c r="M633" i="9" s="1"/>
  <c r="L587" i="9"/>
  <c r="M587" i="9" s="1"/>
  <c r="K588" i="9"/>
  <c r="L588" i="9" s="1"/>
  <c r="M588" i="9" s="1"/>
  <c r="K589" i="9"/>
  <c r="L589" i="9" s="1"/>
  <c r="K497" i="9"/>
  <c r="L497" i="9" s="1"/>
  <c r="L495" i="9"/>
  <c r="M495" i="9" s="1"/>
  <c r="K496" i="9"/>
  <c r="L496" i="9" s="1"/>
  <c r="M496" i="9" s="1"/>
  <c r="K284" i="9"/>
  <c r="L284" i="9" s="1"/>
  <c r="M284" i="9" s="1"/>
  <c r="K442" i="9"/>
  <c r="L442" i="9" s="1"/>
  <c r="M442" i="9" s="1"/>
  <c r="K279" i="9"/>
  <c r="L279" i="9" s="1"/>
  <c r="M279" i="9" s="1"/>
  <c r="K160" i="9"/>
  <c r="L160" i="9" s="1"/>
  <c r="M160" i="9" s="1"/>
  <c r="L159" i="9"/>
  <c r="M159" i="9" s="1"/>
  <c r="K161" i="9"/>
  <c r="L161" i="9" s="1"/>
  <c r="K386" i="9"/>
  <c r="L386" i="9" s="1"/>
  <c r="M386" i="9" s="1"/>
  <c r="K330" i="9"/>
  <c r="L330" i="9" s="1"/>
  <c r="M330" i="9" s="1"/>
  <c r="K171" i="9"/>
  <c r="K170" i="9"/>
  <c r="L170" i="9" s="1"/>
  <c r="M170" i="9" s="1"/>
  <c r="L169" i="9"/>
  <c r="M169" i="9" s="1"/>
  <c r="K391" i="9"/>
  <c r="L391" i="9" s="1"/>
  <c r="M391" i="9" s="1"/>
  <c r="K165" i="9"/>
  <c r="L165" i="9" s="1"/>
  <c r="M165" i="9" s="1"/>
  <c r="L164" i="9"/>
  <c r="M164" i="9" s="1"/>
  <c r="K166" i="9"/>
  <c r="K167" i="9"/>
  <c r="L167" i="9" s="1"/>
  <c r="M167" i="9" s="1"/>
  <c r="M92" i="9"/>
  <c r="K116" i="9" l="1"/>
  <c r="L116" i="9" s="1"/>
  <c r="M116" i="9" s="1"/>
  <c r="K111" i="9"/>
  <c r="L111" i="9" s="1"/>
  <c r="M111" i="9" s="1"/>
  <c r="K636" i="9"/>
  <c r="L636" i="9" s="1"/>
  <c r="M636" i="9" s="1"/>
  <c r="K162" i="9"/>
  <c r="L162" i="9" s="1"/>
  <c r="M162" i="9" s="1"/>
  <c r="K172" i="9"/>
  <c r="L172" i="9" s="1"/>
  <c r="M172" i="9" s="1"/>
  <c r="K498" i="9"/>
  <c r="L498" i="9" s="1"/>
  <c r="M498" i="9" s="1"/>
  <c r="K106" i="9"/>
  <c r="L106" i="9" s="1"/>
  <c r="M103" i="9"/>
  <c r="K590" i="9"/>
  <c r="L590" i="9" s="1"/>
  <c r="M590" i="9" s="1"/>
  <c r="K544" i="9"/>
  <c r="L544" i="9" s="1"/>
  <c r="M544" i="9" s="1"/>
  <c r="L47" i="9" l="1"/>
  <c r="J45" i="9"/>
  <c r="L50" i="9"/>
  <c r="L51" i="9"/>
  <c r="J50" i="9"/>
  <c r="N47" i="9"/>
  <c r="O68" i="11" s="1"/>
  <c r="Q68" i="11" s="1"/>
  <c r="H46" i="9"/>
  <c r="O30" i="11" s="1"/>
  <c r="Q30" i="11" s="1"/>
  <c r="O50" i="9"/>
  <c r="P71" i="11" s="1"/>
  <c r="R71" i="11" s="1"/>
  <c r="J49" i="9"/>
  <c r="I46" i="9"/>
  <c r="P30" i="11" s="1"/>
  <c r="R30" i="11" s="1"/>
  <c r="N45" i="9"/>
  <c r="O66" i="11" s="1"/>
  <c r="Q66" i="11" s="1"/>
  <c r="M106" i="9"/>
  <c r="K43" i="9" s="1"/>
  <c r="L48" i="9"/>
  <c r="N43" i="9"/>
  <c r="O64" i="11" s="1"/>
  <c r="Q64" i="11" s="1"/>
  <c r="J46" i="9"/>
  <c r="N41" i="9"/>
  <c r="O62" i="11" s="1"/>
  <c r="Q62" i="11" s="1"/>
  <c r="H45" i="9"/>
  <c r="O29" i="11" s="1"/>
  <c r="Q29" i="11" s="1"/>
  <c r="J48" i="9"/>
  <c r="L49" i="9"/>
  <c r="L46" i="9"/>
  <c r="L42" i="9"/>
  <c r="H43" i="9"/>
  <c r="O27" i="11" s="1"/>
  <c r="Q27" i="11" s="1"/>
  <c r="J47" i="9"/>
  <c r="J42" i="9"/>
  <c r="L44" i="9"/>
  <c r="H50" i="9"/>
  <c r="O34" i="11" s="1"/>
  <c r="Q34" i="11" s="1"/>
  <c r="H41" i="9"/>
  <c r="O25" i="11" s="1"/>
  <c r="Q25" i="11" s="1"/>
  <c r="L43" i="9"/>
  <c r="J44" i="9"/>
  <c r="H42" i="9"/>
  <c r="O26" i="11" s="1"/>
  <c r="Q26" i="11" s="1"/>
  <c r="N44" i="9" a="1"/>
  <c r="N44" i="9" s="1"/>
  <c r="O65" i="11" s="1"/>
  <c r="Q65" i="11" s="1"/>
  <c r="N48" i="9"/>
  <c r="O69" i="11" s="1"/>
  <c r="Q69" i="11" s="1"/>
  <c r="H47" i="9"/>
  <c r="O31" i="11" s="1"/>
  <c r="Q31" i="11" s="1"/>
  <c r="N42" i="9"/>
  <c r="O63" i="11" s="1"/>
  <c r="Q63" i="11" s="1"/>
  <c r="N46" i="9"/>
  <c r="O67" i="11" s="1"/>
  <c r="Q67" i="11" s="1"/>
  <c r="H44" i="9"/>
  <c r="O28" i="11" s="1"/>
  <c r="Q28" i="11" s="1"/>
  <c r="N50" i="9"/>
  <c r="O71" i="11" s="1"/>
  <c r="Q71" i="11" s="1"/>
  <c r="N51" i="9"/>
  <c r="O72" i="11" s="1"/>
  <c r="Q72" i="11" s="1"/>
  <c r="J43" i="9"/>
  <c r="L41" i="9"/>
  <c r="H48" i="9"/>
  <c r="O32" i="11" s="1"/>
  <c r="Q32" i="11" s="1"/>
  <c r="J41" i="9"/>
  <c r="N49" i="9"/>
  <c r="O70" i="11" s="1"/>
  <c r="Q70" i="11" s="1"/>
  <c r="H49" i="9"/>
  <c r="O33" i="11" s="1"/>
  <c r="Q33" i="11" s="1"/>
  <c r="L45" i="9"/>
  <c r="O51" i="9"/>
  <c r="P72" i="11" s="1"/>
  <c r="R72" i="11" s="1"/>
  <c r="M49" i="9"/>
  <c r="O41" i="9"/>
  <c r="P62" i="11" s="1"/>
  <c r="R62" i="11" s="1"/>
  <c r="M43" i="9"/>
  <c r="I43" i="9"/>
  <c r="P27" i="11" s="1"/>
  <c r="R27" i="11" s="1"/>
  <c r="K42" i="9"/>
  <c r="M50" i="9"/>
  <c r="J51" i="9"/>
  <c r="O42" i="9"/>
  <c r="P63" i="11" s="1"/>
  <c r="R63" i="11" s="1"/>
  <c r="H51" i="9"/>
  <c r="O35" i="11" s="1"/>
  <c r="Q35" i="11" s="1"/>
  <c r="I51" i="9"/>
  <c r="P35" i="11" s="1"/>
  <c r="R35" i="11" s="1"/>
  <c r="I41" i="9"/>
  <c r="P25" i="11" s="1"/>
  <c r="R25" i="11" s="1"/>
  <c r="K45" i="9"/>
  <c r="O45" i="9"/>
  <c r="P66" i="11" s="1"/>
  <c r="R66" i="11" s="1"/>
  <c r="I45" i="9"/>
  <c r="P29" i="11" s="1"/>
  <c r="R29" i="11" s="1"/>
  <c r="I48" i="9"/>
  <c r="P32" i="11" s="1"/>
  <c r="R32" i="11" s="1"/>
  <c r="K47" i="9"/>
  <c r="M41" i="9"/>
  <c r="I49" i="9"/>
  <c r="P33" i="11" s="1"/>
  <c r="R33" i="11" s="1"/>
  <c r="O43" i="9"/>
  <c r="P64" i="11" s="1"/>
  <c r="R64" i="11" s="1"/>
  <c r="M48" i="9"/>
  <c r="M44" i="9"/>
  <c r="O44" i="9"/>
  <c r="P65" i="11" s="1"/>
  <c r="R65" i="11" s="1"/>
  <c r="O46" i="9" l="1"/>
  <c r="P67" i="11" s="1"/>
  <c r="R67" i="11" s="1"/>
  <c r="M45" i="9"/>
  <c r="I50" i="9"/>
  <c r="P34" i="11" s="1"/>
  <c r="R34" i="11" s="1"/>
  <c r="M46" i="9"/>
  <c r="O48" i="9"/>
  <c r="P69" i="11" s="1"/>
  <c r="R69" i="11" s="1"/>
  <c r="K48" i="9"/>
  <c r="K41" i="9"/>
  <c r="I47" i="9"/>
  <c r="P31" i="11" s="1"/>
  <c r="R31" i="11" s="1"/>
  <c r="K49" i="9"/>
  <c r="K51" i="9"/>
  <c r="O49" i="9"/>
  <c r="P70" i="11" s="1"/>
  <c r="R70" i="11" s="1"/>
  <c r="I42" i="9"/>
  <c r="P26" i="11" s="1"/>
  <c r="R26" i="11" s="1"/>
  <c r="K46" i="9"/>
  <c r="I44" i="9"/>
  <c r="P28" i="11" s="1"/>
  <c r="R28" i="11" s="1"/>
  <c r="M47" i="9"/>
  <c r="M42" i="9"/>
  <c r="M51" i="9"/>
  <c r="K50" i="9"/>
  <c r="O47" i="9"/>
  <c r="P68" i="11" s="1"/>
  <c r="R68" i="11" s="1"/>
  <c r="K44"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<sst xmlns="http://schemas.openxmlformats.org/spreadsheetml/2006/main" count="11336" uniqueCount="107">
  <si>
    <t>Table 1</t>
  </si>
  <si>
    <r>
      <t xml:space="preserve">RATE CLASSES / CATEGORIES 
</t>
    </r>
    <r>
      <rPr>
        <b/>
        <i/>
        <sz val="9"/>
        <rFont val="Arial"/>
        <family val="2"/>
      </rPr>
      <t>(eg: Residential TOU, Residential Retailer)</t>
    </r>
  </si>
  <si>
    <t>Units</t>
  </si>
  <si>
    <t>RPP?
Non-RPP Retailer?
Non-RPP
Other?</t>
  </si>
  <si>
    <r>
      <t xml:space="preserve">Current 
Loss Factor 
</t>
    </r>
    <r>
      <rPr>
        <b/>
        <sz val="8"/>
        <rFont val="Arial"/>
        <family val="2"/>
      </rPr>
      <t>(eg: 1.0351)</t>
    </r>
  </si>
  <si>
    <t>Proposed Loss Factor</t>
  </si>
  <si>
    <t>Consumption (kWh)</t>
  </si>
  <si>
    <t>Demand kW
(if applicable)</t>
  </si>
  <si>
    <r>
      <rPr>
        <b/>
        <sz val="10"/>
        <rFont val="Arial Black"/>
        <family val="2"/>
      </rPr>
      <t>RTSR</t>
    </r>
    <r>
      <rPr>
        <b/>
        <sz val="10"/>
        <rFont val="Arial"/>
        <family val="2"/>
      </rPr>
      <t xml:space="preserve">
Demand or 
Demand-Interval?</t>
    </r>
  </si>
  <si>
    <t>Billing Determinant Applied to Fixed Charge for Unmetered Classes (e.g. # of devices/connections).</t>
  </si>
  <si>
    <t>Residential</t>
  </si>
  <si>
    <t>kWh</t>
  </si>
  <si>
    <t>RPP</t>
  </si>
  <si>
    <t>CONSUMPTION</t>
  </si>
  <si>
    <t>GS &lt;50</t>
  </si>
  <si>
    <t>GS 50 - 2,999 kW</t>
  </si>
  <si>
    <t>kW</t>
  </si>
  <si>
    <t>Non-RPP (Other)</t>
  </si>
  <si>
    <t>DEMAND</t>
  </si>
  <si>
    <t>GS 3,000 - 4,999 kW</t>
  </si>
  <si>
    <t>Unmetered Scattered Load</t>
  </si>
  <si>
    <t>Sentinel</t>
  </si>
  <si>
    <t>Street Light</t>
  </si>
  <si>
    <t>Add additional scenarios if required</t>
  </si>
  <si>
    <t/>
  </si>
  <si>
    <t>Table 2</t>
  </si>
  <si>
    <t>Sub-Total</t>
  </si>
  <si>
    <t>Total</t>
  </si>
  <si>
    <t>A</t>
  </si>
  <si>
    <t>B</t>
  </si>
  <si>
    <t>C</t>
  </si>
  <si>
    <t>Total Bill</t>
  </si>
  <si>
    <t>$</t>
  </si>
  <si>
    <t>%</t>
  </si>
  <si>
    <t>Customer Class:</t>
  </si>
  <si>
    <t>RPP / Non-RPP:</t>
  </si>
  <si>
    <t>Consumption</t>
  </si>
  <si>
    <t>Demand</t>
  </si>
  <si>
    <t>Current Loss Factor</t>
  </si>
  <si>
    <t>Proposed/Approved Loss Factor</t>
  </si>
  <si>
    <t>Current OEB-Approved</t>
  </si>
  <si>
    <t>Proposed</t>
  </si>
  <si>
    <t>Impact</t>
  </si>
  <si>
    <t>Rate</t>
  </si>
  <si>
    <t>Volume</t>
  </si>
  <si>
    <t>Charge</t>
  </si>
  <si>
    <t>$ Change</t>
  </si>
  <si>
    <t>% Change</t>
  </si>
  <si>
    <t>($)</t>
  </si>
  <si>
    <t>Monthly Service Charge</t>
  </si>
  <si>
    <t>Distribution Volumetric Rate</t>
  </si>
  <si>
    <t>RRRP Credit</t>
  </si>
  <si>
    <t>DRP Adjustment</t>
  </si>
  <si>
    <t>Fixed Rate Riders</t>
  </si>
  <si>
    <t>Volumetric Rate Riders</t>
  </si>
  <si>
    <t>ST_A</t>
  </si>
  <si>
    <t>Sub-Total A (excluding pass through)</t>
  </si>
  <si>
    <t>Line Losses on Cost of Power</t>
  </si>
  <si>
    <t>Total Deferral/Variance Account Rate Riders</t>
  </si>
  <si>
    <t>CBR Class B Rate Riders</t>
  </si>
  <si>
    <t>GA Rate Riders</t>
  </si>
  <si>
    <t>Low Voltage Service Charge</t>
  </si>
  <si>
    <t>Smart Meter Entity Charge (if applicable)</t>
  </si>
  <si>
    <t xml:space="preserve">Additional Fixed Rate Riders </t>
  </si>
  <si>
    <t xml:space="preserve">Additional Volumetric Rate Riders </t>
  </si>
  <si>
    <t>ST_B</t>
  </si>
  <si>
    <t>Sub-Total B - Distribution (includes Sub-Total A)</t>
  </si>
  <si>
    <t>RTSR - Network</t>
  </si>
  <si>
    <t>RTSR - Connection and/or Line and Transformation Connection</t>
  </si>
  <si>
    <t>ST_C</t>
  </si>
  <si>
    <t>Sub-Total C - Delivery (including Sub-Total B)</t>
  </si>
  <si>
    <t>Wholesale Market Service Charge (WMSC)</t>
  </si>
  <si>
    <t>Rural and Remote Rate Protection (RRRP)</t>
  </si>
  <si>
    <t>Standard Supply Service Charge</t>
  </si>
  <si>
    <t xml:space="preserve">Ontario Electricity Support Program 
(OESP) </t>
  </si>
  <si>
    <t>TOU - Off Peak</t>
  </si>
  <si>
    <t>TOU - Mid Peak</t>
  </si>
  <si>
    <t>TOU - On Peak</t>
  </si>
  <si>
    <t>Non-RPP (Retailer)</t>
  </si>
  <si>
    <t>Non-RPP Retailer Avg. Price</t>
  </si>
  <si>
    <t>Average IESO Wholesale Market Price</t>
  </si>
  <si>
    <t>Total Bill on TOU (before Taxes)</t>
  </si>
  <si>
    <t>HST</t>
  </si>
  <si>
    <t>Ontario Electricity Rebate</t>
  </si>
  <si>
    <t>RPP_TOTAL</t>
  </si>
  <si>
    <t>Total Bill on TOU</t>
  </si>
  <si>
    <t>Total Bill on Non-RPP Avg. Price</t>
  </si>
  <si>
    <t>Non-RPP (Retailer)_TOTAL</t>
  </si>
  <si>
    <t>Total Bill on Average IESO Wholesale Market Price</t>
  </si>
  <si>
    <t>Non-RPP (Other)_TOTAL</t>
  </si>
  <si>
    <t>Seasonal Residential</t>
  </si>
  <si>
    <t>Large Use &gt;5MW</t>
  </si>
  <si>
    <t>Residential (Low)</t>
  </si>
  <si>
    <t>Residential (High)</t>
  </si>
  <si>
    <t>GS &lt; 50 (Low)</t>
  </si>
  <si>
    <t>GS &lt; 50 (High)</t>
  </si>
  <si>
    <t>Seasonal Residential (Low)</t>
  </si>
  <si>
    <t>Seasonal Residential (High)</t>
  </si>
  <si>
    <t>Veridian</t>
  </si>
  <si>
    <t>Rate Zone</t>
  </si>
  <si>
    <t>Whitby</t>
  </si>
  <si>
    <t>Distribution - Sub-Total A Bill Impacts</t>
  </si>
  <si>
    <t>Total Bill Impacts</t>
  </si>
  <si>
    <t>Average</t>
  </si>
  <si>
    <t>kWh / kW</t>
  </si>
  <si>
    <t>KW</t>
  </si>
  <si>
    <t>Rate 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</si>
</sst>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quot;$&quot;* #,##0.00_-;_-&quot;$&quot;* &quot;-&quot;??_-;_-@_-"/>
    <numFmt numFmtId="43" formatCode="_-* #,##0.00_-;\-* #,##0.00_-;_-* &quot;-&quot;??_-;_-@_-"/>
    <numFmt numFmtId="164" formatCode="0.0000"/>
    <numFmt numFmtId="165" formatCode="_(* #,##0.00_);_(* \(#,##0.00\);_(* &quot;-&quot;??_);_(@_)"/>
    <numFmt numFmtId="166" formatCode="_-* #,##0_-;\-* #,##0_-;_-* &quot;-&quot;??_-;_-@_-"/>
    <numFmt numFmtId="167" formatCode="_(&quot;$&quot;* #,##0.00_);_(&quot;$&quot;* \(#,##0.00\);_(&quot;$&quot;* &quot;-&quot;??_);_(@_)"/>
    <numFmt numFmtId="168" formatCode="0.0%"/>
    <numFmt numFmtId="169" formatCode="_-&quot;$&quot;* #,##0.0000_-;\-&quot;$&quot;* #,##0.0000_-;_-&quot;$&quot;* &quot;-&quot;??_-;_-@_-"/>
    <numFmt numFmtId="170" formatCode="_(&quot;$&quot;* #,##0.0000_);_(&quot;$&quot;* \(#,##0.0000\);_(&quot;$&quot;* &quot;-&quot;??_);_(@_)"/>
    <numFmt numFmtId="171" formatCode="_-* #,##0.0_-;\-* #,##0.0_-;_-* &quot;-&quot;??_-;_-@_-"/>
  </numFmts>
  <fonts count="21" x14ac:knownFonts="1">
    <font>
      <sz val="11"/>
      <color theme="1"/>
      <name val="Aptos Narrow"/>
      <family val="2"/>
      <scheme val="minor"/>
    </font>
    <font>
      <sz val="11"/>
      <color theme="1"/>
      <name val="Aptos Narrow"/>
      <family val="2"/>
      <scheme val="minor"/>
    </font>
    <font>
      <sz val="10"/>
      <name val="Arial"/>
      <family val="2"/>
    </font>
    <font>
      <b/>
      <sz val="10"/>
      <name val="Arial"/>
      <family val="2"/>
    </font>
    <font>
      <sz val="10"/>
      <color theme="0"/>
      <name val="Arial"/>
      <family val="2"/>
    </font>
    <font>
      <b/>
      <sz val="12"/>
      <name val="Arial"/>
      <family val="2"/>
    </font>
    <font>
      <b/>
      <i/>
      <sz val="9"/>
      <name val="Arial"/>
      <family val="2"/>
    </font>
    <font>
      <b/>
      <sz val="8"/>
      <name val="Arial"/>
      <family val="2"/>
    </font>
    <font>
      <b/>
      <sz val="10"/>
      <name val="Arial Black"/>
      <family val="2"/>
    </font>
    <font>
      <i/>
      <sz val="10"/>
      <name val="Arial"/>
      <family val="2"/>
    </font>
    <font>
      <b/>
      <sz val="10"/>
      <color rgb="FFFF0000"/>
      <name val="Arial"/>
      <family val="2"/>
    </font>
    <font>
      <b/>
      <sz val="9"/>
      <name val="Arial"/>
      <family val="2"/>
    </font>
    <font>
      <sz val="10"/>
      <color theme="1"/>
      <name val="Arial"/>
      <family val="2"/>
    </font>
    <font>
      <b/>
      <sz val="10"/>
      <color rgb="FF002060"/>
      <name val="Arial"/>
      <family val="2"/>
    </font>
    <font>
      <b/>
      <sz val="10"/>
      <color theme="1"/>
      <name val="Arial"/>
      <family val="2"/>
    </font>
    <font>
      <b/>
      <sz val="10"/>
      <color theme="3"/>
      <name val="Arial"/>
      <family val="2"/>
    </font>
    <font>
      <i/>
      <sz val="10"/>
      <color rgb="FFFF0000"/>
      <name val="Arial"/>
      <family val="2"/>
    </font>
    <font>
      <sz val="11"/>
      <color theme="1"/>
      <name val="Calibri"/>
      <family val="2"/>
    </font>
    <font>
      <b/>
      <sz val="11"/>
      <color theme="0"/>
      <name val="Calibri"/>
      <family val="2"/>
    </font>
    <font>
      <b/>
      <sz val="11"/>
      <color theme="1"/>
      <name val="Calibri"/>
      <family val="2"/>
    </font>
    <font>
      <b/>
      <sz val="12"/>
      <color theme="1"/>
      <name val="Calibri"/>
      <family val="2"/>
    </font>
  </fonts>
  <fills count="16">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rgb="FFEBF1DE"/>
        <bgColor indexed="64"/>
      </patternFill>
    </fill>
    <fill>
      <patternFill patternType="solid">
        <fgColor theme="6" tint="0.79995117038483843"/>
        <bgColor indexed="64"/>
      </patternFill>
    </fill>
    <fill>
      <patternFill patternType="solid">
        <fgColor theme="4" tint="0.7999511703848384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2" tint="-0.49998474074526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8">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165" fontId="2" fillId="0" borderId="0" applyFont="0" applyFill="0" applyBorder="0" applyAlignment="0" applyProtection="0"/>
    <xf numFmtId="167"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cellStyleXfs>
  <cellXfs count="255">
    <xf numFmtId="0" fontId="0" fillId="0" borderId="0" xfId="0"/>
    <xf numFmtId="0" fontId="3" fillId="0" borderId="1" xfId="3" applyFont="1" applyBorder="1" applyAlignment="1">
      <alignment horizontal="center" vertical="center"/>
    </xf>
    <xf numFmtId="0" fontId="3" fillId="0" borderId="1" xfId="3" applyFont="1" applyBorder="1" applyAlignment="1">
      <alignment horizontal="center" vertical="center" wrapText="1"/>
    </xf>
    <xf numFmtId="0" fontId="3" fillId="3" borderId="1" xfId="3" applyFont="1" applyFill="1" applyBorder="1" applyAlignment="1">
      <alignment horizontal="center" vertical="center" wrapText="1"/>
    </xf>
    <xf numFmtId="0" fontId="3" fillId="0" borderId="1" xfId="3" applyFont="1" applyBorder="1" applyAlignment="1">
      <alignment horizontal="center" wrapText="1"/>
    </xf>
    <xf numFmtId="0" fontId="4" fillId="4" borderId="0" xfId="3" applyFont="1" applyFill="1"/>
    <xf numFmtId="0" fontId="9" fillId="4" borderId="2" xfId="3" applyFont="1" applyFill="1" applyBorder="1" applyAlignment="1" applyProtection="1">
      <alignment vertical="top"/>
      <protection locked="0"/>
    </xf>
    <xf numFmtId="0" fontId="2" fillId="4" borderId="3" xfId="3" applyFill="1" applyBorder="1" applyAlignment="1" applyProtection="1">
      <alignment vertical="top"/>
      <protection locked="0"/>
    </xf>
    <xf numFmtId="0" fontId="2" fillId="4" borderId="4" xfId="3" applyFill="1" applyBorder="1" applyAlignment="1" applyProtection="1">
      <alignment vertical="top"/>
      <protection locked="0"/>
    </xf>
    <xf numFmtId="0" fontId="3" fillId="4" borderId="1" xfId="3" applyFont="1" applyFill="1" applyBorder="1" applyAlignment="1" applyProtection="1">
      <alignment horizontal="center" vertical="center"/>
      <protection locked="0"/>
    </xf>
    <xf numFmtId="0" fontId="2" fillId="5" borderId="1" xfId="3" applyFill="1" applyBorder="1" applyAlignment="1" applyProtection="1">
      <alignment horizontal="center" vertical="center"/>
      <protection locked="0"/>
    </xf>
    <xf numFmtId="164" fontId="2" fillId="4" borderId="1" xfId="3" applyNumberFormat="1" applyFill="1" applyBorder="1" applyAlignment="1">
      <alignment horizontal="center" vertical="center"/>
    </xf>
    <xf numFmtId="166" fontId="0" fillId="0" borderId="1" xfId="4" applyNumberFormat="1" applyFont="1" applyBorder="1" applyAlignment="1" applyProtection="1">
      <alignment horizontal="center" vertical="center"/>
      <protection locked="0"/>
    </xf>
    <xf numFmtId="3" fontId="0" fillId="0" borderId="1" xfId="0" applyNumberFormat="1" applyBorder="1" applyProtection="1">
      <protection locked="0"/>
    </xf>
    <xf numFmtId="3" fontId="0" fillId="7" borderId="1" xfId="0" applyNumberFormat="1" applyFill="1" applyBorder="1" applyProtection="1">
      <protection locked="0"/>
    </xf>
    <xf numFmtId="43" fontId="0" fillId="0" borderId="1" xfId="4" applyNumberFormat="1" applyFont="1" applyBorder="1" applyAlignment="1" applyProtection="1">
      <alignment horizontal="center" vertical="center"/>
      <protection locked="0"/>
    </xf>
    <xf numFmtId="0" fontId="9" fillId="8" borderId="2" xfId="3" applyFont="1" applyFill="1" applyBorder="1" applyAlignment="1" applyProtection="1">
      <alignment vertical="top"/>
      <protection locked="0"/>
    </xf>
    <xf numFmtId="0" fontId="2" fillId="8" borderId="3" xfId="3" applyFill="1" applyBorder="1" applyAlignment="1" applyProtection="1">
      <alignment vertical="top"/>
      <protection locked="0"/>
    </xf>
    <xf numFmtId="0" fontId="2" fillId="8" borderId="4" xfId="3" applyFill="1" applyBorder="1" applyAlignment="1" applyProtection="1">
      <alignment vertical="top"/>
      <protection locked="0"/>
    </xf>
    <xf numFmtId="0" fontId="3" fillId="11" borderId="1" xfId="3" applyFont="1" applyFill="1" applyBorder="1" applyAlignment="1">
      <alignment horizontal="center" vertical="center"/>
    </xf>
    <xf numFmtId="0" fontId="11" fillId="4" borderId="0" xfId="3" applyFont="1" applyFill="1" applyAlignment="1" applyProtection="1">
      <alignment vertical="top"/>
      <protection locked="0"/>
    </xf>
    <xf numFmtId="166" fontId="3" fillId="4" borderId="1" xfId="4" applyNumberFormat="1" applyFont="1" applyFill="1" applyBorder="1" applyAlignment="1" applyProtection="1">
      <alignment horizontal="center" vertical="center"/>
      <protection locked="0"/>
    </xf>
    <xf numFmtId="0" fontId="5" fillId="4" borderId="0" xfId="3" applyFont="1" applyFill="1" applyAlignment="1" applyProtection="1">
      <alignment vertical="center"/>
      <protection locked="0"/>
    </xf>
    <xf numFmtId="164" fontId="3" fillId="4" borderId="1" xfId="6" applyNumberFormat="1" applyFont="1" applyFill="1" applyBorder="1" applyProtection="1">
      <protection locked="0"/>
    </xf>
    <xf numFmtId="0" fontId="4" fillId="4" borderId="0" xfId="3" applyFont="1" applyFill="1" applyProtection="1">
      <protection locked="0"/>
    </xf>
    <xf numFmtId="0" fontId="2" fillId="4" borderId="0" xfId="3" applyFill="1" applyAlignment="1" applyProtection="1">
      <alignment vertical="top"/>
      <protection locked="0"/>
    </xf>
    <xf numFmtId="167" fontId="3" fillId="4" borderId="15" xfId="5" applyFont="1" applyFill="1" applyBorder="1" applyAlignment="1" applyProtection="1">
      <alignment horizontal="left" vertical="center"/>
      <protection locked="0"/>
    </xf>
    <xf numFmtId="0" fontId="2" fillId="0" borderId="15" xfId="3" applyBorder="1" applyAlignment="1" applyProtection="1">
      <alignment vertical="center"/>
      <protection locked="0"/>
    </xf>
    <xf numFmtId="167" fontId="12" fillId="0" borderId="9" xfId="5" applyFont="1" applyBorder="1" applyAlignment="1" applyProtection="1">
      <alignment vertical="center"/>
      <protection locked="0"/>
    </xf>
    <xf numFmtId="167" fontId="13" fillId="4" borderId="15" xfId="5" applyFont="1" applyFill="1" applyBorder="1" applyAlignment="1" applyProtection="1">
      <alignment horizontal="left" vertical="center"/>
      <protection locked="0"/>
    </xf>
    <xf numFmtId="0" fontId="13" fillId="0" borderId="9" xfId="3" applyFont="1" applyBorder="1" applyAlignment="1" applyProtection="1">
      <alignment vertical="center"/>
      <protection locked="0"/>
    </xf>
    <xf numFmtId="167" fontId="13" fillId="0" borderId="9" xfId="5" applyFont="1" applyBorder="1" applyAlignment="1" applyProtection="1">
      <alignment vertical="center"/>
      <protection locked="0"/>
    </xf>
    <xf numFmtId="167" fontId="2" fillId="0" borderId="15" xfId="3" applyNumberFormat="1" applyBorder="1" applyAlignment="1" applyProtection="1">
      <alignment vertical="center"/>
      <protection locked="0"/>
    </xf>
    <xf numFmtId="10" fontId="12" fillId="0" borderId="9" xfId="6" applyNumberFormat="1" applyFont="1" applyBorder="1" applyAlignment="1" applyProtection="1">
      <alignment vertical="center"/>
      <protection locked="0"/>
    </xf>
    <xf numFmtId="169" fontId="3" fillId="4" borderId="15" xfId="5" applyNumberFormat="1" applyFont="1" applyFill="1" applyBorder="1" applyAlignment="1" applyProtection="1">
      <alignment horizontal="left" vertical="center"/>
      <protection locked="0"/>
    </xf>
    <xf numFmtId="169" fontId="13" fillId="4" borderId="15" xfId="5" applyNumberFormat="1" applyFont="1" applyFill="1" applyBorder="1" applyAlignment="1" applyProtection="1">
      <alignment horizontal="left" vertical="center"/>
      <protection locked="0"/>
    </xf>
    <xf numFmtId="170" fontId="3" fillId="4" borderId="15" xfId="5" applyNumberFormat="1" applyFont="1" applyFill="1" applyBorder="1" applyAlignment="1" applyProtection="1">
      <alignment horizontal="left" vertical="center"/>
      <protection locked="0"/>
    </xf>
    <xf numFmtId="169" fontId="3" fillId="11" borderId="1" xfId="5" applyNumberFormat="1" applyFont="1" applyFill="1" applyBorder="1" applyAlignment="1" applyProtection="1">
      <alignment horizontal="left" vertical="center"/>
      <protection locked="0"/>
    </xf>
    <xf numFmtId="0" fontId="3" fillId="11" borderId="1" xfId="3" applyFont="1" applyFill="1" applyBorder="1" applyAlignment="1" applyProtection="1">
      <alignment vertical="center"/>
      <protection locked="0"/>
    </xf>
    <xf numFmtId="167" fontId="14" fillId="11" borderId="4" xfId="5" applyFont="1" applyFill="1" applyBorder="1" applyAlignment="1" applyProtection="1">
      <alignment vertical="center"/>
      <protection locked="0"/>
    </xf>
    <xf numFmtId="0" fontId="3" fillId="11" borderId="4" xfId="3" applyFont="1" applyFill="1" applyBorder="1" applyAlignment="1" applyProtection="1">
      <alignment vertical="center"/>
      <protection locked="0"/>
    </xf>
    <xf numFmtId="167" fontId="3" fillId="11" borderId="1" xfId="3" applyNumberFormat="1" applyFont="1" applyFill="1" applyBorder="1" applyAlignment="1" applyProtection="1">
      <alignment vertical="center"/>
      <protection locked="0"/>
    </xf>
    <xf numFmtId="10" fontId="3" fillId="11" borderId="4" xfId="6" applyNumberFormat="1" applyFont="1" applyFill="1" applyBorder="1" applyAlignment="1" applyProtection="1">
      <alignment vertical="center"/>
      <protection locked="0"/>
    </xf>
    <xf numFmtId="166" fontId="2" fillId="2" borderId="15" xfId="4" applyNumberFormat="1" applyFont="1" applyFill="1" applyBorder="1" applyAlignment="1" applyProtection="1">
      <alignment vertical="center"/>
      <protection locked="0"/>
    </xf>
    <xf numFmtId="166" fontId="13" fillId="2" borderId="15" xfId="4" applyNumberFormat="1" applyFont="1" applyFill="1" applyBorder="1" applyAlignment="1" applyProtection="1">
      <alignment vertical="center"/>
      <protection locked="0"/>
    </xf>
    <xf numFmtId="44" fontId="13" fillId="4" borderId="15" xfId="5" applyNumberFormat="1" applyFont="1" applyFill="1" applyBorder="1" applyAlignment="1" applyProtection="1">
      <alignment horizontal="left" vertical="center"/>
      <protection locked="0"/>
    </xf>
    <xf numFmtId="0" fontId="3" fillId="11" borderId="2" xfId="3" applyFont="1" applyFill="1" applyBorder="1" applyAlignment="1" applyProtection="1">
      <alignment vertical="top" wrapText="1"/>
      <protection locked="0"/>
    </xf>
    <xf numFmtId="0" fontId="2" fillId="11" borderId="3" xfId="3" applyFill="1" applyBorder="1" applyProtection="1">
      <protection locked="0"/>
    </xf>
    <xf numFmtId="0" fontId="3" fillId="11" borderId="1" xfId="3" applyFont="1" applyFill="1" applyBorder="1" applyAlignment="1" applyProtection="1">
      <alignment horizontal="left" vertical="center"/>
      <protection locked="0"/>
    </xf>
    <xf numFmtId="0" fontId="2" fillId="11" borderId="1" xfId="3" applyFill="1" applyBorder="1" applyAlignment="1" applyProtection="1">
      <alignment vertical="center"/>
      <protection locked="0"/>
    </xf>
    <xf numFmtId="167" fontId="3" fillId="11" borderId="4" xfId="3" applyNumberFormat="1" applyFont="1" applyFill="1" applyBorder="1" applyAlignment="1" applyProtection="1">
      <alignment vertical="center"/>
      <protection locked="0"/>
    </xf>
    <xf numFmtId="0" fontId="15" fillId="11" borderId="1" xfId="3" applyFont="1" applyFill="1" applyBorder="1" applyAlignment="1" applyProtection="1">
      <alignment horizontal="left" vertical="center"/>
      <protection locked="0"/>
    </xf>
    <xf numFmtId="0" fontId="2" fillId="11" borderId="4" xfId="3" applyFill="1" applyBorder="1" applyAlignment="1" applyProtection="1">
      <alignment vertical="center"/>
      <protection locked="0"/>
    </xf>
    <xf numFmtId="167" fontId="2" fillId="0" borderId="9" xfId="5" applyFont="1" applyBorder="1" applyAlignment="1" applyProtection="1">
      <alignment vertical="center"/>
      <protection locked="0"/>
    </xf>
    <xf numFmtId="44" fontId="3" fillId="4" borderId="15" xfId="5" applyNumberFormat="1" applyFont="1" applyFill="1" applyBorder="1" applyAlignment="1" applyProtection="1">
      <alignment horizontal="left" vertical="center"/>
      <protection locked="0"/>
    </xf>
    <xf numFmtId="166" fontId="2" fillId="4" borderId="15" xfId="4" applyNumberFormat="1" applyFont="1" applyFill="1" applyBorder="1" applyAlignment="1" applyProtection="1">
      <alignment vertical="center"/>
      <protection locked="0"/>
    </xf>
    <xf numFmtId="166" fontId="13" fillId="4" borderId="15" xfId="4" applyNumberFormat="1" applyFont="1" applyFill="1" applyBorder="1" applyAlignment="1" applyProtection="1">
      <alignment vertical="center"/>
      <protection locked="0"/>
    </xf>
    <xf numFmtId="169" fontId="3" fillId="12" borderId="15" xfId="5" applyNumberFormat="1" applyFont="1" applyFill="1" applyBorder="1" applyAlignment="1" applyProtection="1">
      <alignment horizontal="left" vertical="center"/>
      <protection locked="0"/>
    </xf>
    <xf numFmtId="0" fontId="2" fillId="13" borderId="16" xfId="3" applyFill="1" applyBorder="1" applyProtection="1">
      <protection locked="0"/>
    </xf>
    <xf numFmtId="0" fontId="2" fillId="13" borderId="17" xfId="3" applyFill="1" applyBorder="1" applyAlignment="1" applyProtection="1">
      <alignment vertical="top"/>
      <protection locked="0"/>
    </xf>
    <xf numFmtId="169" fontId="2" fillId="13" borderId="18" xfId="5" applyNumberFormat="1" applyFont="1" applyFill="1" applyBorder="1" applyAlignment="1" applyProtection="1">
      <alignment vertical="top"/>
      <protection locked="0"/>
    </xf>
    <xf numFmtId="0" fontId="2" fillId="13" borderId="19" xfId="3" applyFill="1" applyBorder="1" applyAlignment="1" applyProtection="1">
      <alignment vertical="center"/>
      <protection locked="0"/>
    </xf>
    <xf numFmtId="167" fontId="2" fillId="13" borderId="17" xfId="5" applyFont="1" applyFill="1" applyBorder="1" applyAlignment="1" applyProtection="1">
      <alignment vertical="center"/>
      <protection locked="0"/>
    </xf>
    <xf numFmtId="0" fontId="2" fillId="13" borderId="18" xfId="3" applyFill="1" applyBorder="1" applyAlignment="1" applyProtection="1">
      <alignment vertical="center"/>
      <protection locked="0"/>
    </xf>
    <xf numFmtId="167" fontId="2" fillId="13" borderId="18" xfId="3" applyNumberFormat="1" applyFill="1" applyBorder="1" applyAlignment="1" applyProtection="1">
      <alignment vertical="center"/>
      <protection locked="0"/>
    </xf>
    <xf numFmtId="10" fontId="2" fillId="13" borderId="20" xfId="6" applyNumberFormat="1" applyFont="1" applyFill="1" applyBorder="1" applyAlignment="1" applyProtection="1">
      <alignment vertical="center"/>
      <protection locked="0"/>
    </xf>
    <xf numFmtId="9" fontId="2" fillId="0" borderId="15" xfId="3" applyNumberFormat="1" applyBorder="1" applyAlignment="1" applyProtection="1">
      <alignment vertical="top"/>
      <protection locked="0"/>
    </xf>
    <xf numFmtId="9" fontId="2" fillId="0" borderId="0" xfId="3" applyNumberFormat="1" applyAlignment="1" applyProtection="1">
      <alignment vertical="center"/>
      <protection locked="0"/>
    </xf>
    <xf numFmtId="167" fontId="3" fillId="0" borderId="8" xfId="3" applyNumberFormat="1" applyFont="1" applyBorder="1" applyAlignment="1" applyProtection="1">
      <alignment vertical="center"/>
      <protection locked="0"/>
    </xf>
    <xf numFmtId="9" fontId="3" fillId="0" borderId="15" xfId="3" applyNumberFormat="1" applyFont="1" applyBorder="1" applyAlignment="1" applyProtection="1">
      <alignment vertical="center"/>
      <protection locked="0"/>
    </xf>
    <xf numFmtId="167" fontId="3" fillId="0" borderId="15" xfId="3" applyNumberFormat="1" applyFont="1" applyBorder="1" applyAlignment="1" applyProtection="1">
      <alignment vertical="center"/>
      <protection locked="0"/>
    </xf>
    <xf numFmtId="10" fontId="3" fillId="0" borderId="9" xfId="6" applyNumberFormat="1" applyFont="1" applyFill="1" applyBorder="1" applyAlignment="1" applyProtection="1">
      <alignment vertical="center"/>
      <protection locked="0"/>
    </xf>
    <xf numFmtId="0" fontId="2" fillId="0" borderId="0" xfId="3" applyAlignment="1" applyProtection="1">
      <alignment vertical="center"/>
      <protection locked="0"/>
    </xf>
    <xf numFmtId="167" fontId="2" fillId="0" borderId="8" xfId="3" applyNumberFormat="1" applyBorder="1" applyAlignment="1" applyProtection="1">
      <alignment vertical="center"/>
      <protection locked="0"/>
    </xf>
    <xf numFmtId="9" fontId="2" fillId="0" borderId="15" xfId="3" applyNumberFormat="1" applyBorder="1" applyAlignment="1" applyProtection="1">
      <alignment vertical="center"/>
      <protection locked="0"/>
    </xf>
    <xf numFmtId="10" fontId="2" fillId="0" borderId="9" xfId="6" applyNumberFormat="1" applyFont="1" applyFill="1" applyBorder="1" applyAlignment="1" applyProtection="1">
      <alignment vertical="center"/>
      <protection locked="0"/>
    </xf>
    <xf numFmtId="168" fontId="2" fillId="0" borderId="15" xfId="3" applyNumberFormat="1" applyBorder="1" applyAlignment="1" applyProtection="1">
      <alignment vertical="top"/>
      <protection locked="0"/>
    </xf>
    <xf numFmtId="0" fontId="2" fillId="14" borderId="13" xfId="3" applyFill="1" applyBorder="1" applyAlignment="1" applyProtection="1">
      <alignment vertical="top"/>
      <protection locked="0"/>
    </xf>
    <xf numFmtId="0" fontId="2" fillId="14" borderId="11" xfId="3" applyFill="1" applyBorder="1" applyAlignment="1" applyProtection="1">
      <alignment vertical="center"/>
      <protection locked="0"/>
    </xf>
    <xf numFmtId="167" fontId="3" fillId="14" borderId="8" xfId="3" applyNumberFormat="1" applyFont="1" applyFill="1" applyBorder="1" applyAlignment="1" applyProtection="1">
      <alignment vertical="center"/>
      <protection locked="0"/>
    </xf>
    <xf numFmtId="0" fontId="3" fillId="14" borderId="13" xfId="3" applyFont="1" applyFill="1" applyBorder="1" applyAlignment="1" applyProtection="1">
      <alignment vertical="center"/>
      <protection locked="0"/>
    </xf>
    <xf numFmtId="167" fontId="3" fillId="14" borderId="10" xfId="3" applyNumberFormat="1" applyFont="1" applyFill="1" applyBorder="1" applyAlignment="1" applyProtection="1">
      <alignment vertical="center"/>
      <protection locked="0"/>
    </xf>
    <xf numFmtId="167" fontId="3" fillId="14" borderId="13" xfId="3" applyNumberFormat="1" applyFont="1" applyFill="1" applyBorder="1" applyAlignment="1" applyProtection="1">
      <alignment vertical="center"/>
      <protection locked="0"/>
    </xf>
    <xf numFmtId="10" fontId="3" fillId="14" borderId="12" xfId="6" applyNumberFormat="1" applyFont="1" applyFill="1" applyBorder="1" applyAlignment="1" applyProtection="1">
      <alignment vertical="center"/>
      <protection locked="0"/>
    </xf>
    <xf numFmtId="0" fontId="2" fillId="14" borderId="15" xfId="3" applyFill="1" applyBorder="1" applyAlignment="1" applyProtection="1">
      <alignment vertical="top"/>
      <protection locked="0"/>
    </xf>
    <xf numFmtId="0" fontId="2" fillId="14" borderId="0" xfId="3" applyFill="1" applyAlignment="1" applyProtection="1">
      <alignment vertical="center"/>
      <protection locked="0"/>
    </xf>
    <xf numFmtId="0" fontId="3" fillId="14" borderId="15" xfId="3" applyFont="1" applyFill="1" applyBorder="1" applyAlignment="1" applyProtection="1">
      <alignment vertical="center"/>
      <protection locked="0"/>
    </xf>
    <xf numFmtId="167" fontId="3" fillId="14" borderId="15" xfId="3" applyNumberFormat="1" applyFont="1" applyFill="1" applyBorder="1" applyAlignment="1" applyProtection="1">
      <alignment vertical="center"/>
      <protection locked="0"/>
    </xf>
    <xf numFmtId="10" fontId="3" fillId="14" borderId="9" xfId="6" applyNumberFormat="1" applyFont="1" applyFill="1" applyBorder="1" applyAlignment="1" applyProtection="1">
      <alignment vertical="center"/>
      <protection locked="0"/>
    </xf>
    <xf numFmtId="169" fontId="2" fillId="13" borderId="19" xfId="5" applyNumberFormat="1" applyFont="1" applyFill="1" applyBorder="1" applyAlignment="1" applyProtection="1">
      <alignment vertical="top"/>
      <protection locked="0"/>
    </xf>
    <xf numFmtId="0" fontId="2" fillId="13" borderId="17" xfId="3" applyFill="1" applyBorder="1" applyAlignment="1" applyProtection="1">
      <alignment vertical="center"/>
      <protection locked="0"/>
    </xf>
    <xf numFmtId="167" fontId="2" fillId="13" borderId="21" xfId="5" applyFont="1" applyFill="1" applyBorder="1" applyAlignment="1" applyProtection="1">
      <alignment vertical="center"/>
      <protection locked="0"/>
    </xf>
    <xf numFmtId="167" fontId="2" fillId="13" borderId="19" xfId="3" applyNumberFormat="1" applyFill="1" applyBorder="1" applyAlignment="1" applyProtection="1">
      <alignment vertical="center"/>
      <protection locked="0"/>
    </xf>
    <xf numFmtId="169" fontId="2" fillId="13" borderId="19" xfId="5" applyNumberFormat="1" applyFill="1" applyBorder="1" applyAlignment="1" applyProtection="1">
      <alignment vertical="top"/>
      <protection locked="0"/>
    </xf>
    <xf numFmtId="167" fontId="2" fillId="13" borderId="21" xfId="5" applyFill="1" applyBorder="1" applyAlignment="1" applyProtection="1">
      <alignment vertical="center"/>
      <protection locked="0"/>
    </xf>
    <xf numFmtId="10" fontId="2" fillId="13" borderId="20" xfId="6" applyNumberFormat="1" applyFill="1" applyBorder="1" applyAlignment="1" applyProtection="1">
      <alignment vertical="center"/>
      <protection locked="0"/>
    </xf>
    <xf numFmtId="169" fontId="3" fillId="0" borderId="15" xfId="5" applyNumberFormat="1" applyFont="1" applyFill="1" applyBorder="1" applyAlignment="1" applyProtection="1">
      <alignment horizontal="left" vertical="center"/>
      <protection locked="0"/>
    </xf>
    <xf numFmtId="164" fontId="2" fillId="6" borderId="1" xfId="3" applyNumberFormat="1" applyFill="1" applyBorder="1" applyAlignment="1" applyProtection="1">
      <alignment horizontal="center" vertical="center"/>
      <protection locked="0"/>
    </xf>
    <xf numFmtId="0" fontId="2" fillId="4" borderId="0" xfId="3" applyFill="1"/>
    <xf numFmtId="0" fontId="5" fillId="4" borderId="0" xfId="3" applyFont="1" applyFill="1"/>
    <xf numFmtId="0" fontId="2" fillId="4" borderId="1" xfId="3" applyFill="1" applyBorder="1" applyAlignment="1">
      <alignment horizontal="center" vertical="center"/>
    </xf>
    <xf numFmtId="167" fontId="0" fillId="4" borderId="1" xfId="5" applyFont="1" applyFill="1" applyBorder="1" applyAlignment="1" applyProtection="1">
      <alignment horizontal="center" vertical="center"/>
    </xf>
    <xf numFmtId="168" fontId="0" fillId="4" borderId="1" xfId="6" applyNumberFormat="1" applyFont="1" applyFill="1" applyBorder="1" applyAlignment="1" applyProtection="1">
      <alignment horizontal="center" vertical="center"/>
    </xf>
    <xf numFmtId="0" fontId="2" fillId="4" borderId="0" xfId="3" applyFill="1" applyProtection="1">
      <protection locked="0"/>
    </xf>
    <xf numFmtId="0" fontId="3" fillId="4" borderId="0" xfId="3" applyFont="1" applyFill="1" applyAlignment="1" applyProtection="1">
      <alignment horizontal="right" vertical="center"/>
      <protection locked="0"/>
    </xf>
    <xf numFmtId="0" fontId="3" fillId="4" borderId="0" xfId="3" applyFont="1" applyFill="1" applyProtection="1">
      <protection locked="0"/>
    </xf>
    <xf numFmtId="0" fontId="3" fillId="4" borderId="0" xfId="3" applyFont="1" applyFill="1" applyAlignment="1" applyProtection="1">
      <alignment horizontal="left"/>
      <protection locked="0"/>
    </xf>
    <xf numFmtId="0" fontId="3" fillId="4" borderId="0" xfId="3" applyFont="1" applyFill="1" applyAlignment="1" applyProtection="1">
      <alignment horizontal="center"/>
      <protection locked="0"/>
    </xf>
    <xf numFmtId="0" fontId="5" fillId="4" borderId="0" xfId="3" applyFont="1" applyFill="1" applyAlignment="1" applyProtection="1">
      <alignment horizontal="center"/>
      <protection locked="0"/>
    </xf>
    <xf numFmtId="0" fontId="3" fillId="4" borderId="14" xfId="3" applyFont="1" applyFill="1" applyBorder="1" applyAlignment="1" applyProtection="1">
      <alignment horizontal="center"/>
      <protection locked="0"/>
    </xf>
    <xf numFmtId="0" fontId="3" fillId="4" borderId="9" xfId="3" applyFont="1" applyFill="1" applyBorder="1" applyAlignment="1" applyProtection="1">
      <alignment horizontal="center"/>
      <protection locked="0"/>
    </xf>
    <xf numFmtId="0" fontId="3" fillId="4" borderId="7" xfId="3" applyFont="1" applyFill="1" applyBorder="1" applyAlignment="1" applyProtection="1">
      <alignment horizontal="center"/>
      <protection locked="0"/>
    </xf>
    <xf numFmtId="0" fontId="3" fillId="4" borderId="13" xfId="3" quotePrefix="1" applyFont="1" applyFill="1" applyBorder="1" applyAlignment="1" applyProtection="1">
      <alignment horizontal="center"/>
      <protection locked="0"/>
    </xf>
    <xf numFmtId="0" fontId="3" fillId="4" borderId="12" xfId="3" quotePrefix="1" applyFont="1" applyFill="1" applyBorder="1" applyAlignment="1" applyProtection="1">
      <alignment horizontal="center"/>
      <protection locked="0"/>
    </xf>
    <xf numFmtId="0" fontId="2" fillId="4" borderId="0" xfId="3" applyFill="1" applyAlignment="1">
      <alignment vertical="top"/>
    </xf>
    <xf numFmtId="0" fontId="2" fillId="4" borderId="15" xfId="3" applyFill="1" applyBorder="1" applyAlignment="1" applyProtection="1">
      <alignment vertical="center"/>
      <protection locked="0"/>
    </xf>
    <xf numFmtId="167" fontId="12" fillId="4" borderId="9" xfId="5" applyFont="1" applyFill="1" applyBorder="1" applyAlignment="1" applyProtection="1">
      <alignment vertical="center"/>
      <protection locked="0"/>
    </xf>
    <xf numFmtId="0" fontId="13" fillId="4" borderId="9" xfId="3" applyFont="1" applyFill="1" applyBorder="1" applyAlignment="1" applyProtection="1">
      <alignment vertical="center"/>
      <protection locked="0"/>
    </xf>
    <xf numFmtId="167" fontId="13" fillId="4" borderId="9" xfId="5" applyFont="1" applyFill="1" applyBorder="1" applyAlignment="1" applyProtection="1">
      <alignment vertical="center"/>
      <protection locked="0"/>
    </xf>
    <xf numFmtId="167" fontId="2" fillId="4" borderId="15" xfId="3" applyNumberFormat="1" applyFill="1" applyBorder="1" applyAlignment="1" applyProtection="1">
      <alignment vertical="center"/>
      <protection locked="0"/>
    </xf>
    <xf numFmtId="10" fontId="12" fillId="4" borderId="9" xfId="6" applyNumberFormat="1" applyFont="1" applyFill="1" applyBorder="1" applyAlignment="1" applyProtection="1">
      <alignment vertical="center"/>
      <protection locked="0"/>
    </xf>
    <xf numFmtId="0" fontId="13" fillId="4" borderId="15" xfId="3" applyFont="1" applyFill="1" applyBorder="1" applyAlignment="1" applyProtection="1">
      <alignment vertical="center"/>
      <protection locked="0"/>
    </xf>
    <xf numFmtId="0" fontId="3" fillId="4" borderId="2" xfId="3" applyFont="1" applyFill="1" applyBorder="1" applyAlignment="1" applyProtection="1">
      <alignment vertical="top"/>
      <protection locked="0"/>
    </xf>
    <xf numFmtId="0" fontId="2" fillId="4" borderId="0" xfId="3" applyFill="1" applyAlignment="1">
      <alignment vertical="top" wrapText="1"/>
    </xf>
    <xf numFmtId="0" fontId="3" fillId="4" borderId="2" xfId="3" applyFont="1" applyFill="1" applyBorder="1" applyAlignment="1" applyProtection="1">
      <alignment vertical="top" wrapText="1"/>
      <protection locked="0"/>
    </xf>
    <xf numFmtId="0" fontId="2" fillId="4" borderId="3" xfId="3" applyFill="1" applyBorder="1" applyProtection="1">
      <protection locked="0"/>
    </xf>
    <xf numFmtId="0" fontId="2" fillId="4" borderId="0" xfId="3" applyFill="1" applyAlignment="1">
      <alignment vertical="center"/>
    </xf>
    <xf numFmtId="0" fontId="16" fillId="4" borderId="0" xfId="3" applyFont="1" applyFill="1" applyProtection="1">
      <protection locked="0"/>
    </xf>
    <xf numFmtId="0" fontId="2" fillId="4" borderId="11" xfId="3" applyFill="1" applyBorder="1" applyAlignment="1">
      <alignment vertical="center" wrapText="1"/>
    </xf>
    <xf numFmtId="0" fontId="2" fillId="4" borderId="0" xfId="3" applyFill="1" applyAlignment="1" applyProtection="1">
      <alignment vertical="top" wrapText="1"/>
      <protection locked="0"/>
    </xf>
    <xf numFmtId="167" fontId="2" fillId="4" borderId="9" xfId="5" applyFont="1" applyFill="1" applyBorder="1" applyAlignment="1" applyProtection="1">
      <alignment vertical="center"/>
      <protection locked="0"/>
    </xf>
    <xf numFmtId="0" fontId="2" fillId="4" borderId="16" xfId="3" applyFill="1" applyBorder="1" applyProtection="1">
      <protection locked="0"/>
    </xf>
    <xf numFmtId="0" fontId="2" fillId="4" borderId="17" xfId="3" applyFill="1" applyBorder="1" applyAlignment="1" applyProtection="1">
      <alignment vertical="top"/>
      <protection locked="0"/>
    </xf>
    <xf numFmtId="0" fontId="2" fillId="4" borderId="19" xfId="3" applyFill="1" applyBorder="1" applyAlignment="1" applyProtection="1">
      <alignment vertical="center"/>
      <protection locked="0"/>
    </xf>
    <xf numFmtId="10" fontId="2" fillId="4" borderId="20" xfId="6" applyNumberFormat="1" applyFont="1" applyFill="1" applyBorder="1" applyAlignment="1" applyProtection="1">
      <alignment vertical="center"/>
      <protection locked="0"/>
    </xf>
    <xf numFmtId="0" fontId="3" fillId="4" borderId="0" xfId="3" applyFont="1" applyFill="1" applyAlignment="1" applyProtection="1">
      <alignment vertical="top"/>
      <protection locked="0"/>
    </xf>
    <xf numFmtId="9" fontId="2" fillId="4" borderId="15" xfId="3" applyNumberFormat="1" applyFill="1" applyBorder="1" applyAlignment="1" applyProtection="1">
      <alignment vertical="top"/>
      <protection locked="0"/>
    </xf>
    <xf numFmtId="9" fontId="2" fillId="4" borderId="0" xfId="3" applyNumberFormat="1" applyFill="1" applyAlignment="1" applyProtection="1">
      <alignment vertical="center"/>
      <protection locked="0"/>
    </xf>
    <xf numFmtId="167" fontId="3" fillId="4" borderId="8" xfId="3" applyNumberFormat="1" applyFont="1" applyFill="1" applyBorder="1" applyAlignment="1" applyProtection="1">
      <alignment vertical="center"/>
      <protection locked="0"/>
    </xf>
    <xf numFmtId="9" fontId="3" fillId="4" borderId="15" xfId="3" applyNumberFormat="1" applyFont="1" applyFill="1" applyBorder="1" applyAlignment="1" applyProtection="1">
      <alignment vertical="center"/>
      <protection locked="0"/>
    </xf>
    <xf numFmtId="167" fontId="3" fillId="4" borderId="15" xfId="3" applyNumberFormat="1" applyFont="1" applyFill="1" applyBorder="1" applyAlignment="1" applyProtection="1">
      <alignment vertical="center"/>
      <protection locked="0"/>
    </xf>
    <xf numFmtId="10" fontId="3" fillId="4" borderId="9" xfId="6" applyNumberFormat="1" applyFont="1" applyFill="1" applyBorder="1" applyAlignment="1" applyProtection="1">
      <alignment vertical="center"/>
      <protection locked="0"/>
    </xf>
    <xf numFmtId="0" fontId="2" fillId="4" borderId="0" xfId="3" applyFill="1" applyAlignment="1" applyProtection="1">
      <alignment horizontal="left" vertical="top" indent="1"/>
      <protection locked="0"/>
    </xf>
    <xf numFmtId="0" fontId="2" fillId="4" borderId="0" xfId="3" applyFill="1" applyAlignment="1" applyProtection="1">
      <alignment vertical="center"/>
      <protection locked="0"/>
    </xf>
    <xf numFmtId="167" fontId="2" fillId="4" borderId="8" xfId="3" applyNumberFormat="1" applyFill="1" applyBorder="1" applyAlignment="1" applyProtection="1">
      <alignment vertical="center"/>
      <protection locked="0"/>
    </xf>
    <xf numFmtId="9" fontId="2" fillId="4" borderId="15" xfId="3" applyNumberFormat="1" applyFill="1" applyBorder="1" applyAlignment="1" applyProtection="1">
      <alignment vertical="center"/>
      <protection locked="0"/>
    </xf>
    <xf numFmtId="10" fontId="2" fillId="4" borderId="9" xfId="6" applyNumberFormat="1" applyFont="1" applyFill="1" applyBorder="1" applyAlignment="1" applyProtection="1">
      <alignment vertical="center"/>
      <protection locked="0"/>
    </xf>
    <xf numFmtId="0" fontId="0" fillId="4" borderId="0" xfId="0" applyFill="1"/>
    <xf numFmtId="168" fontId="2" fillId="4" borderId="15" xfId="3" applyNumberFormat="1" applyFill="1" applyBorder="1" applyAlignment="1" applyProtection="1">
      <alignment vertical="top"/>
      <protection locked="0"/>
    </xf>
    <xf numFmtId="0" fontId="2" fillId="4" borderId="15" xfId="3" applyFill="1" applyBorder="1" applyAlignment="1" applyProtection="1">
      <alignment vertical="top"/>
      <protection locked="0"/>
    </xf>
    <xf numFmtId="0" fontId="3" fillId="4" borderId="15" xfId="3" applyFont="1" applyFill="1" applyBorder="1" applyAlignment="1" applyProtection="1">
      <alignment vertical="center"/>
      <protection locked="0"/>
    </xf>
    <xf numFmtId="169" fontId="2" fillId="4" borderId="19" xfId="5" applyNumberFormat="1" applyFont="1" applyFill="1" applyBorder="1" applyAlignment="1" applyProtection="1">
      <alignment vertical="top"/>
      <protection locked="0"/>
    </xf>
    <xf numFmtId="0" fontId="2" fillId="4" borderId="17" xfId="3" applyFill="1" applyBorder="1" applyAlignment="1" applyProtection="1">
      <alignment vertical="center"/>
      <protection locked="0"/>
    </xf>
    <xf numFmtId="167" fontId="2" fillId="4" borderId="21" xfId="5" applyFont="1" applyFill="1" applyBorder="1" applyAlignment="1" applyProtection="1">
      <alignment vertical="center"/>
      <protection locked="0"/>
    </xf>
    <xf numFmtId="167" fontId="2" fillId="4" borderId="19" xfId="3" applyNumberFormat="1" applyFill="1" applyBorder="1" applyAlignment="1" applyProtection="1">
      <alignment vertical="center"/>
      <protection locked="0"/>
    </xf>
    <xf numFmtId="169" fontId="2" fillId="4" borderId="19" xfId="5" applyNumberFormat="1" applyFill="1" applyBorder="1" applyAlignment="1" applyProtection="1">
      <alignment vertical="top"/>
      <protection locked="0"/>
    </xf>
    <xf numFmtId="167" fontId="2" fillId="4" borderId="21" xfId="5" applyFill="1" applyBorder="1" applyAlignment="1" applyProtection="1">
      <alignment vertical="center"/>
      <protection locked="0"/>
    </xf>
    <xf numFmtId="10" fontId="2" fillId="4" borderId="20" xfId="6" applyNumberFormat="1" applyFill="1" applyBorder="1" applyAlignment="1" applyProtection="1">
      <alignment vertical="center"/>
      <protection locked="0"/>
    </xf>
    <xf numFmtId="167" fontId="2" fillId="4" borderId="0" xfId="3" applyNumberFormat="1" applyFill="1" applyProtection="1">
      <protection locked="0"/>
    </xf>
    <xf numFmtId="168" fontId="2" fillId="4" borderId="0" xfId="6" applyNumberFormat="1" applyFill="1" applyProtection="1">
      <protection locked="0"/>
    </xf>
    <xf numFmtId="169" fontId="2" fillId="4" borderId="0" xfId="3" applyNumberFormat="1" applyFill="1" applyProtection="1">
      <protection locked="0"/>
    </xf>
    <xf numFmtId="0" fontId="17" fillId="4" borderId="0" xfId="0" applyFont="1" applyFill="1"/>
    <xf numFmtId="0" fontId="17" fillId="4" borderId="0" xfId="0" applyFont="1" applyFill="1" applyAlignment="1">
      <alignment horizontal="center"/>
    </xf>
    <xf numFmtId="44" fontId="17" fillId="4" borderId="0" xfId="1" applyFont="1" applyFill="1"/>
    <xf numFmtId="0" fontId="18" fillId="15" borderId="4" xfId="0" applyFont="1" applyFill="1" applyBorder="1" applyAlignment="1">
      <alignment horizontal="center"/>
    </xf>
    <xf numFmtId="44" fontId="17" fillId="4" borderId="4" xfId="1" applyFont="1" applyFill="1" applyBorder="1"/>
    <xf numFmtId="0" fontId="18" fillId="15" borderId="25" xfId="0" applyFont="1" applyFill="1" applyBorder="1" applyAlignment="1">
      <alignment horizontal="center"/>
    </xf>
    <xf numFmtId="0" fontId="18" fillId="15" borderId="26" xfId="0" applyFont="1" applyFill="1" applyBorder="1" applyAlignment="1">
      <alignment horizontal="center"/>
    </xf>
    <xf numFmtId="44" fontId="17" fillId="4" borderId="25" xfId="1" applyFont="1" applyFill="1" applyBorder="1"/>
    <xf numFmtId="44" fontId="17" fillId="4" borderId="27" xfId="1" applyFont="1" applyFill="1" applyBorder="1"/>
    <xf numFmtId="0" fontId="18" fillId="15" borderId="2" xfId="0" applyFont="1" applyFill="1" applyBorder="1" applyAlignment="1">
      <alignment horizontal="center"/>
    </xf>
    <xf numFmtId="0" fontId="17" fillId="4" borderId="31" xfId="0" applyFont="1" applyFill="1" applyBorder="1"/>
    <xf numFmtId="0" fontId="17" fillId="4" borderId="32" xfId="0" applyFont="1" applyFill="1" applyBorder="1"/>
    <xf numFmtId="44" fontId="17" fillId="4" borderId="33" xfId="1" applyFont="1" applyFill="1" applyBorder="1"/>
    <xf numFmtId="168" fontId="17" fillId="4" borderId="26" xfId="2" applyNumberFormat="1" applyFont="1" applyFill="1" applyBorder="1" applyAlignment="1">
      <alignment horizontal="center"/>
    </xf>
    <xf numFmtId="168" fontId="17" fillId="4" borderId="28" xfId="2" applyNumberFormat="1" applyFont="1" applyFill="1" applyBorder="1" applyAlignment="1">
      <alignment horizontal="center"/>
    </xf>
    <xf numFmtId="168" fontId="17" fillId="4" borderId="2" xfId="2" applyNumberFormat="1" applyFont="1" applyFill="1" applyBorder="1" applyAlignment="1">
      <alignment horizontal="center"/>
    </xf>
    <xf numFmtId="168" fontId="17" fillId="4" borderId="34" xfId="2" applyNumberFormat="1" applyFont="1" applyFill="1" applyBorder="1" applyAlignment="1">
      <alignment horizontal="center"/>
    </xf>
    <xf numFmtId="44" fontId="17" fillId="4" borderId="0" xfId="0" applyNumberFormat="1" applyFont="1" applyFill="1"/>
    <xf numFmtId="0" fontId="19" fillId="4" borderId="0" xfId="0" applyFont="1" applyFill="1"/>
    <xf numFmtId="0" fontId="17" fillId="4" borderId="35" xfId="0" applyFont="1" applyFill="1" applyBorder="1"/>
    <xf numFmtId="0" fontId="19" fillId="4" borderId="36" xfId="0" applyFont="1" applyFill="1" applyBorder="1"/>
    <xf numFmtId="0" fontId="17" fillId="4" borderId="36" xfId="0" applyFont="1" applyFill="1" applyBorder="1"/>
    <xf numFmtId="0" fontId="17" fillId="4" borderId="36" xfId="0" applyFont="1" applyFill="1" applyBorder="1" applyAlignment="1">
      <alignment horizontal="center"/>
    </xf>
    <xf numFmtId="0" fontId="17" fillId="4" borderId="37" xfId="0" applyFont="1" applyFill="1" applyBorder="1"/>
    <xf numFmtId="0" fontId="17" fillId="4" borderId="38" xfId="0" applyFont="1" applyFill="1" applyBorder="1"/>
    <xf numFmtId="0" fontId="17" fillId="4" borderId="39" xfId="0" applyFont="1" applyFill="1" applyBorder="1"/>
    <xf numFmtId="0" fontId="17" fillId="4" borderId="40" xfId="0" applyFont="1" applyFill="1" applyBorder="1"/>
    <xf numFmtId="0" fontId="19" fillId="4" borderId="22" xfId="0" applyFont="1" applyFill="1" applyBorder="1"/>
    <xf numFmtId="0" fontId="17" fillId="4" borderId="22" xfId="0" applyFont="1" applyFill="1" applyBorder="1"/>
    <xf numFmtId="44" fontId="17" fillId="4" borderId="22" xfId="1" applyFont="1" applyFill="1" applyBorder="1"/>
    <xf numFmtId="0" fontId="17" fillId="4" borderId="22" xfId="0" applyFont="1" applyFill="1" applyBorder="1" applyAlignment="1">
      <alignment horizontal="center"/>
    </xf>
    <xf numFmtId="0" fontId="17" fillId="4" borderId="41" xfId="0" applyFont="1" applyFill="1" applyBorder="1"/>
    <xf numFmtId="44" fontId="17" fillId="4" borderId="36" xfId="1" applyFont="1" applyFill="1" applyBorder="1"/>
    <xf numFmtId="44" fontId="17" fillId="4" borderId="25" xfId="1" applyFont="1" applyFill="1" applyBorder="1" applyAlignment="1">
      <alignment horizontal="center"/>
    </xf>
    <xf numFmtId="44" fontId="17" fillId="4" borderId="27" xfId="1" applyFont="1" applyFill="1" applyBorder="1" applyAlignment="1">
      <alignment horizontal="center"/>
    </xf>
    <xf numFmtId="166" fontId="17" fillId="4" borderId="31" xfId="7" applyNumberFormat="1" applyFont="1" applyFill="1" applyBorder="1"/>
    <xf numFmtId="0" fontId="17" fillId="4" borderId="26" xfId="0" applyFont="1" applyFill="1" applyBorder="1" applyAlignment="1">
      <alignment horizontal="center"/>
    </xf>
    <xf numFmtId="171" fontId="17" fillId="4" borderId="31" xfId="7" applyNumberFormat="1" applyFont="1" applyFill="1" applyBorder="1"/>
    <xf numFmtId="166" fontId="17" fillId="4" borderId="32" xfId="7" applyNumberFormat="1" applyFont="1" applyFill="1" applyBorder="1"/>
    <xf numFmtId="0" fontId="17" fillId="4" borderId="28" xfId="0" applyFont="1" applyFill="1" applyBorder="1" applyAlignment="1">
      <alignment horizontal="center"/>
    </xf>
    <xf numFmtId="170" fontId="13" fillId="4" borderId="15" xfId="5" applyNumberFormat="1" applyFont="1" applyFill="1" applyBorder="1" applyAlignment="1" applyProtection="1">
      <alignment horizontal="left" vertical="center"/>
      <protection locked="0"/>
    </xf>
    <xf numFmtId="2" fontId="2" fillId="4" borderId="15" xfId="3" applyNumberFormat="1" applyFill="1" applyBorder="1" applyAlignment="1" applyProtection="1">
      <alignment vertical="center"/>
      <protection locked="0"/>
    </xf>
    <xf numFmtId="166" fontId="2" fillId="4" borderId="15" xfId="7" applyNumberFormat="1" applyFont="1" applyFill="1" applyBorder="1" applyAlignment="1" applyProtection="1">
      <alignment vertical="center"/>
      <protection locked="0"/>
    </xf>
    <xf numFmtId="166" fontId="13" fillId="4" borderId="9" xfId="7" applyNumberFormat="1" applyFont="1" applyFill="1" applyBorder="1" applyAlignment="1" applyProtection="1">
      <alignment vertical="center"/>
      <protection locked="0"/>
    </xf>
    <xf numFmtId="0" fontId="18" fillId="15" borderId="29" xfId="0" applyFont="1" applyFill="1" applyBorder="1" applyAlignment="1">
      <alignment horizontal="center"/>
    </xf>
    <xf numFmtId="0" fontId="18" fillId="15" borderId="30" xfId="0" applyFont="1" applyFill="1" applyBorder="1" applyAlignment="1">
      <alignment horizontal="center"/>
    </xf>
    <xf numFmtId="0" fontId="18" fillId="15" borderId="23" xfId="0" applyFont="1" applyFill="1" applyBorder="1" applyAlignment="1">
      <alignment horizontal="center"/>
    </xf>
    <xf numFmtId="0" fontId="18" fillId="15" borderId="24" xfId="0" applyFont="1" applyFill="1" applyBorder="1" applyAlignment="1">
      <alignment horizontal="center"/>
    </xf>
    <xf numFmtId="0" fontId="20" fillId="4" borderId="0" xfId="0" applyFont="1" applyFill="1" applyAlignment="1">
      <alignment horizontal="center"/>
    </xf>
    <xf numFmtId="0" fontId="20" fillId="4" borderId="39" xfId="0" applyFont="1" applyFill="1" applyBorder="1" applyAlignment="1">
      <alignment horizontal="center"/>
    </xf>
    <xf numFmtId="0" fontId="18" fillId="15" borderId="35" xfId="0" applyFont="1" applyFill="1" applyBorder="1" applyAlignment="1">
      <alignment horizontal="center"/>
    </xf>
    <xf numFmtId="0" fontId="18" fillId="15" borderId="37" xfId="0" applyFont="1" applyFill="1" applyBorder="1" applyAlignment="1">
      <alignment horizontal="center"/>
    </xf>
    <xf numFmtId="0" fontId="18" fillId="15" borderId="42" xfId="0" applyFont="1" applyFill="1" applyBorder="1" applyAlignment="1">
      <alignment horizontal="center" vertical="center"/>
    </xf>
    <xf numFmtId="0" fontId="18" fillId="15" borderId="43" xfId="0" applyFont="1" applyFill="1" applyBorder="1" applyAlignment="1">
      <alignment horizontal="center" vertical="center"/>
    </xf>
    <xf numFmtId="0" fontId="18" fillId="15" borderId="45" xfId="0" applyFont="1" applyFill="1" applyBorder="1" applyAlignment="1">
      <alignment horizontal="left" vertical="center"/>
    </xf>
    <xf numFmtId="0" fontId="18" fillId="15" borderId="46" xfId="0" applyFont="1" applyFill="1" applyBorder="1" applyAlignment="1">
      <alignment horizontal="left" vertical="center"/>
    </xf>
    <xf numFmtId="0" fontId="18" fillId="15" borderId="37" xfId="0" applyFont="1" applyFill="1" applyBorder="1" applyAlignment="1">
      <alignment horizontal="center" wrapText="1"/>
    </xf>
    <xf numFmtId="0" fontId="18" fillId="15" borderId="44" xfId="0" applyFont="1" applyFill="1" applyBorder="1" applyAlignment="1">
      <alignment horizontal="center" wrapText="1"/>
    </xf>
    <xf numFmtId="0" fontId="20" fillId="4" borderId="38" xfId="0" applyFont="1" applyFill="1" applyBorder="1" applyAlignment="1">
      <alignment horizontal="center"/>
    </xf>
    <xf numFmtId="0" fontId="2" fillId="4" borderId="1" xfId="3" applyFill="1" applyBorder="1" applyAlignment="1">
      <alignment horizontal="left" vertical="top"/>
    </xf>
    <xf numFmtId="0" fontId="3" fillId="4" borderId="5" xfId="3" applyFont="1" applyFill="1" applyBorder="1" applyAlignment="1">
      <alignment horizontal="left" vertical="center" wrapText="1"/>
    </xf>
    <xf numFmtId="0" fontId="3" fillId="4" borderId="6" xfId="3" applyFont="1" applyFill="1" applyBorder="1" applyAlignment="1">
      <alignment horizontal="left" vertical="center"/>
    </xf>
    <xf numFmtId="0" fontId="3" fillId="4" borderId="7" xfId="3" applyFont="1" applyFill="1" applyBorder="1" applyAlignment="1">
      <alignment horizontal="left" vertical="center"/>
    </xf>
    <xf numFmtId="0" fontId="3" fillId="4" borderId="8" xfId="3" applyFont="1" applyFill="1" applyBorder="1" applyAlignment="1">
      <alignment horizontal="left" vertical="center"/>
    </xf>
    <xf numFmtId="0" fontId="3" fillId="4" borderId="0" xfId="3" applyFont="1" applyFill="1" applyAlignment="1">
      <alignment horizontal="left" vertical="center"/>
    </xf>
    <xf numFmtId="0" fontId="3" fillId="4" borderId="9" xfId="3" applyFont="1" applyFill="1" applyBorder="1" applyAlignment="1">
      <alignment horizontal="left" vertical="center"/>
    </xf>
    <xf numFmtId="0" fontId="3" fillId="4" borderId="10" xfId="3" applyFont="1" applyFill="1" applyBorder="1" applyAlignment="1">
      <alignment horizontal="left" vertical="center"/>
    </xf>
    <xf numFmtId="0" fontId="3" fillId="4" borderId="11" xfId="3" applyFont="1" applyFill="1" applyBorder="1" applyAlignment="1">
      <alignment horizontal="left" vertical="center"/>
    </xf>
    <xf numFmtId="0" fontId="3" fillId="4" borderId="12" xfId="3" applyFont="1" applyFill="1" applyBorder="1" applyAlignment="1">
      <alignment horizontal="left" vertical="center"/>
    </xf>
    <xf numFmtId="0" fontId="3" fillId="4" borderId="1" xfId="3" applyFont="1" applyFill="1" applyBorder="1" applyAlignment="1">
      <alignment horizontal="center" vertical="center"/>
    </xf>
    <xf numFmtId="0" fontId="3" fillId="9" borderId="1" xfId="3" applyFont="1" applyFill="1" applyBorder="1" applyAlignment="1">
      <alignment horizontal="center" vertical="center"/>
    </xf>
    <xf numFmtId="0" fontId="3" fillId="10" borderId="1" xfId="3" applyFont="1" applyFill="1" applyBorder="1" applyAlignment="1">
      <alignment horizontal="center" vertical="center"/>
    </xf>
    <xf numFmtId="0" fontId="3" fillId="0" borderId="2" xfId="3" applyFont="1" applyBorder="1" applyAlignment="1">
      <alignment horizontal="left" vertical="center" wrapText="1"/>
    </xf>
    <xf numFmtId="0" fontId="3" fillId="0" borderId="3" xfId="3" applyFont="1" applyBorder="1" applyAlignment="1">
      <alignment horizontal="left" vertical="center"/>
    </xf>
    <xf numFmtId="0" fontId="3" fillId="0" borderId="4" xfId="3" applyFont="1" applyBorder="1" applyAlignment="1">
      <alignment horizontal="left" vertical="center"/>
    </xf>
    <xf numFmtId="0" fontId="3" fillId="4" borderId="13" xfId="3" applyFont="1" applyFill="1" applyBorder="1" applyAlignment="1" applyProtection="1">
      <alignment horizontal="left" vertical="top"/>
      <protection locked="0"/>
    </xf>
    <xf numFmtId="0" fontId="3" fillId="4" borderId="2" xfId="3" applyFont="1" applyFill="1" applyBorder="1" applyAlignment="1" applyProtection="1">
      <alignment horizontal="center"/>
      <protection locked="0"/>
    </xf>
    <xf numFmtId="0" fontId="3" fillId="4" borderId="3" xfId="3" applyFont="1" applyFill="1" applyBorder="1" applyAlignment="1" applyProtection="1">
      <alignment horizontal="center"/>
      <protection locked="0"/>
    </xf>
    <xf numFmtId="0" fontId="3" fillId="4" borderId="4" xfId="3" applyFont="1" applyFill="1" applyBorder="1" applyAlignment="1" applyProtection="1">
      <alignment horizontal="center"/>
      <protection locked="0"/>
    </xf>
    <xf numFmtId="0" fontId="3" fillId="4" borderId="0" xfId="3" applyFont="1" applyFill="1" applyAlignment="1" applyProtection="1">
      <alignment horizontal="center" wrapText="1"/>
      <protection locked="0"/>
    </xf>
    <xf numFmtId="0" fontId="2" fillId="4" borderId="0" xfId="3" applyFill="1" applyAlignment="1" applyProtection="1">
      <alignment horizontal="center" wrapText="1"/>
      <protection locked="0"/>
    </xf>
    <xf numFmtId="0" fontId="3" fillId="4" borderId="15" xfId="3" applyFont="1" applyFill="1" applyBorder="1" applyAlignment="1" applyProtection="1">
      <alignment horizontal="center" wrapText="1"/>
      <protection locked="0"/>
    </xf>
    <xf numFmtId="0" fontId="2" fillId="4" borderId="13" xfId="3" applyFill="1" applyBorder="1" applyAlignment="1" applyProtection="1">
      <alignment wrapText="1"/>
      <protection locked="0"/>
    </xf>
    <xf numFmtId="0" fontId="3" fillId="4" borderId="9" xfId="3" applyFont="1" applyFill="1" applyBorder="1" applyAlignment="1" applyProtection="1">
      <alignment horizontal="center" wrapText="1"/>
      <protection locked="0"/>
    </xf>
    <xf numFmtId="0" fontId="2" fillId="4" borderId="12" xfId="3" applyFill="1" applyBorder="1" applyAlignment="1" applyProtection="1">
      <alignment wrapText="1"/>
      <protection locked="0"/>
    </xf>
    <xf numFmtId="0" fontId="10" fillId="4" borderId="1" xfId="3" applyFont="1" applyFill="1" applyBorder="1" applyAlignment="1" applyProtection="1">
      <alignment horizontal="left" vertical="top"/>
      <protection locked="0"/>
    </xf>
    <xf numFmtId="0" fontId="3" fillId="14" borderId="0" xfId="3" applyFont="1" applyFill="1" applyAlignment="1" applyProtection="1">
      <alignment horizontal="left" vertical="top" wrapText="1"/>
      <protection locked="0"/>
    </xf>
    <xf numFmtId="0" fontId="3" fillId="4" borderId="0" xfId="3" applyFont="1" applyFill="1" applyAlignment="1" applyProtection="1">
      <alignment horizontal="left" vertical="top" wrapText="1"/>
      <protection locked="0"/>
    </xf>
    <xf numFmtId="0" fontId="10" fillId="4" borderId="2" xfId="3" applyFont="1" applyFill="1" applyBorder="1" applyAlignment="1" applyProtection="1">
      <alignment horizontal="left" vertical="top"/>
      <protection locked="0"/>
    </xf>
    <xf numFmtId="0" fontId="10" fillId="4" borderId="3" xfId="3" applyFont="1" applyFill="1" applyBorder="1" applyAlignment="1" applyProtection="1">
      <alignment horizontal="left" vertical="top"/>
      <protection locked="0"/>
    </xf>
    <xf numFmtId="0" fontId="10" fillId="4" borderId="4" xfId="3" applyFont="1" applyFill="1" applyBorder="1" applyAlignment="1" applyProtection="1">
      <alignment horizontal="left" vertical="top"/>
      <protection locked="0"/>
    </xf>
    <xf numFmtId="0" fontId="3" fillId="4" borderId="2" xfId="3" applyFont="1" applyFill="1" applyBorder="1" applyAlignment="1" applyProtection="1">
      <alignment horizontal="left" vertical="top"/>
      <protection locked="0"/>
    </xf>
    <xf numFmtId="0" fontId="3" fillId="4" borderId="3" xfId="3" applyFont="1" applyFill="1" applyBorder="1" applyAlignment="1" applyProtection="1">
      <alignment horizontal="left" vertical="top"/>
      <protection locked="0"/>
    </xf>
    <xf numFmtId="0" fontId="3" fillId="4" borderId="4" xfId="3" applyFont="1" applyFill="1" applyBorder="1" applyAlignment="1" applyProtection="1">
      <alignment horizontal="left" vertical="top"/>
      <protection locked="0"/>
    </xf>
  </cellXfs>
  <cellStyles count="8">
    <cellStyle name="Comma" xfId="7" builtinId="3"/>
    <cellStyle name="Comma 4" xfId="4" xr:uid="{C224423A-974D-43D2-822B-49C4267593C0}"/>
    <cellStyle name="Currency" xfId="1" builtinId="4"/>
    <cellStyle name="Currency 2 2" xfId="5" xr:uid="{51D582F4-672F-4331-BD13-0AE02498C14E}"/>
    <cellStyle name="Normal" xfId="0" builtinId="0"/>
    <cellStyle name="Normal 2" xfId="3" xr:uid="{DC56D87A-84E1-43C3-9D3C-1B9921623D1C}"/>
    <cellStyle name="Percent" xfId="2" builtinId="5"/>
    <cellStyle name="Percent 2" xfId="6" xr:uid="{D41DB1DE-7BCD-4369-9B24-055CCDDDC46B}"/>
  </cellStyles>
  <dxfs count="30">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2D717-B073-437E-AA39-98C7A7994C82}">
  <sheetPr codeName="Sheet1">
    <tabColor theme="1" tint="0.34998626667073579"/>
  </sheetPr>
  <dimension ref="B1:Z96"/>
  <sheetViews>
    <sheetView tabSelected="1" topLeftCell="D1" workbookViewId="0">
      <selection activeCell="L13" sqref="L13"/>
    </sheetView>
  </sheetViews>
  <sheetFormatPr defaultRowHeight="14.4" x14ac:dyDescent="0.3"/>
  <cols>
    <col min="1" max="1" width="12.21875" style="161" customWidth="1"/>
    <col min="2" max="2" width="3.5546875" style="161" customWidth="1"/>
    <col min="3" max="3" width="12.21875" style="179" customWidth="1"/>
    <col min="4" max="4" width="25.5546875" style="161" customWidth="1"/>
    <col min="5" max="5" width="7.77734375" style="161" bestFit="1" customWidth="1"/>
    <col min="6" max="6" width="9.5546875" style="161" bestFit="1" customWidth="1"/>
    <col min="7" max="7" width="13.88671875" style="161" customWidth="1"/>
    <col min="8" max="8" width="12.33203125" style="162" customWidth="1"/>
    <col min="9" max="9" width="12.33203125" style="161" customWidth="1"/>
    <col min="10" max="10" width="12.33203125" style="162" customWidth="1"/>
    <col min="11" max="11" width="12.33203125" style="161" customWidth="1"/>
    <col min="12" max="12" width="12.33203125" style="162" customWidth="1"/>
    <col min="13" max="13" width="12.33203125" style="161" customWidth="1"/>
    <col min="14" max="14" width="12.33203125" style="162" customWidth="1"/>
    <col min="15" max="15" width="12.33203125" style="161" customWidth="1"/>
    <col min="16" max="16" width="12.33203125" style="162" customWidth="1"/>
    <col min="17" max="17" width="14.5546875" style="162" customWidth="1"/>
    <col min="18" max="18" width="12.33203125" style="162" customWidth="1"/>
    <col min="19" max="19" width="6" style="161" customWidth="1"/>
    <col min="20" max="20" width="11.77734375" style="161" customWidth="1"/>
    <col min="21" max="16384" width="8.88671875" style="161"/>
  </cols>
  <sheetData>
    <row r="1" spans="2:26" ht="15" thickBot="1" x14ac:dyDescent="0.35"/>
    <row r="2" spans="2:26" x14ac:dyDescent="0.3">
      <c r="B2" s="180"/>
      <c r="C2" s="181"/>
      <c r="D2" s="182"/>
      <c r="E2" s="182"/>
      <c r="F2" s="182"/>
      <c r="G2" s="182"/>
      <c r="H2" s="183"/>
      <c r="I2" s="182"/>
      <c r="J2" s="183"/>
      <c r="K2" s="182"/>
      <c r="L2" s="183"/>
      <c r="M2" s="182"/>
      <c r="N2" s="183"/>
      <c r="O2" s="182"/>
      <c r="P2" s="183"/>
      <c r="Q2" s="183"/>
      <c r="R2" s="183"/>
      <c r="S2" s="184"/>
    </row>
    <row r="3" spans="2:26" ht="14.4" customHeight="1" x14ac:dyDescent="0.3">
      <c r="B3" s="185"/>
      <c r="C3" s="209" t="s">
        <v>101</v>
      </c>
      <c r="D3" s="209"/>
      <c r="E3" s="209"/>
      <c r="F3" s="209"/>
      <c r="G3" s="209"/>
      <c r="H3" s="209"/>
      <c r="I3" s="209"/>
      <c r="J3" s="209"/>
      <c r="K3" s="209"/>
      <c r="L3" s="209"/>
      <c r="M3" s="209"/>
      <c r="N3" s="209"/>
      <c r="O3" s="209"/>
      <c r="P3" s="209"/>
      <c r="Q3" s="209"/>
      <c r="R3" s="209"/>
      <c r="S3" s="210"/>
    </row>
    <row r="4" spans="2:26" ht="15" customHeight="1" thickBot="1" x14ac:dyDescent="0.35">
      <c r="B4" s="185"/>
      <c r="S4" s="186"/>
    </row>
    <row r="5" spans="2:26" x14ac:dyDescent="0.3">
      <c r="B5" s="185"/>
      <c r="D5" s="215" t="s">
        <v>106</v>
      </c>
      <c r="E5" s="213" t="s">
        <v>44</v>
      </c>
      <c r="F5" s="217" t="s">
        <v>104</v>
      </c>
      <c r="G5" s="207">
        <v>2027</v>
      </c>
      <c r="H5" s="208"/>
      <c r="I5" s="205">
        <v>2028</v>
      </c>
      <c r="J5" s="206"/>
      <c r="K5" s="207">
        <v>2029</v>
      </c>
      <c r="L5" s="208"/>
      <c r="M5" s="205">
        <v>2030</v>
      </c>
      <c r="N5" s="206"/>
      <c r="O5" s="207">
        <v>2031</v>
      </c>
      <c r="P5" s="206"/>
      <c r="Q5" s="211" t="s">
        <v>103</v>
      </c>
      <c r="R5" s="212"/>
      <c r="S5" s="186"/>
    </row>
    <row r="6" spans="2:26" x14ac:dyDescent="0.3">
      <c r="B6" s="185"/>
      <c r="D6" s="216"/>
      <c r="E6" s="214"/>
      <c r="F6" s="218"/>
      <c r="G6" s="166" t="s">
        <v>32</v>
      </c>
      <c r="H6" s="167" t="s">
        <v>33</v>
      </c>
      <c r="I6" s="164" t="s">
        <v>32</v>
      </c>
      <c r="J6" s="170" t="s">
        <v>33</v>
      </c>
      <c r="K6" s="166" t="s">
        <v>32</v>
      </c>
      <c r="L6" s="167" t="s">
        <v>33</v>
      </c>
      <c r="M6" s="164" t="s">
        <v>32</v>
      </c>
      <c r="N6" s="170" t="s">
        <v>33</v>
      </c>
      <c r="O6" s="166" t="s">
        <v>32</v>
      </c>
      <c r="P6" s="170" t="s">
        <v>33</v>
      </c>
      <c r="Q6" s="166" t="s">
        <v>32</v>
      </c>
      <c r="R6" s="167" t="s">
        <v>33</v>
      </c>
      <c r="S6" s="186"/>
    </row>
    <row r="7" spans="2:26" x14ac:dyDescent="0.3">
      <c r="B7" s="185"/>
      <c r="D7" s="171" t="str">
        <f>'VRZ BI (2027)'!D16</f>
        <v>Residential</v>
      </c>
      <c r="E7" s="196">
        <v>750</v>
      </c>
      <c r="F7" s="197" t="s">
        <v>11</v>
      </c>
      <c r="G7" s="168">
        <f>'VRZ BI (2027)'!H41</f>
        <v>10.909761449360623</v>
      </c>
      <c r="H7" s="174">
        <f>'VRZ BI (2027)'!I41</f>
        <v>0.30440182615403527</v>
      </c>
      <c r="I7" s="165">
        <f>'VRZ BI (2028)'!H41</f>
        <v>4.053035461215643</v>
      </c>
      <c r="J7" s="176">
        <f>'VRZ BI (2028)'!I41</f>
        <v>8.6696388079025688E-2</v>
      </c>
      <c r="K7" s="168">
        <f>'VRZ BI (2029)'!H41</f>
        <v>1.7800000000000011</v>
      </c>
      <c r="L7" s="174">
        <f>'VRZ BI (2029)'!I41</f>
        <v>3.5037441012021053E-2</v>
      </c>
      <c r="M7" s="165">
        <f>'VRZ BI (2030)'!H41</f>
        <v>2.2700000000000031</v>
      </c>
      <c r="N7" s="176">
        <f>'VRZ BI (2030)'!I41</f>
        <v>4.3170012501625332E-2</v>
      </c>
      <c r="O7" s="168">
        <f>'VRZ BI (2031)'!H41</f>
        <v>4.1299999999999955</v>
      </c>
      <c r="P7" s="176">
        <f>'VRZ BI (2031)'!I41</f>
        <v>7.529242322379523E-2</v>
      </c>
      <c r="Q7" s="194">
        <f>AVERAGE(G7,I7,K7,M7,O7)</f>
        <v>4.6285593821152533</v>
      </c>
      <c r="R7" s="174">
        <f>GEOMEAN(1+H7,1+J7,1+L7,1+N7,1+P7)-1</f>
        <v>0.10476898205524288</v>
      </c>
      <c r="S7" s="186"/>
      <c r="T7" s="178"/>
      <c r="U7" s="178"/>
      <c r="V7" s="178"/>
      <c r="W7" s="178"/>
      <c r="X7" s="178"/>
      <c r="Y7" s="178"/>
      <c r="Z7" s="178"/>
    </row>
    <row r="8" spans="2:26" x14ac:dyDescent="0.3">
      <c r="B8" s="185"/>
      <c r="D8" s="171" t="str">
        <f>'VRZ BI (2027)'!D17</f>
        <v>Seasonal Residential</v>
      </c>
      <c r="E8" s="196">
        <v>680</v>
      </c>
      <c r="F8" s="197" t="s">
        <v>11</v>
      </c>
      <c r="G8" s="168">
        <f>'VRZ BI (2027)'!H42</f>
        <v>14.86910949406257</v>
      </c>
      <c r="H8" s="174">
        <f>'VRZ BI (2027)'!I42</f>
        <v>0.22829893281226118</v>
      </c>
      <c r="I8" s="165">
        <f>'VRZ BI (2028)'!H42</f>
        <v>8.1944166986684905</v>
      </c>
      <c r="J8" s="176">
        <f>'VRZ BI (2028)'!I42</f>
        <v>0.10243134892991115</v>
      </c>
      <c r="K8" s="168">
        <f>'VRZ BI (2029)'!H42</f>
        <v>3.1199999999999903</v>
      </c>
      <c r="L8" s="174">
        <f>'VRZ BI (2029)'!I42</f>
        <v>3.5376746283868873E-2</v>
      </c>
      <c r="M8" s="165">
        <f>'VRZ BI (2030)'!H42</f>
        <v>3.9399999999999977</v>
      </c>
      <c r="N8" s="176">
        <f>'VRZ BI (2030)'!I42</f>
        <v>4.3148043496688868E-2</v>
      </c>
      <c r="O8" s="168">
        <f>'VRZ BI (2031)'!H42</f>
        <v>7.2000000000000028</v>
      </c>
      <c r="P8" s="176">
        <f>'VRZ BI (2031)'!I42</f>
        <v>7.5587752892548002E-2</v>
      </c>
      <c r="Q8" s="194">
        <f t="shared" ref="Q8:Q21" si="0">AVERAGE(G8,I8,K8,M8,O8)</f>
        <v>7.4647052385462107</v>
      </c>
      <c r="R8" s="174">
        <f t="shared" ref="R8:R21" si="1">GEOMEAN(1+H8,1+J8,1+L8,1+N8,1+P8)-1</f>
        <v>9.483624489159781E-2</v>
      </c>
      <c r="S8" s="186"/>
      <c r="T8" s="178"/>
      <c r="U8" s="178"/>
      <c r="V8" s="178"/>
      <c r="W8" s="178"/>
      <c r="X8" s="178"/>
      <c r="Y8" s="178"/>
      <c r="Z8" s="178"/>
    </row>
    <row r="9" spans="2:26" x14ac:dyDescent="0.3">
      <c r="B9" s="185"/>
      <c r="D9" s="171" t="str">
        <f>'VRZ BI (2027)'!D18</f>
        <v>GS &lt;50</v>
      </c>
      <c r="E9" s="196">
        <v>2000</v>
      </c>
      <c r="F9" s="197" t="s">
        <v>11</v>
      </c>
      <c r="G9" s="168">
        <f>'VRZ BI (2027)'!H43</f>
        <v>19.298336130073181</v>
      </c>
      <c r="H9" s="174">
        <f>'VRZ BI (2027)'!I43</f>
        <v>0.27176927376528914</v>
      </c>
      <c r="I9" s="165">
        <f>'VRZ BI (2028)'!H43</f>
        <v>8.9064023000573798</v>
      </c>
      <c r="J9" s="176">
        <f>'VRZ BI (2028)'!I43</f>
        <v>9.862215030990365E-2</v>
      </c>
      <c r="K9" s="168">
        <f>'VRZ BI (2029)'!H43</f>
        <v>3.4000000000000057</v>
      </c>
      <c r="L9" s="174">
        <f>'VRZ BI (2029)'!I43</f>
        <v>3.4269102089044649E-2</v>
      </c>
      <c r="M9" s="165">
        <f>'VRZ BI (2030)'!H43</f>
        <v>4.2000000000000028</v>
      </c>
      <c r="N9" s="176">
        <f>'VRZ BI (2030)'!I43</f>
        <v>4.0929792973742697E-2</v>
      </c>
      <c r="O9" s="168">
        <f>'VRZ BI (2031)'!H43</f>
        <v>7.7999999999999972</v>
      </c>
      <c r="P9" s="176">
        <f>'VRZ BI (2031)'!I43</f>
        <v>7.3023630583546453E-2</v>
      </c>
      <c r="Q9" s="194">
        <f t="shared" si="0"/>
        <v>8.720947686026113</v>
      </c>
      <c r="R9" s="174">
        <f t="shared" si="1"/>
        <v>0.1004851612856057</v>
      </c>
      <c r="S9" s="186"/>
      <c r="T9" s="178"/>
      <c r="U9" s="178"/>
      <c r="V9" s="178"/>
      <c r="W9" s="178"/>
      <c r="X9" s="178"/>
      <c r="Y9" s="178"/>
      <c r="Z9" s="178"/>
    </row>
    <row r="10" spans="2:26" x14ac:dyDescent="0.3">
      <c r="B10" s="185"/>
      <c r="D10" s="171" t="str">
        <f>'VRZ BI (2027)'!D19</f>
        <v>GS 50 - 2,999 kW</v>
      </c>
      <c r="E10" s="196">
        <v>175</v>
      </c>
      <c r="F10" s="197" t="s">
        <v>16</v>
      </c>
      <c r="G10" s="168">
        <f>'VRZ BI (2027)'!H44</f>
        <v>269.41094587942746</v>
      </c>
      <c r="H10" s="174">
        <f>'VRZ BI (2027)'!I44</f>
        <v>0.26700258258451509</v>
      </c>
      <c r="I10" s="165">
        <f>'VRZ BI (2028)'!H44</f>
        <v>111.5113981814352</v>
      </c>
      <c r="J10" s="176">
        <f>'VRZ BI (2028)'!I44</f>
        <v>8.7225202535070795E-2</v>
      </c>
      <c r="K10" s="168">
        <f>'VRZ BI (2029)'!H44</f>
        <v>46.235000000000127</v>
      </c>
      <c r="L10" s="174">
        <f>'VRZ BI (2029)'!I44</f>
        <v>3.3263969687346677E-2</v>
      </c>
      <c r="M10" s="165">
        <f>'VRZ BI (2030)'!H44</f>
        <v>58.537499999999909</v>
      </c>
      <c r="N10" s="176">
        <f>'VRZ BI (2030)'!I44</f>
        <v>4.0759242054663122E-2</v>
      </c>
      <c r="O10" s="168">
        <f>'VRZ BI (2031)'!H44</f>
        <v>106.67999999999984</v>
      </c>
      <c r="P10" s="176">
        <f>'VRZ BI (2031)'!I44</f>
        <v>7.1371472909287553E-2</v>
      </c>
      <c r="Q10" s="194">
        <f t="shared" si="0"/>
        <v>118.47496881217251</v>
      </c>
      <c r="R10" s="174">
        <f t="shared" si="1"/>
        <v>9.678052493057665E-2</v>
      </c>
      <c r="S10" s="186"/>
      <c r="T10" s="178"/>
      <c r="U10" s="178"/>
      <c r="V10" s="178"/>
      <c r="W10" s="178"/>
      <c r="X10" s="178"/>
      <c r="Y10" s="178"/>
      <c r="Z10" s="178"/>
    </row>
    <row r="11" spans="2:26" x14ac:dyDescent="0.3">
      <c r="B11" s="185"/>
      <c r="D11" s="171" t="str">
        <f>'VRZ BI (2027)'!D20</f>
        <v>GS 3,000 - 4,999 kW</v>
      </c>
      <c r="E11" s="196">
        <v>4000</v>
      </c>
      <c r="F11" s="197" t="s">
        <v>105</v>
      </c>
      <c r="G11" s="168">
        <f>'VRZ BI (2027)'!H45</f>
        <v>4578.0934224541779</v>
      </c>
      <c r="H11" s="174">
        <f>'VRZ BI (2027)'!I45</f>
        <v>0.22292938339488408</v>
      </c>
      <c r="I11" s="165">
        <f>'VRZ BI (2028)'!H45</f>
        <v>1531.4662664583448</v>
      </c>
      <c r="J11" s="176">
        <f>'VRZ BI (2028)'!I45</f>
        <v>6.0980182405322915E-2</v>
      </c>
      <c r="K11" s="168">
        <f>'VRZ BI (2029)'!H45</f>
        <v>808.40000000000146</v>
      </c>
      <c r="L11" s="174">
        <f>'VRZ BI (2029)'!I45</f>
        <v>3.0338933980471237E-2</v>
      </c>
      <c r="M11" s="165">
        <f>'VRZ BI (2030)'!H45</f>
        <v>1021.5999999999985</v>
      </c>
      <c r="N11" s="176">
        <f>'VRZ BI (2030)'!I45</f>
        <v>3.7211295084035617E-2</v>
      </c>
      <c r="O11" s="168">
        <f>'VRZ BI (2031)'!H45</f>
        <v>1850.4000000000015</v>
      </c>
      <c r="P11" s="176">
        <f>'VRZ BI (2031)'!I45</f>
        <v>6.498188170779895E-2</v>
      </c>
      <c r="Q11" s="194">
        <f t="shared" si="0"/>
        <v>1957.9919377825049</v>
      </c>
      <c r="R11" s="174">
        <f t="shared" si="1"/>
        <v>8.1084508072564399E-2</v>
      </c>
      <c r="S11" s="186"/>
      <c r="T11" s="178"/>
      <c r="U11" s="178"/>
      <c r="V11" s="178"/>
      <c r="W11" s="178"/>
      <c r="X11" s="178"/>
      <c r="Y11" s="178"/>
      <c r="Z11" s="178"/>
    </row>
    <row r="12" spans="2:26" x14ac:dyDescent="0.3">
      <c r="B12" s="185"/>
      <c r="C12" s="179" t="s">
        <v>98</v>
      </c>
      <c r="D12" s="171" t="str">
        <f>'VRZ BI (2027)'!D21</f>
        <v>Large Use &gt;5MW</v>
      </c>
      <c r="E12" s="196">
        <v>9400</v>
      </c>
      <c r="F12" s="197" t="s">
        <v>105</v>
      </c>
      <c r="G12" s="168">
        <f>'VRZ BI (2027)'!H46</f>
        <v>13798.385696374331</v>
      </c>
      <c r="H12" s="174">
        <f>'VRZ BI (2027)'!I46</f>
        <v>0.2522584931271506</v>
      </c>
      <c r="I12" s="165">
        <f>'VRZ BI (2028)'!H46</f>
        <v>4587.2381883882626</v>
      </c>
      <c r="J12" s="176">
        <f>'VRZ BI (2028)'!I46</f>
        <v>6.6969155447058851E-2</v>
      </c>
      <c r="K12" s="168">
        <f>'VRZ BI (2029)'!H46</f>
        <v>2180.7999999999884</v>
      </c>
      <c r="L12" s="174">
        <f>'VRZ BI (2029)'!I46</f>
        <v>2.983922262693393E-2</v>
      </c>
      <c r="M12" s="165">
        <f>'VRZ BI (2030)'!H46</f>
        <v>2746.6800000000076</v>
      </c>
      <c r="N12" s="176">
        <f>'VRZ BI (2030)'!I46</f>
        <v>3.6493061832897654E-2</v>
      </c>
      <c r="O12" s="168">
        <f>'VRZ BI (2031)'!H46</f>
        <v>4996.1000000000058</v>
      </c>
      <c r="P12" s="176">
        <f>'VRZ BI (2031)'!I46</f>
        <v>6.4042305933458235E-2</v>
      </c>
      <c r="Q12" s="194">
        <f t="shared" si="0"/>
        <v>5661.8407769525193</v>
      </c>
      <c r="R12" s="174">
        <f t="shared" si="1"/>
        <v>8.69964226655211E-2</v>
      </c>
      <c r="S12" s="186"/>
      <c r="T12" s="178"/>
      <c r="U12" s="178"/>
      <c r="V12" s="178"/>
      <c r="W12" s="178"/>
      <c r="X12" s="178"/>
      <c r="Y12" s="178"/>
      <c r="Z12" s="178"/>
    </row>
    <row r="13" spans="2:26" x14ac:dyDescent="0.3">
      <c r="B13" s="185"/>
      <c r="C13" s="179" t="s">
        <v>99</v>
      </c>
      <c r="D13" s="171" t="str">
        <f>'VRZ BI (2027)'!D22</f>
        <v>Unmetered Scattered Load</v>
      </c>
      <c r="E13" s="196">
        <v>450</v>
      </c>
      <c r="F13" s="197" t="s">
        <v>11</v>
      </c>
      <c r="G13" s="168">
        <f>'VRZ BI (2027)'!H47</f>
        <v>1.8475142377646456</v>
      </c>
      <c r="H13" s="174">
        <f>'VRZ BI (2027)'!I47</f>
        <v>9.2352623732299216E-2</v>
      </c>
      <c r="I13" s="165">
        <f>'VRZ BI (2028)'!H47</f>
        <v>2.3674538162110181</v>
      </c>
      <c r="J13" s="176">
        <f>'VRZ BI (2028)'!I47</f>
        <v>0.10833782284510213</v>
      </c>
      <c r="K13" s="168">
        <f>'VRZ BI (2029)'!H47</f>
        <v>0.83000000000000185</v>
      </c>
      <c r="L13" s="174">
        <f>'VRZ BI (2029)'!I47</f>
        <v>3.4269244209996344E-2</v>
      </c>
      <c r="M13" s="165">
        <f>'VRZ BI (2030)'!H47</f>
        <v>1.0650000000000013</v>
      </c>
      <c r="N13" s="176">
        <f>'VRZ BI (2030)'!I47</f>
        <v>4.2515024278882298E-2</v>
      </c>
      <c r="O13" s="168">
        <f>'VRZ BI (2031)'!H47</f>
        <v>1.9599999999999973</v>
      </c>
      <c r="P13" s="176">
        <f>'VRZ BI (2031)'!I47</f>
        <v>7.5052743543433623E-2</v>
      </c>
      <c r="Q13" s="194">
        <f t="shared" si="0"/>
        <v>1.6139936107951329</v>
      </c>
      <c r="R13" s="174">
        <f t="shared" si="1"/>
        <v>7.0129023684103897E-2</v>
      </c>
      <c r="S13" s="186"/>
      <c r="T13" s="178"/>
      <c r="U13" s="178"/>
      <c r="V13" s="178"/>
      <c r="W13" s="178"/>
      <c r="X13" s="178"/>
      <c r="Y13" s="178"/>
      <c r="Z13" s="178"/>
    </row>
    <row r="14" spans="2:26" x14ac:dyDescent="0.3">
      <c r="B14" s="185"/>
      <c r="D14" s="171" t="str">
        <f>'VRZ BI (2027)'!D23</f>
        <v>Sentinel</v>
      </c>
      <c r="E14" s="198">
        <v>0.2</v>
      </c>
      <c r="F14" s="197" t="s">
        <v>105</v>
      </c>
      <c r="G14" s="168">
        <f>'VRZ BI (2027)'!H48</f>
        <v>1.7871628436782547</v>
      </c>
      <c r="H14" s="174">
        <f>'VRZ BI (2027)'!I48</f>
        <v>0.1789252690821134</v>
      </c>
      <c r="I14" s="165">
        <f>'VRZ BI (2028)'!H48</f>
        <v>1.1300717254117867</v>
      </c>
      <c r="J14" s="176">
        <f>'VRZ BI (2028)'!I48</f>
        <v>9.5968185798722738E-2</v>
      </c>
      <c r="K14" s="168">
        <f>'VRZ BI (2029)'!H48</f>
        <v>0.46038000000000245</v>
      </c>
      <c r="L14" s="174">
        <f>'VRZ BI (2029)'!I48</f>
        <v>3.5673011766782482E-2</v>
      </c>
      <c r="M14" s="165">
        <f>'VRZ BI (2030)'!H48</f>
        <v>0.58583999999999925</v>
      </c>
      <c r="N14" s="176">
        <f>'VRZ BI (2030)'!I48</f>
        <v>4.3830829559409056E-2</v>
      </c>
      <c r="O14" s="168">
        <f>'VRZ BI (2031)'!H48</f>
        <v>1.0534600000000012</v>
      </c>
      <c r="P14" s="176">
        <f>'VRZ BI (2031)'!I48</f>
        <v>7.5507240658398159E-2</v>
      </c>
      <c r="Q14" s="194">
        <f t="shared" si="0"/>
        <v>1.0033829138180088</v>
      </c>
      <c r="R14" s="174">
        <f t="shared" si="1"/>
        <v>8.4800978517845849E-2</v>
      </c>
      <c r="S14" s="186"/>
      <c r="T14" s="178"/>
      <c r="U14" s="178"/>
      <c r="V14" s="178"/>
      <c r="W14" s="178"/>
      <c r="X14" s="178"/>
      <c r="Y14" s="178"/>
      <c r="Z14" s="178"/>
    </row>
    <row r="15" spans="2:26" x14ac:dyDescent="0.3">
      <c r="B15" s="185"/>
      <c r="D15" s="171" t="str">
        <f>'VRZ BI (2027)'!D24</f>
        <v>Street Light</v>
      </c>
      <c r="E15" s="196">
        <v>910.35058338722581</v>
      </c>
      <c r="F15" s="197" t="s">
        <v>105</v>
      </c>
      <c r="G15" s="168">
        <f>'VRZ BI (2027)'!H49</f>
        <v>-1013.9045914662711</v>
      </c>
      <c r="H15" s="174">
        <f>'VRZ BI (2027)'!I49</f>
        <v>-5.6021908176002937E-2</v>
      </c>
      <c r="I15" s="165">
        <f>'VRZ BI (2028)'!H49</f>
        <v>2080.1842030832049</v>
      </c>
      <c r="J15" s="176">
        <f>'VRZ BI (2028)'!I49</f>
        <v>0.12175889173883178</v>
      </c>
      <c r="K15" s="168">
        <f>'VRZ BI (2029)'!H49</f>
        <v>609.78874772754352</v>
      </c>
      <c r="L15" s="174">
        <f>'VRZ BI (2029)'!I49</f>
        <v>3.1818432288728306E-2</v>
      </c>
      <c r="M15" s="165">
        <f>'VRZ BI (2030)'!H49</f>
        <v>871.89664417211316</v>
      </c>
      <c r="N15" s="176">
        <f>'VRZ BI (2030)'!I49</f>
        <v>4.4092131711005733E-2</v>
      </c>
      <c r="O15" s="168">
        <f>'VRZ BI (2031)'!H49</f>
        <v>1489.5144069167836</v>
      </c>
      <c r="P15" s="176">
        <f>'VRZ BI (2031)'!I49</f>
        <v>7.2144291905118244E-2</v>
      </c>
      <c r="Q15" s="194">
        <f t="shared" si="0"/>
        <v>807.49588208667478</v>
      </c>
      <c r="R15" s="174">
        <f t="shared" si="1"/>
        <v>4.1097385083593618E-2</v>
      </c>
      <c r="S15" s="186"/>
      <c r="T15" s="178"/>
      <c r="U15" s="178"/>
      <c r="V15" s="178"/>
      <c r="W15" s="178"/>
      <c r="X15" s="178"/>
      <c r="Y15" s="178"/>
      <c r="Z15" s="178"/>
    </row>
    <row r="16" spans="2:26" x14ac:dyDescent="0.3">
      <c r="B16" s="185"/>
      <c r="D16" s="171" t="str">
        <f>'VRZ BI (2027)'!D25</f>
        <v>Residential (Low)</v>
      </c>
      <c r="E16" s="196">
        <v>325</v>
      </c>
      <c r="F16" s="197" t="s">
        <v>11</v>
      </c>
      <c r="G16" s="168">
        <f>'VRZ BI (2027)'!H50</f>
        <v>10.909761449360623</v>
      </c>
      <c r="H16" s="174">
        <f>'VRZ BI (2027)'!I50</f>
        <v>0.30440182615403527</v>
      </c>
      <c r="I16" s="165">
        <f>'VRZ BI (2028)'!H50</f>
        <v>4.053035461215643</v>
      </c>
      <c r="J16" s="176">
        <f>'VRZ BI (2028)'!I50</f>
        <v>8.6696388079025688E-2</v>
      </c>
      <c r="K16" s="168">
        <f>'VRZ BI (2029)'!H50</f>
        <v>1.7800000000000011</v>
      </c>
      <c r="L16" s="174">
        <f>'VRZ BI (2029)'!I50</f>
        <v>3.5037441012021053E-2</v>
      </c>
      <c r="M16" s="165">
        <f>'VRZ BI (2030)'!H50</f>
        <v>2.2700000000000031</v>
      </c>
      <c r="N16" s="176">
        <f>'VRZ BI (2030)'!I50</f>
        <v>4.3170012501625332E-2</v>
      </c>
      <c r="O16" s="168">
        <f>'VRZ BI (2031)'!H50</f>
        <v>4.1299999999999955</v>
      </c>
      <c r="P16" s="176">
        <f>'VRZ BI (2031)'!I50</f>
        <v>7.529242322379523E-2</v>
      </c>
      <c r="Q16" s="194">
        <f t="shared" si="0"/>
        <v>4.6285593821152533</v>
      </c>
      <c r="R16" s="174">
        <f t="shared" si="1"/>
        <v>0.10476898205524288</v>
      </c>
      <c r="S16" s="186"/>
      <c r="T16" s="178"/>
      <c r="U16" s="178"/>
      <c r="V16" s="178"/>
      <c r="W16" s="178"/>
      <c r="X16" s="178"/>
      <c r="Y16" s="178"/>
      <c r="Z16" s="178"/>
    </row>
    <row r="17" spans="2:26" x14ac:dyDescent="0.3">
      <c r="B17" s="185"/>
      <c r="D17" s="171" t="str">
        <f>'VRZ BI (2027)'!D26</f>
        <v>Residential (High)</v>
      </c>
      <c r="E17" s="196">
        <v>1500</v>
      </c>
      <c r="F17" s="197" t="s">
        <v>11</v>
      </c>
      <c r="G17" s="168">
        <f>'VRZ BI (2027)'!H51</f>
        <v>10.909761449360623</v>
      </c>
      <c r="H17" s="174">
        <f>'VRZ BI (2027)'!I51</f>
        <v>0.30440182615403527</v>
      </c>
      <c r="I17" s="165">
        <f>'VRZ BI (2028)'!H51</f>
        <v>4.053035461215643</v>
      </c>
      <c r="J17" s="176">
        <f>'VRZ BI (2028)'!I51</f>
        <v>8.6696388079025688E-2</v>
      </c>
      <c r="K17" s="168">
        <f>'VRZ BI (2029)'!H51</f>
        <v>1.7800000000000011</v>
      </c>
      <c r="L17" s="174">
        <f>'VRZ BI (2029)'!I51</f>
        <v>3.5037441012021053E-2</v>
      </c>
      <c r="M17" s="165">
        <f>'VRZ BI (2030)'!H51</f>
        <v>2.2700000000000031</v>
      </c>
      <c r="N17" s="176">
        <f>'VRZ BI (2030)'!I51</f>
        <v>4.3170012501625332E-2</v>
      </c>
      <c r="O17" s="168">
        <f>'VRZ BI (2031)'!H51</f>
        <v>4.1299999999999955</v>
      </c>
      <c r="P17" s="176">
        <f>'VRZ BI (2031)'!I51</f>
        <v>7.529242322379523E-2</v>
      </c>
      <c r="Q17" s="194">
        <f t="shared" si="0"/>
        <v>4.6285593821152533</v>
      </c>
      <c r="R17" s="174">
        <f t="shared" si="1"/>
        <v>0.10476898205524288</v>
      </c>
      <c r="S17" s="186"/>
      <c r="T17" s="178"/>
      <c r="U17" s="178"/>
      <c r="V17" s="178"/>
      <c r="W17" s="178"/>
      <c r="X17" s="178"/>
      <c r="Y17" s="178"/>
      <c r="Z17" s="178"/>
    </row>
    <row r="18" spans="2:26" x14ac:dyDescent="0.3">
      <c r="B18" s="185"/>
      <c r="D18" s="171" t="str">
        <f>'VRZ BI (2027)'!D27</f>
        <v>Seasonal Residential (Low)</v>
      </c>
      <c r="E18" s="196">
        <v>350</v>
      </c>
      <c r="F18" s="197" t="s">
        <v>11</v>
      </c>
      <c r="G18" s="168">
        <f>'VRZ BI (2027)'!H52</f>
        <v>14.86910949406257</v>
      </c>
      <c r="H18" s="174">
        <f>'VRZ BI (2027)'!I52</f>
        <v>0.22829893281226118</v>
      </c>
      <c r="I18" s="165">
        <f>'VRZ BI (2028)'!H52</f>
        <v>8.1944166986684905</v>
      </c>
      <c r="J18" s="176">
        <f>'VRZ BI (2028)'!I52</f>
        <v>0.10243134892991115</v>
      </c>
      <c r="K18" s="168">
        <f>'VRZ BI (2029)'!H52</f>
        <v>3.1199999999999903</v>
      </c>
      <c r="L18" s="174">
        <f>'VRZ BI (2029)'!I52</f>
        <v>3.5376746283868873E-2</v>
      </c>
      <c r="M18" s="165">
        <f>'VRZ BI (2030)'!H52</f>
        <v>3.9399999999999977</v>
      </c>
      <c r="N18" s="176">
        <f>'VRZ BI (2030)'!I52</f>
        <v>4.3148043496688868E-2</v>
      </c>
      <c r="O18" s="168">
        <f>'VRZ BI (2031)'!H52</f>
        <v>7.2000000000000028</v>
      </c>
      <c r="P18" s="176">
        <f>'VRZ BI (2031)'!I52</f>
        <v>7.5587752892548002E-2</v>
      </c>
      <c r="Q18" s="194">
        <f t="shared" si="0"/>
        <v>7.4647052385462107</v>
      </c>
      <c r="R18" s="174">
        <f t="shared" si="1"/>
        <v>9.483624489159781E-2</v>
      </c>
      <c r="S18" s="186"/>
      <c r="T18" s="178"/>
      <c r="U18" s="178"/>
      <c r="V18" s="178"/>
      <c r="W18" s="178"/>
      <c r="X18" s="178"/>
      <c r="Y18" s="178"/>
      <c r="Z18" s="178"/>
    </row>
    <row r="19" spans="2:26" x14ac:dyDescent="0.3">
      <c r="B19" s="185"/>
      <c r="D19" s="171" t="str">
        <f>'VRZ BI (2027)'!D28</f>
        <v>Seasonal Residential (High)</v>
      </c>
      <c r="E19" s="196">
        <v>1500</v>
      </c>
      <c r="F19" s="197" t="s">
        <v>11</v>
      </c>
      <c r="G19" s="168">
        <f>'VRZ BI (2027)'!H53</f>
        <v>14.86910949406257</v>
      </c>
      <c r="H19" s="174">
        <f>'VRZ BI (2027)'!I53</f>
        <v>0.22829893281226118</v>
      </c>
      <c r="I19" s="165">
        <f>'VRZ BI (2028)'!H53</f>
        <v>8.1944166986684905</v>
      </c>
      <c r="J19" s="176">
        <f>'VRZ BI (2028)'!I53</f>
        <v>0.10243134892991115</v>
      </c>
      <c r="K19" s="168">
        <f>'VRZ BI (2029)'!H53</f>
        <v>3.1199999999999903</v>
      </c>
      <c r="L19" s="174">
        <f>'VRZ BI (2029)'!I53</f>
        <v>3.5376746283868873E-2</v>
      </c>
      <c r="M19" s="165">
        <f>'VRZ BI (2030)'!H53</f>
        <v>3.9399999999999977</v>
      </c>
      <c r="N19" s="176">
        <f>'VRZ BI (2030)'!I53</f>
        <v>4.3148043496688868E-2</v>
      </c>
      <c r="O19" s="168">
        <f>'VRZ BI (2031)'!H53</f>
        <v>7.2000000000000028</v>
      </c>
      <c r="P19" s="176">
        <f>'VRZ BI (2031)'!I53</f>
        <v>7.5587752892548002E-2</v>
      </c>
      <c r="Q19" s="194">
        <f t="shared" si="0"/>
        <v>7.4647052385462107</v>
      </c>
      <c r="R19" s="174">
        <f t="shared" si="1"/>
        <v>9.483624489159781E-2</v>
      </c>
      <c r="S19" s="186"/>
      <c r="T19" s="178"/>
      <c r="U19" s="178"/>
      <c r="V19" s="178"/>
      <c r="W19" s="178"/>
      <c r="X19" s="178"/>
      <c r="Y19" s="178"/>
      <c r="Z19" s="178"/>
    </row>
    <row r="20" spans="2:26" x14ac:dyDescent="0.3">
      <c r="B20" s="185"/>
      <c r="D20" s="171" t="str">
        <f>'VRZ BI (2027)'!D29</f>
        <v>GS &lt; 50 (Low)</v>
      </c>
      <c r="E20" s="196">
        <v>1000</v>
      </c>
      <c r="F20" s="197" t="s">
        <v>11</v>
      </c>
      <c r="G20" s="168">
        <f>'VRZ BI (2027)'!H54</f>
        <v>11.664168065036598</v>
      </c>
      <c r="H20" s="174">
        <f>'VRZ BI (2027)'!I54</f>
        <v>0.24759431256711098</v>
      </c>
      <c r="I20" s="165">
        <f>'VRZ BI (2028)'!H54</f>
        <v>4.4532011500286828</v>
      </c>
      <c r="J20" s="176">
        <f>'VRZ BI (2028)'!I54</f>
        <v>7.5767999729081492E-2</v>
      </c>
      <c r="K20" s="168">
        <f>'VRZ BI (2029)'!H54</f>
        <v>1.7000000000000028</v>
      </c>
      <c r="L20" s="174">
        <f>'VRZ BI (2029)'!I54</f>
        <v>2.6887090529063816E-2</v>
      </c>
      <c r="M20" s="165">
        <f>'VRZ BI (2030)'!H54</f>
        <v>2.1000000000000085</v>
      </c>
      <c r="N20" s="176">
        <f>'VRZ BI (2030)'!I54</f>
        <v>3.2343833199894069E-2</v>
      </c>
      <c r="O20" s="168">
        <f>'VRZ BI (2031)'!H54</f>
        <v>3.8999999999999915</v>
      </c>
      <c r="P20" s="176">
        <f>'VRZ BI (2031)'!I54</f>
        <v>5.8185186822510927E-2</v>
      </c>
      <c r="Q20" s="194">
        <f t="shared" si="0"/>
        <v>4.763473843013057</v>
      </c>
      <c r="R20" s="174">
        <f t="shared" si="1"/>
        <v>8.5275876130419315E-2</v>
      </c>
      <c r="S20" s="186"/>
      <c r="T20" s="178"/>
      <c r="U20" s="178"/>
      <c r="V20" s="178"/>
      <c r="W20" s="178"/>
      <c r="X20" s="178"/>
      <c r="Y20" s="178"/>
      <c r="Z20" s="178"/>
    </row>
    <row r="21" spans="2:26" ht="15" thickBot="1" x14ac:dyDescent="0.35">
      <c r="B21" s="185"/>
      <c r="D21" s="172" t="str">
        <f>'VRZ BI (2027)'!D30</f>
        <v>GS &lt; 50 (High)</v>
      </c>
      <c r="E21" s="199">
        <v>5000</v>
      </c>
      <c r="F21" s="200" t="s">
        <v>11</v>
      </c>
      <c r="G21" s="169">
        <f>'VRZ BI (2027)'!H55</f>
        <v>42.20084032518298</v>
      </c>
      <c r="H21" s="175">
        <f>'VRZ BI (2027)'!I55</f>
        <v>0.29571046405425677</v>
      </c>
      <c r="I21" s="173">
        <f>'VRZ BI (2028)'!H55</f>
        <v>22.266005750143478</v>
      </c>
      <c r="J21" s="177">
        <f>'VRZ BI (2028)'!I55</f>
        <v>0.12041482106179729</v>
      </c>
      <c r="K21" s="169">
        <f>'VRZ BI (2029)'!H55</f>
        <v>8.5</v>
      </c>
      <c r="L21" s="175">
        <f>'VRZ BI (2029)'!I55</f>
        <v>4.102775074058964E-2</v>
      </c>
      <c r="M21" s="173">
        <f>'VRZ BI (2030)'!H55</f>
        <v>10.500000000000028</v>
      </c>
      <c r="N21" s="177">
        <f>'VRZ BI (2030)'!I55</f>
        <v>4.8683946334845976E-2</v>
      </c>
      <c r="O21" s="169">
        <f>'VRZ BI (2031)'!H55</f>
        <v>19.5</v>
      </c>
      <c r="P21" s="177">
        <f>'VRZ BI (2031)'!I55</f>
        <v>8.6215721628312356E-2</v>
      </c>
      <c r="Q21" s="195">
        <f t="shared" si="0"/>
        <v>20.593369215065298</v>
      </c>
      <c r="R21" s="175">
        <f t="shared" si="1"/>
        <v>0.11476150802036478</v>
      </c>
      <c r="S21" s="186"/>
      <c r="T21" s="178"/>
      <c r="U21" s="178"/>
      <c r="V21" s="178"/>
      <c r="W21" s="178"/>
      <c r="X21" s="178"/>
      <c r="Y21" s="178"/>
      <c r="Z21" s="178"/>
    </row>
    <row r="22" spans="2:26" ht="15" customHeight="1" thickBot="1" x14ac:dyDescent="0.35">
      <c r="B22" s="185"/>
      <c r="F22" s="162"/>
      <c r="S22" s="186"/>
      <c r="T22" s="178"/>
      <c r="U22" s="178"/>
      <c r="V22" s="178"/>
      <c r="W22" s="178"/>
      <c r="X22" s="178"/>
      <c r="Y22" s="178"/>
      <c r="Z22" s="178"/>
    </row>
    <row r="23" spans="2:26" x14ac:dyDescent="0.3">
      <c r="B23" s="185"/>
      <c r="D23" s="215" t="s">
        <v>106</v>
      </c>
      <c r="E23" s="213" t="s">
        <v>44</v>
      </c>
      <c r="F23" s="217" t="s">
        <v>104</v>
      </c>
      <c r="G23" s="207">
        <v>2027</v>
      </c>
      <c r="H23" s="208"/>
      <c r="I23" s="205">
        <v>2028</v>
      </c>
      <c r="J23" s="206"/>
      <c r="K23" s="207">
        <v>2029</v>
      </c>
      <c r="L23" s="206"/>
      <c r="M23" s="207">
        <v>2030</v>
      </c>
      <c r="N23" s="208"/>
      <c r="O23" s="205">
        <v>2031</v>
      </c>
      <c r="P23" s="208"/>
      <c r="Q23" s="211" t="s">
        <v>103</v>
      </c>
      <c r="R23" s="212"/>
      <c r="S23" s="186"/>
      <c r="U23" s="178"/>
      <c r="V23" s="178"/>
      <c r="W23" s="178"/>
      <c r="X23" s="178"/>
      <c r="Y23" s="178"/>
      <c r="Z23" s="178"/>
    </row>
    <row r="24" spans="2:26" x14ac:dyDescent="0.3">
      <c r="B24" s="185"/>
      <c r="D24" s="216"/>
      <c r="E24" s="214"/>
      <c r="F24" s="218"/>
      <c r="G24" s="166" t="s">
        <v>32</v>
      </c>
      <c r="H24" s="167" t="s">
        <v>33</v>
      </c>
      <c r="I24" s="164" t="s">
        <v>32</v>
      </c>
      <c r="J24" s="170" t="s">
        <v>33</v>
      </c>
      <c r="K24" s="166" t="s">
        <v>32</v>
      </c>
      <c r="L24" s="170" t="s">
        <v>33</v>
      </c>
      <c r="M24" s="166" t="s">
        <v>32</v>
      </c>
      <c r="N24" s="167" t="s">
        <v>33</v>
      </c>
      <c r="O24" s="164" t="s">
        <v>32</v>
      </c>
      <c r="P24" s="167" t="s">
        <v>33</v>
      </c>
      <c r="Q24" s="166" t="s">
        <v>32</v>
      </c>
      <c r="R24" s="167" t="s">
        <v>33</v>
      </c>
      <c r="S24" s="186"/>
      <c r="U24" s="178"/>
      <c r="V24" s="178"/>
      <c r="W24" s="178"/>
      <c r="X24" s="178"/>
      <c r="Y24" s="178"/>
      <c r="Z24" s="178"/>
    </row>
    <row r="25" spans="2:26" x14ac:dyDescent="0.3">
      <c r="B25" s="185"/>
      <c r="D25" s="171" t="str">
        <f>'WRZ BI (2027)'!D16</f>
        <v>Residential</v>
      </c>
      <c r="E25" s="196">
        <v>750</v>
      </c>
      <c r="F25" s="197" t="s">
        <v>11</v>
      </c>
      <c r="G25" s="168">
        <f>'WRZ BI (2027)'!H41</f>
        <v>6.9532735842983939</v>
      </c>
      <c r="H25" s="174">
        <f>'WRZ BI (2027)'!I41</f>
        <v>0.17630004016983755</v>
      </c>
      <c r="I25" s="165">
        <f>'WRZ BI (2028)'!H41</f>
        <v>4.2803208926295184</v>
      </c>
      <c r="J25" s="176">
        <f>'WRZ BI (2028)'!I41</f>
        <v>9.2261669891692544E-2</v>
      </c>
      <c r="K25" s="168">
        <f>'WRZ BI (2029)'!H41</f>
        <v>1.7800000000000011</v>
      </c>
      <c r="L25" s="176">
        <f>'WRZ BI (2029)'!I41</f>
        <v>3.5126775954495371E-2</v>
      </c>
      <c r="M25" s="168">
        <f>'WRZ BI (2030)'!H41</f>
        <v>2.2700000000000031</v>
      </c>
      <c r="N25" s="174">
        <f>'WRZ BI (2030)'!I41</f>
        <v>4.3276347839202492E-2</v>
      </c>
      <c r="O25" s="165">
        <f>'WRZ BI (2031)'!H41</f>
        <v>4.1299999999999955</v>
      </c>
      <c r="P25" s="174">
        <f>'WRZ BI (2031)'!I41</f>
        <v>7.5470188672296545E-2</v>
      </c>
      <c r="Q25" s="194">
        <f>AVERAGE(G25,I25,K25,M25,O25)</f>
        <v>3.8827188953855822</v>
      </c>
      <c r="R25" s="174">
        <f>GEOMEAN(1+H25,1+J25,1+L25,1+N25,1+P25)-1</f>
        <v>8.3346082586643222E-2</v>
      </c>
      <c r="S25" s="186"/>
      <c r="U25" s="178"/>
      <c r="V25" s="178"/>
      <c r="W25" s="178"/>
      <c r="X25" s="178"/>
      <c r="Y25" s="178"/>
      <c r="Z25" s="178"/>
    </row>
    <row r="26" spans="2:26" x14ac:dyDescent="0.3">
      <c r="B26" s="185"/>
      <c r="D26" s="171" t="str">
        <f>'WRZ BI (2027)'!D17</f>
        <v>GS &lt;50</v>
      </c>
      <c r="E26" s="196">
        <v>2000</v>
      </c>
      <c r="F26" s="197" t="s">
        <v>11</v>
      </c>
      <c r="G26" s="168">
        <f>'WRZ BI (2027)'!H42</f>
        <v>7.6245596723431817</v>
      </c>
      <c r="H26" s="174">
        <f>'WRZ BI (2027)'!I42</f>
        <v>9.1851098329637185E-2</v>
      </c>
      <c r="I26" s="165">
        <f>'WRZ BI (2028)'!H42</f>
        <v>8.2197595560348162</v>
      </c>
      <c r="J26" s="176">
        <f>'WRZ BI (2028)'!I42</f>
        <v>9.0691228442554547E-2</v>
      </c>
      <c r="K26" s="168">
        <f>'WRZ BI (2029)'!H42</f>
        <v>3.4000000000000057</v>
      </c>
      <c r="L26" s="176">
        <f>'WRZ BI (2029)'!I42</f>
        <v>3.4394045971275801E-2</v>
      </c>
      <c r="M26" s="168">
        <f>'WRZ BI (2030)'!H42</f>
        <v>4.2000000000000028</v>
      </c>
      <c r="N26" s="174">
        <f>'WRZ BI (2030)'!I42</f>
        <v>4.1074059577078513E-2</v>
      </c>
      <c r="O26" s="165">
        <f>'WRZ BI (2031)'!H42</f>
        <v>7.7999999999999972</v>
      </c>
      <c r="P26" s="174">
        <f>'WRZ BI (2031)'!I42</f>
        <v>7.3270864503548638E-2</v>
      </c>
      <c r="Q26" s="194">
        <f t="shared" ref="Q26:Q27" si="2">AVERAGE(G26,I26,K26,M26,O26)</f>
        <v>6.2488638456756007</v>
      </c>
      <c r="R26" s="174">
        <f t="shared" ref="R26:R27" si="3">GEOMEAN(1+H26,1+J26,1+L26,1+N26,1+P26)-1</f>
        <v>6.5978493227102142E-2</v>
      </c>
      <c r="S26" s="186"/>
      <c r="U26" s="178"/>
      <c r="V26" s="178"/>
      <c r="W26" s="178"/>
      <c r="X26" s="178"/>
      <c r="Y26" s="178"/>
      <c r="Z26" s="178"/>
    </row>
    <row r="27" spans="2:26" x14ac:dyDescent="0.3">
      <c r="B27" s="185"/>
      <c r="D27" s="171" t="str">
        <f>'WRZ BI (2027)'!D18</f>
        <v>GS 50 - 2,999 kW</v>
      </c>
      <c r="E27" s="196">
        <v>175</v>
      </c>
      <c r="F27" s="197" t="s">
        <v>16</v>
      </c>
      <c r="G27" s="168">
        <f>'WRZ BI (2027)'!H43</f>
        <v>82.105500355912227</v>
      </c>
      <c r="H27" s="174">
        <f>'WRZ BI (2027)'!I43</f>
        <v>6.8718170056378786E-2</v>
      </c>
      <c r="I27" s="165">
        <f>'WRZ BI (2028)'!H43</f>
        <v>99.541274005522382</v>
      </c>
      <c r="J27" s="176">
        <f>'WRZ BI (2028)'!I43</f>
        <v>7.7954167058777377E-2</v>
      </c>
      <c r="K27" s="168">
        <f>'WRZ BI (2029)'!H43</f>
        <v>46.235000000000127</v>
      </c>
      <c r="L27" s="176">
        <f>'WRZ BI (2029)'!I43</f>
        <v>3.358974499778563E-2</v>
      </c>
      <c r="M27" s="168">
        <f>'WRZ BI (2030)'!H43</f>
        <v>58.537499999999909</v>
      </c>
      <c r="N27" s="174">
        <f>'WRZ BI (2030)'!I43</f>
        <v>4.1145450706651078E-2</v>
      </c>
      <c r="O27" s="165">
        <f>'WRZ BI (2031)'!H43</f>
        <v>106.67999999999984</v>
      </c>
      <c r="P27" s="174">
        <f>'WRZ BI (2031)'!I43</f>
        <v>7.2021017773160806E-2</v>
      </c>
      <c r="Q27" s="194">
        <f t="shared" si="2"/>
        <v>78.619854872286894</v>
      </c>
      <c r="R27" s="174">
        <f t="shared" si="3"/>
        <v>5.8535133959598307E-2</v>
      </c>
      <c r="S27" s="186"/>
      <c r="U27" s="178"/>
      <c r="V27" s="178"/>
      <c r="W27" s="178"/>
      <c r="X27" s="178"/>
      <c r="Y27" s="178"/>
      <c r="Z27" s="178"/>
    </row>
    <row r="28" spans="2:26" x14ac:dyDescent="0.3">
      <c r="B28" s="185"/>
      <c r="C28" s="179" t="s">
        <v>100</v>
      </c>
      <c r="D28" s="171" t="str">
        <f>'WRZ BI (2027)'!D19</f>
        <v>GS 3,000 - 4,999 kW</v>
      </c>
      <c r="E28" s="196">
        <v>4000</v>
      </c>
      <c r="F28" s="197" t="s">
        <v>105</v>
      </c>
      <c r="G28" s="168">
        <f>'WRZ BI (2027)'!H44</f>
        <v>3340.0611017211413</v>
      </c>
      <c r="H28" s="174">
        <f>'WRZ BI (2027)'!I44</f>
        <v>0.15355804970689529</v>
      </c>
      <c r="I28" s="165">
        <f>'WRZ BI (2028)'!H44</f>
        <v>1345.8661293099103</v>
      </c>
      <c r="J28" s="176">
        <f>'WRZ BI (2028)'!I44</f>
        <v>5.3638989231467371E-2</v>
      </c>
      <c r="K28" s="168">
        <f>'WRZ BI (2029)'!H44</f>
        <v>808.40000000000146</v>
      </c>
      <c r="L28" s="176">
        <f>'WRZ BI (2029)'!I44</f>
        <v>3.057828989571218E-2</v>
      </c>
      <c r="M28" s="168">
        <f>'WRZ BI (2030)'!H44</f>
        <v>1021.5999999999985</v>
      </c>
      <c r="N28" s="174">
        <f>'WRZ BI (2030)'!I44</f>
        <v>3.7496159133510641E-2</v>
      </c>
      <c r="O28" s="165">
        <f>'WRZ BI (2031)'!H44</f>
        <v>1850.4000000000015</v>
      </c>
      <c r="P28" s="174">
        <f>'WRZ BI (2031)'!I44</f>
        <v>6.5461359662464844E-2</v>
      </c>
      <c r="Q28" s="194">
        <f t="shared" ref="Q28:Q35" si="4">AVERAGE(G28,I28,K28,M28,O28)</f>
        <v>1673.2654462062105</v>
      </c>
      <c r="R28" s="174">
        <f t="shared" ref="R28:R35" si="5">GEOMEAN(1+H28,1+J28,1+L28,1+N28,1+P28)-1</f>
        <v>6.7252782238935938E-2</v>
      </c>
      <c r="S28" s="186"/>
      <c r="U28" s="178"/>
      <c r="V28" s="178"/>
      <c r="W28" s="178"/>
      <c r="X28" s="178"/>
      <c r="Y28" s="178"/>
      <c r="Z28" s="178"/>
    </row>
    <row r="29" spans="2:26" x14ac:dyDescent="0.3">
      <c r="B29" s="185"/>
      <c r="C29" s="179" t="s">
        <v>99</v>
      </c>
      <c r="D29" s="171" t="str">
        <f>'WRZ BI (2027)'!D20</f>
        <v>Unmetered Scattered Load</v>
      </c>
      <c r="E29" s="196">
        <v>450</v>
      </c>
      <c r="F29" s="197" t="s">
        <v>11</v>
      </c>
      <c r="G29" s="168">
        <f>'WRZ BI (2027)'!H45</f>
        <v>-8.7954756987026812</v>
      </c>
      <c r="H29" s="174">
        <f>'WRZ BI (2027)'!I45</f>
        <v>-0.29519972138622858</v>
      </c>
      <c r="I29" s="165">
        <f>'WRZ BI (2028)'!H45</f>
        <v>3.139349432284007</v>
      </c>
      <c r="J29" s="176">
        <f>'WRZ BI (2028)'!I45</f>
        <v>0.14949621654477491</v>
      </c>
      <c r="K29" s="168">
        <f>'WRZ BI (2029)'!H45</f>
        <v>0.8300000000000054</v>
      </c>
      <c r="L29" s="176">
        <f>'WRZ BI (2029)'!I45</f>
        <v>3.4384371415197082E-2</v>
      </c>
      <c r="M29" s="168">
        <f>'WRZ BI (2030)'!H45</f>
        <v>1.0649999999999977</v>
      </c>
      <c r="N29" s="174">
        <f>'WRZ BI (2030)'!I45</f>
        <v>4.2653105276736998E-2</v>
      </c>
      <c r="O29" s="165">
        <f>'WRZ BI (2031)'!H45</f>
        <v>1.9600000000000009</v>
      </c>
      <c r="P29" s="174">
        <f>'WRZ BI (2031)'!I45</f>
        <v>7.5286529390813595E-2</v>
      </c>
      <c r="Q29" s="194">
        <f t="shared" si="4"/>
        <v>-0.36022525328373406</v>
      </c>
      <c r="R29" s="174">
        <f t="shared" si="5"/>
        <v>-1.2393540213011311E-2</v>
      </c>
      <c r="S29" s="186"/>
      <c r="U29" s="178"/>
      <c r="V29" s="178"/>
      <c r="W29" s="178"/>
      <c r="X29" s="178"/>
      <c r="Y29" s="178"/>
      <c r="Z29" s="178"/>
    </row>
    <row r="30" spans="2:26" x14ac:dyDescent="0.3">
      <c r="B30" s="185"/>
      <c r="D30" s="171" t="str">
        <f>'WRZ BI (2027)'!D21</f>
        <v>Sentinel</v>
      </c>
      <c r="E30" s="198">
        <v>0.2</v>
      </c>
      <c r="F30" s="197" t="s">
        <v>16</v>
      </c>
      <c r="G30" s="168">
        <f>'WRZ BI (2027)'!H46</f>
        <v>2.0396957184200541</v>
      </c>
      <c r="H30" s="174">
        <f>'WRZ BI (2027)'!I46</f>
        <v>0.21129386228422581</v>
      </c>
      <c r="I30" s="165">
        <f>'WRZ BI (2028)'!H46</f>
        <v>1.2025314939884613</v>
      </c>
      <c r="J30" s="176">
        <f>'WRZ BI (2028)'!I46</f>
        <v>0.10284150892175388</v>
      </c>
      <c r="K30" s="168">
        <f>'WRZ BI (2029)'!H46</f>
        <v>0.46038000000000245</v>
      </c>
      <c r="L30" s="176">
        <f>'WRZ BI (2029)'!I46</f>
        <v>3.5700584426043909E-2</v>
      </c>
      <c r="M30" s="168">
        <f>'WRZ BI (2030)'!H46</f>
        <v>0.58583999999999925</v>
      </c>
      <c r="N30" s="174">
        <f>'WRZ BI (2030)'!I46</f>
        <v>4.3863539845749075E-2</v>
      </c>
      <c r="O30" s="165">
        <f>'WRZ BI (2031)'!H46</f>
        <v>1.0534600000000012</v>
      </c>
      <c r="P30" s="174">
        <f>'WRZ BI (2031)'!I46</f>
        <v>7.5561222727452318E-2</v>
      </c>
      <c r="Q30" s="194">
        <f t="shared" si="4"/>
        <v>1.0683814424817037</v>
      </c>
      <c r="R30" s="174">
        <f t="shared" si="5"/>
        <v>9.208172926709568E-2</v>
      </c>
      <c r="S30" s="186"/>
      <c r="U30" s="178"/>
      <c r="V30" s="178"/>
      <c r="W30" s="178"/>
      <c r="X30" s="178"/>
      <c r="Y30" s="178"/>
      <c r="Z30" s="178"/>
    </row>
    <row r="31" spans="2:26" x14ac:dyDescent="0.3">
      <c r="B31" s="185"/>
      <c r="D31" s="171" t="str">
        <f>'WRZ BI (2027)'!D22</f>
        <v>Street Light</v>
      </c>
      <c r="E31" s="196">
        <v>863.33336806145189</v>
      </c>
      <c r="F31" s="197" t="s">
        <v>105</v>
      </c>
      <c r="G31" s="168">
        <f>'WRZ BI (2027)'!H47</f>
        <v>-36449.438649265838</v>
      </c>
      <c r="H31" s="174">
        <f>'WRZ BI (2027)'!I47</f>
        <v>-0.689226344408983</v>
      </c>
      <c r="I31" s="165">
        <f>'WRZ BI (2028)'!H47</f>
        <v>4298.1076806472192</v>
      </c>
      <c r="J31" s="176">
        <f>'WRZ BI (2028)'!I47</f>
        <v>0.2615195259257499</v>
      </c>
      <c r="K31" s="168">
        <f>'WRZ BI (2029)'!H47</f>
        <v>664.70067367480078</v>
      </c>
      <c r="L31" s="176">
        <f>'WRZ BI (2029)'!I47</f>
        <v>3.2059664306166566E-2</v>
      </c>
      <c r="M31" s="168">
        <f>'WRZ BI (2030)'!H47</f>
        <v>956.47434221331423</v>
      </c>
      <c r="N31" s="174">
        <f>'WRZ BI (2030)'!I47</f>
        <v>4.4699366801327287E-2</v>
      </c>
      <c r="O31" s="165">
        <f>'WRZ BI (2031)'!H47</f>
        <v>1628.5996828534408</v>
      </c>
      <c r="P31" s="174">
        <f>'WRZ BI (2031)'!I47</f>
        <v>7.2853607405701903E-2</v>
      </c>
      <c r="Q31" s="194">
        <f t="shared" si="4"/>
        <v>-5780.3112539754129</v>
      </c>
      <c r="R31" s="174">
        <f t="shared" si="5"/>
        <v>-0.14628098403139389</v>
      </c>
      <c r="S31" s="186"/>
      <c r="U31" s="178"/>
      <c r="V31" s="178"/>
      <c r="W31" s="178"/>
      <c r="X31" s="178"/>
      <c r="Y31" s="178"/>
      <c r="Z31" s="178"/>
    </row>
    <row r="32" spans="2:26" x14ac:dyDescent="0.3">
      <c r="B32" s="185"/>
      <c r="D32" s="171" t="str">
        <f>'WRZ BI (2027)'!D23</f>
        <v>Residential (Low)</v>
      </c>
      <c r="E32" s="196">
        <v>325</v>
      </c>
      <c r="F32" s="197" t="s">
        <v>11</v>
      </c>
      <c r="G32" s="168">
        <f>'WRZ BI (2027)'!H48</f>
        <v>6.9532735842983939</v>
      </c>
      <c r="H32" s="174">
        <f>'WRZ BI (2027)'!I48</f>
        <v>0.17630004016983755</v>
      </c>
      <c r="I32" s="165">
        <f>'WRZ BI (2028)'!H48</f>
        <v>4.2803208926295184</v>
      </c>
      <c r="J32" s="176">
        <f>'WRZ BI (2028)'!I48</f>
        <v>9.2261669891692544E-2</v>
      </c>
      <c r="K32" s="168">
        <f>'WRZ BI (2029)'!H48</f>
        <v>1.7800000000000011</v>
      </c>
      <c r="L32" s="176">
        <f>'WRZ BI (2029)'!I48</f>
        <v>3.5126775954495371E-2</v>
      </c>
      <c r="M32" s="168">
        <f>'WRZ BI (2030)'!H48</f>
        <v>2.2700000000000031</v>
      </c>
      <c r="N32" s="174">
        <f>'WRZ BI (2030)'!I48</f>
        <v>4.3276347839202492E-2</v>
      </c>
      <c r="O32" s="165">
        <f>'WRZ BI (2031)'!H48</f>
        <v>4.1299999999999955</v>
      </c>
      <c r="P32" s="174">
        <f>'WRZ BI (2031)'!I48</f>
        <v>7.5470188672296545E-2</v>
      </c>
      <c r="Q32" s="194">
        <f t="shared" si="4"/>
        <v>3.8827188953855822</v>
      </c>
      <c r="R32" s="174">
        <f t="shared" si="5"/>
        <v>8.3346082586643222E-2</v>
      </c>
      <c r="S32" s="186"/>
      <c r="U32" s="178"/>
      <c r="V32" s="178"/>
      <c r="W32" s="178"/>
      <c r="X32" s="178"/>
      <c r="Y32" s="178"/>
      <c r="Z32" s="178"/>
    </row>
    <row r="33" spans="2:26" x14ac:dyDescent="0.3">
      <c r="B33" s="185"/>
      <c r="D33" s="171" t="str">
        <f>'WRZ BI (2027)'!D24</f>
        <v>Residential (High)</v>
      </c>
      <c r="E33" s="196">
        <v>1500</v>
      </c>
      <c r="F33" s="197" t="s">
        <v>11</v>
      </c>
      <c r="G33" s="168">
        <f>'WRZ BI (2027)'!H49</f>
        <v>6.9532735842983939</v>
      </c>
      <c r="H33" s="174">
        <f>'WRZ BI (2027)'!I49</f>
        <v>0.17630004016983755</v>
      </c>
      <c r="I33" s="165">
        <f>'WRZ BI (2028)'!H49</f>
        <v>4.2803208926295184</v>
      </c>
      <c r="J33" s="176">
        <f>'WRZ BI (2028)'!I49</f>
        <v>9.2261669891692544E-2</v>
      </c>
      <c r="K33" s="168">
        <f>'WRZ BI (2029)'!H49</f>
        <v>1.7800000000000011</v>
      </c>
      <c r="L33" s="176">
        <f>'WRZ BI (2029)'!I49</f>
        <v>3.5126775954495371E-2</v>
      </c>
      <c r="M33" s="168">
        <f>'WRZ BI (2030)'!H49</f>
        <v>2.2700000000000031</v>
      </c>
      <c r="N33" s="174">
        <f>'WRZ BI (2030)'!I49</f>
        <v>4.3276347839202492E-2</v>
      </c>
      <c r="O33" s="165">
        <f>'WRZ BI (2031)'!H49</f>
        <v>4.1299999999999955</v>
      </c>
      <c r="P33" s="174">
        <f>'WRZ BI (2031)'!I49</f>
        <v>7.5470188672296545E-2</v>
      </c>
      <c r="Q33" s="194">
        <f t="shared" si="4"/>
        <v>3.8827188953855822</v>
      </c>
      <c r="R33" s="174">
        <f t="shared" si="5"/>
        <v>8.3346082586643222E-2</v>
      </c>
      <c r="S33" s="186"/>
      <c r="U33" s="178"/>
      <c r="V33" s="178"/>
      <c r="W33" s="178"/>
      <c r="X33" s="178"/>
      <c r="Y33" s="178"/>
      <c r="Z33" s="178"/>
    </row>
    <row r="34" spans="2:26" x14ac:dyDescent="0.3">
      <c r="B34" s="185"/>
      <c r="D34" s="171" t="str">
        <f>'WRZ BI (2027)'!D25</f>
        <v>GS &lt; 50 (Low)</v>
      </c>
      <c r="E34" s="196">
        <v>1000</v>
      </c>
      <c r="F34" s="197" t="s">
        <v>11</v>
      </c>
      <c r="G34" s="168">
        <f>'WRZ BI (2027)'!H50</f>
        <v>0.8272798361715985</v>
      </c>
      <c r="H34" s="174">
        <f>'WRZ BI (2027)'!I50</f>
        <v>1.4236445296362048E-2</v>
      </c>
      <c r="I34" s="165">
        <f>'WRZ BI (2028)'!H50</f>
        <v>4.109879778017401</v>
      </c>
      <c r="J34" s="176">
        <f>'WRZ BI (2028)'!I50</f>
        <v>6.9733109323023817E-2</v>
      </c>
      <c r="K34" s="168">
        <f>'WRZ BI (2029)'!H50</f>
        <v>1.6999999999999957</v>
      </c>
      <c r="L34" s="176">
        <f>'WRZ BI (2029)'!I50</f>
        <v>2.6963942712137735E-2</v>
      </c>
      <c r="M34" s="168">
        <f>'WRZ BI (2030)'!H50</f>
        <v>2.1000000000000085</v>
      </c>
      <c r="N34" s="174">
        <f>'WRZ BI (2030)'!I50</f>
        <v>3.2433855207137222E-2</v>
      </c>
      <c r="O34" s="165">
        <f>'WRZ BI (2031)'!H50</f>
        <v>3.8999999999999915</v>
      </c>
      <c r="P34" s="174">
        <f>'WRZ BI (2031)'!I50</f>
        <v>5.8342045084772406E-2</v>
      </c>
      <c r="Q34" s="194">
        <f t="shared" si="4"/>
        <v>2.527431922837799</v>
      </c>
      <c r="R34" s="174">
        <f t="shared" si="5"/>
        <v>4.0139589237191187E-2</v>
      </c>
      <c r="S34" s="186"/>
      <c r="U34" s="178"/>
      <c r="V34" s="178"/>
      <c r="W34" s="178"/>
      <c r="X34" s="178"/>
      <c r="Y34" s="178"/>
      <c r="Z34" s="178"/>
    </row>
    <row r="35" spans="2:26" ht="15" thickBot="1" x14ac:dyDescent="0.35">
      <c r="B35" s="185"/>
      <c r="D35" s="172" t="str">
        <f>'WRZ BI (2027)'!D26</f>
        <v>GS &lt; 50 (High)</v>
      </c>
      <c r="E35" s="199">
        <v>5000</v>
      </c>
      <c r="F35" s="200" t="s">
        <v>11</v>
      </c>
      <c r="G35" s="169">
        <f>'WRZ BI (2027)'!H51</f>
        <v>28.016399180857917</v>
      </c>
      <c r="H35" s="175">
        <f>'WRZ BI (2027)'!I51</f>
        <v>0.17764503950832486</v>
      </c>
      <c r="I35" s="173">
        <f>'WRZ BI (2028)'!H51</f>
        <v>20.549398890087048</v>
      </c>
      <c r="J35" s="177">
        <f>'WRZ BI (2028)'!I51</f>
        <v>0.11064339254257717</v>
      </c>
      <c r="K35" s="169">
        <f>'WRZ BI (2029)'!H51</f>
        <v>8.5</v>
      </c>
      <c r="L35" s="177">
        <f>'WRZ BI (2029)'!I51</f>
        <v>4.1206966980569248E-2</v>
      </c>
      <c r="M35" s="169">
        <f>'WRZ BI (2030)'!H51</f>
        <v>10.500000000000028</v>
      </c>
      <c r="N35" s="175">
        <f>'WRZ BI (2030)'!I51</f>
        <v>4.8888189890611687E-2</v>
      </c>
      <c r="O35" s="173">
        <f>'WRZ BI (2031)'!H51</f>
        <v>19.5</v>
      </c>
      <c r="P35" s="175">
        <f>'WRZ BI (2031)'!I51</f>
        <v>8.6560563393760392E-2</v>
      </c>
      <c r="Q35" s="195">
        <f t="shared" si="4"/>
        <v>17.413159614188999</v>
      </c>
      <c r="R35" s="175">
        <f t="shared" si="5"/>
        <v>9.1897442330459489E-2</v>
      </c>
      <c r="S35" s="186"/>
      <c r="U35" s="178"/>
      <c r="V35" s="178"/>
      <c r="W35" s="178"/>
      <c r="X35" s="178"/>
      <c r="Y35" s="178"/>
      <c r="Z35" s="178"/>
    </row>
    <row r="36" spans="2:26" ht="15" thickBot="1" x14ac:dyDescent="0.35">
      <c r="B36" s="187"/>
      <c r="C36" s="188"/>
      <c r="D36" s="189"/>
      <c r="E36" s="189"/>
      <c r="F36" s="189"/>
      <c r="G36" s="190"/>
      <c r="H36" s="191"/>
      <c r="I36" s="189"/>
      <c r="J36" s="191"/>
      <c r="K36" s="189"/>
      <c r="L36" s="191"/>
      <c r="M36" s="189"/>
      <c r="N36" s="191"/>
      <c r="O36" s="189"/>
      <c r="P36" s="191"/>
      <c r="Q36" s="191"/>
      <c r="R36" s="191"/>
      <c r="S36" s="192"/>
      <c r="U36" s="178"/>
      <c r="V36" s="178"/>
      <c r="W36" s="178"/>
      <c r="X36" s="178"/>
      <c r="Y36" s="178"/>
      <c r="Z36" s="178"/>
    </row>
    <row r="37" spans="2:26" x14ac:dyDescent="0.3">
      <c r="G37" s="163"/>
      <c r="U37" s="178"/>
      <c r="V37" s="178"/>
      <c r="W37" s="178"/>
      <c r="X37" s="178"/>
      <c r="Y37" s="178"/>
      <c r="Z37" s="178"/>
    </row>
    <row r="38" spans="2:26" ht="15" thickBot="1" x14ac:dyDescent="0.35">
      <c r="G38" s="163"/>
      <c r="U38" s="178"/>
      <c r="V38" s="178"/>
      <c r="W38" s="178"/>
      <c r="X38" s="178"/>
      <c r="Y38" s="178"/>
      <c r="Z38" s="178"/>
    </row>
    <row r="39" spans="2:26" x14ac:dyDescent="0.3">
      <c r="B39" s="180"/>
      <c r="C39" s="181"/>
      <c r="D39" s="182"/>
      <c r="E39" s="182"/>
      <c r="F39" s="182"/>
      <c r="G39" s="193"/>
      <c r="H39" s="183"/>
      <c r="I39" s="182"/>
      <c r="J39" s="183"/>
      <c r="K39" s="182"/>
      <c r="L39" s="183"/>
      <c r="M39" s="182"/>
      <c r="N39" s="183"/>
      <c r="O39" s="182"/>
      <c r="P39" s="183"/>
      <c r="Q39" s="183"/>
      <c r="R39" s="183"/>
      <c r="S39" s="184"/>
      <c r="U39" s="178"/>
      <c r="V39" s="178"/>
      <c r="W39" s="178"/>
      <c r="X39" s="178"/>
      <c r="Y39" s="178"/>
      <c r="Z39" s="178"/>
    </row>
    <row r="40" spans="2:26" ht="14.4" customHeight="1" x14ac:dyDescent="0.3">
      <c r="B40" s="219" t="s">
        <v>102</v>
      </c>
      <c r="C40" s="209"/>
      <c r="D40" s="209"/>
      <c r="E40" s="209"/>
      <c r="F40" s="209"/>
      <c r="G40" s="209"/>
      <c r="H40" s="209"/>
      <c r="I40" s="209"/>
      <c r="J40" s="209"/>
      <c r="K40" s="209"/>
      <c r="L40" s="209"/>
      <c r="M40" s="209"/>
      <c r="N40" s="209"/>
      <c r="O40" s="209"/>
      <c r="P40" s="209"/>
      <c r="Q40" s="209"/>
      <c r="R40" s="209"/>
      <c r="S40" s="210"/>
      <c r="U40" s="178"/>
      <c r="V40" s="178"/>
      <c r="W40" s="178"/>
      <c r="X40" s="178"/>
      <c r="Y40" s="178"/>
      <c r="Z40" s="178"/>
    </row>
    <row r="41" spans="2:26" ht="15" thickBot="1" x14ac:dyDescent="0.35">
      <c r="B41" s="185"/>
      <c r="S41" s="186"/>
      <c r="U41" s="178"/>
      <c r="V41" s="178"/>
      <c r="W41" s="178"/>
      <c r="X41" s="178"/>
      <c r="Y41" s="178"/>
      <c r="Z41" s="178"/>
    </row>
    <row r="42" spans="2:26" x14ac:dyDescent="0.3">
      <c r="B42" s="185"/>
      <c r="D42" s="215" t="s">
        <v>106</v>
      </c>
      <c r="E42" s="213" t="s">
        <v>44</v>
      </c>
      <c r="F42" s="217" t="s">
        <v>104</v>
      </c>
      <c r="G42" s="207">
        <v>2027</v>
      </c>
      <c r="H42" s="208"/>
      <c r="I42" s="205">
        <v>2028</v>
      </c>
      <c r="J42" s="206"/>
      <c r="K42" s="207">
        <v>2029</v>
      </c>
      <c r="L42" s="208"/>
      <c r="M42" s="205">
        <v>2030</v>
      </c>
      <c r="N42" s="206"/>
      <c r="O42" s="207">
        <v>2031</v>
      </c>
      <c r="P42" s="208"/>
      <c r="Q42" s="211" t="s">
        <v>103</v>
      </c>
      <c r="R42" s="212"/>
      <c r="S42" s="186"/>
      <c r="U42" s="178"/>
      <c r="V42" s="178"/>
      <c r="W42" s="178"/>
      <c r="X42" s="178"/>
      <c r="Y42" s="178"/>
      <c r="Z42" s="178"/>
    </row>
    <row r="43" spans="2:26" x14ac:dyDescent="0.3">
      <c r="B43" s="185"/>
      <c r="D43" s="216"/>
      <c r="E43" s="214"/>
      <c r="F43" s="218"/>
      <c r="G43" s="166" t="s">
        <v>32</v>
      </c>
      <c r="H43" s="167" t="s">
        <v>33</v>
      </c>
      <c r="I43" s="164" t="s">
        <v>32</v>
      </c>
      <c r="J43" s="170" t="s">
        <v>33</v>
      </c>
      <c r="K43" s="166" t="s">
        <v>32</v>
      </c>
      <c r="L43" s="167" t="s">
        <v>33</v>
      </c>
      <c r="M43" s="164" t="s">
        <v>32</v>
      </c>
      <c r="N43" s="170" t="s">
        <v>33</v>
      </c>
      <c r="O43" s="166" t="s">
        <v>32</v>
      </c>
      <c r="P43" s="167" t="s">
        <v>33</v>
      </c>
      <c r="Q43" s="166" t="s">
        <v>32</v>
      </c>
      <c r="R43" s="167" t="s">
        <v>33</v>
      </c>
      <c r="S43" s="186"/>
      <c r="U43" s="178"/>
      <c r="V43" s="178"/>
      <c r="W43" s="178"/>
      <c r="X43" s="178"/>
      <c r="Y43" s="178"/>
      <c r="Z43" s="178"/>
    </row>
    <row r="44" spans="2:26" x14ac:dyDescent="0.3">
      <c r="B44" s="185"/>
      <c r="D44" s="171" t="str">
        <f>'VRZ BI (2027)'!D16</f>
        <v>Residential</v>
      </c>
      <c r="E44" s="196">
        <v>750</v>
      </c>
      <c r="F44" s="197" t="s">
        <v>11</v>
      </c>
      <c r="G44" s="168">
        <f>'VRZ BI (2027)'!N41</f>
        <v>11.927686507786518</v>
      </c>
      <c r="H44" s="174">
        <f>'VRZ BI (2027)'!O41</f>
        <v>8.4194016849540546E-2</v>
      </c>
      <c r="I44" s="165">
        <f>'VRZ BI (2028)'!N41</f>
        <v>3.4519272300567536</v>
      </c>
      <c r="J44" s="176">
        <f>'VRZ BI (2028)'!O41</f>
        <v>2.2473961850797045E-2</v>
      </c>
      <c r="K44" s="168">
        <f>'VRZ BI (2029)'!N41</f>
        <v>2.6189181476547958</v>
      </c>
      <c r="L44" s="174">
        <f>'VRZ BI (2029)'!O41</f>
        <v>1.6675838307436089E-2</v>
      </c>
      <c r="M44" s="165">
        <f>'VRZ BI (2030)'!N41</f>
        <v>3.0596198680066493</v>
      </c>
      <c r="N44" s="176">
        <f>'VRZ BI (2030)'!O41</f>
        <v>1.9221348799712417E-2</v>
      </c>
      <c r="O44" s="168">
        <f>'VRZ BI (2031)'!N41</f>
        <v>4.7265699534698342</v>
      </c>
      <c r="P44" s="174">
        <f>'VRZ BI (2031)'!O41</f>
        <v>2.9133587396515122E-2</v>
      </c>
      <c r="Q44" s="194">
        <f>AVERAGE(G44,I44,K44,M44,O44)</f>
        <v>5.1569443413949099</v>
      </c>
      <c r="R44" s="174">
        <f>GEOMEAN(1+H44,1+J44,1+L44,1+N44,1+P44)-1</f>
        <v>3.4037778653200457E-2</v>
      </c>
      <c r="S44" s="186"/>
      <c r="U44" s="178"/>
      <c r="V44" s="178"/>
      <c r="W44" s="178"/>
      <c r="X44" s="178"/>
      <c r="Y44" s="178"/>
      <c r="Z44" s="178"/>
    </row>
    <row r="45" spans="2:26" x14ac:dyDescent="0.3">
      <c r="B45" s="185"/>
      <c r="D45" s="171" t="str">
        <f>'VRZ BI (2027)'!D17</f>
        <v>Seasonal Residential</v>
      </c>
      <c r="E45" s="196">
        <v>680</v>
      </c>
      <c r="F45" s="197" t="s">
        <v>11</v>
      </c>
      <c r="G45" s="168">
        <f>'VRZ BI (2027)'!N42</f>
        <v>14.807948973458537</v>
      </c>
      <c r="H45" s="174">
        <f>'VRZ BI (2027)'!O42</f>
        <v>9.2120308325628272E-2</v>
      </c>
      <c r="I45" s="165">
        <f>'VRZ BI (2028)'!N42</f>
        <v>6.302395838958688</v>
      </c>
      <c r="J45" s="176">
        <f>'VRZ BI (2028)'!O42</f>
        <v>3.5900100748229524E-2</v>
      </c>
      <c r="K45" s="168">
        <f>'VRZ BI (2029)'!N42</f>
        <v>3.7946946842988893</v>
      </c>
      <c r="L45" s="174">
        <f>'VRZ BI (2029)'!O42</f>
        <v>2.0866468509061046E-2</v>
      </c>
      <c r="M45" s="165">
        <f>'VRZ BI (2030)'!N42</f>
        <v>4.5309494147358862</v>
      </c>
      <c r="N45" s="176">
        <f>'VRZ BI (2030)'!O42</f>
        <v>2.446423178609624E-2</v>
      </c>
      <c r="O45" s="168">
        <f>'VRZ BI (2031)'!N42</f>
        <v>7.4511117908163271</v>
      </c>
      <c r="P45" s="174">
        <f>'VRZ BI (2031)'!O42</f>
        <v>3.927051968118115E-2</v>
      </c>
      <c r="Q45" s="194">
        <f t="shared" ref="Q45:Q58" si="6">AVERAGE(G45,I45,K45,M45,O45)</f>
        <v>7.3774201404536655</v>
      </c>
      <c r="R45" s="174">
        <f t="shared" ref="R45:R58" si="7">GEOMEAN(1+H45,1+J45,1+L45,1+N45,1+P45)-1</f>
        <v>4.2213132241807338E-2</v>
      </c>
      <c r="S45" s="186"/>
      <c r="U45" s="178"/>
      <c r="V45" s="178"/>
      <c r="W45" s="178"/>
      <c r="X45" s="178"/>
      <c r="Y45" s="178"/>
      <c r="Z45" s="178"/>
    </row>
    <row r="46" spans="2:26" x14ac:dyDescent="0.3">
      <c r="B46" s="185"/>
      <c r="D46" s="171" t="str">
        <f>'VRZ BI (2027)'!D18</f>
        <v>GS &lt;50</v>
      </c>
      <c r="E46" s="196">
        <v>2000</v>
      </c>
      <c r="F46" s="197" t="s">
        <v>11</v>
      </c>
      <c r="G46" s="168">
        <f>'VRZ BI (2027)'!N43</f>
        <v>21.925225395407722</v>
      </c>
      <c r="H46" s="174">
        <f>'VRZ BI (2027)'!O43</f>
        <v>6.2412754585247796E-2</v>
      </c>
      <c r="I46" s="165">
        <f>'VRZ BI (2028)'!N43</f>
        <v>8.5377894528039633</v>
      </c>
      <c r="J46" s="176">
        <f>'VRZ BI (2028)'!O43</f>
        <v>2.2876071676271665E-2</v>
      </c>
      <c r="K46" s="168">
        <f>'VRZ BI (2029)'!N43</f>
        <v>5.3972504257218361</v>
      </c>
      <c r="L46" s="174">
        <f>'VRZ BI (2029)'!O43</f>
        <v>1.4137921243506947E-2</v>
      </c>
      <c r="M46" s="165">
        <f>'VRZ BI (2030)'!N43</f>
        <v>6.1186039947056088</v>
      </c>
      <c r="N46" s="176">
        <f>'VRZ BI (2030)'!O43</f>
        <v>1.5857498625051779E-2</v>
      </c>
      <c r="O46" s="168">
        <f>'VRZ BI (2031)'!N43</f>
        <v>9.5326308001435223</v>
      </c>
      <c r="P46" s="174">
        <f>'VRZ BI (2031)'!O43</f>
        <v>2.4319929903698703E-2</v>
      </c>
      <c r="Q46" s="194">
        <f t="shared" si="6"/>
        <v>10.302300013756531</v>
      </c>
      <c r="R46" s="174">
        <f t="shared" si="7"/>
        <v>2.777096899874687E-2</v>
      </c>
      <c r="S46" s="186"/>
      <c r="U46" s="178"/>
      <c r="V46" s="178"/>
      <c r="W46" s="178"/>
      <c r="X46" s="178"/>
      <c r="Y46" s="178"/>
      <c r="Z46" s="178"/>
    </row>
    <row r="47" spans="2:26" x14ac:dyDescent="0.3">
      <c r="B47" s="185"/>
      <c r="D47" s="171" t="str">
        <f>'VRZ BI (2027)'!D19</f>
        <v>GS 50 - 2,999 kW</v>
      </c>
      <c r="E47" s="196">
        <v>175</v>
      </c>
      <c r="F47" s="197" t="s">
        <v>16</v>
      </c>
      <c r="G47" s="168">
        <f>'VRZ BI (2027)'!N44</f>
        <v>-404.85671858385649</v>
      </c>
      <c r="H47" s="174">
        <f>'VRZ BI (2027)'!O44</f>
        <v>-2.8230136284414786E-2</v>
      </c>
      <c r="I47" s="165">
        <f>'VRZ BI (2028)'!N44</f>
        <v>211.7595730644116</v>
      </c>
      <c r="J47" s="176">
        <f>'VRZ BI (2028)'!O44</f>
        <v>1.5194669213924282E-2</v>
      </c>
      <c r="K47" s="168">
        <f>'VRZ BI (2029)'!N44</f>
        <v>167.00705133340307</v>
      </c>
      <c r="L47" s="174">
        <f>'VRZ BI (2029)'!O44</f>
        <v>1.1804121658632528E-2</v>
      </c>
      <c r="M47" s="165">
        <f>'VRZ BI (2030)'!N44</f>
        <v>183.4903522915738</v>
      </c>
      <c r="N47" s="176">
        <f>'VRZ BI (2030)'!O44</f>
        <v>1.287342800850474E-2</v>
      </c>
      <c r="O47" s="168">
        <f>'VRZ BI (2031)'!N44</f>
        <v>243.52954166598283</v>
      </c>
      <c r="P47" s="174">
        <f>'VRZ BI (2031)'!O44</f>
        <v>1.6868538150503983E-2</v>
      </c>
      <c r="Q47" s="194">
        <f t="shared" si="6"/>
        <v>80.185959954302959</v>
      </c>
      <c r="R47" s="174">
        <f t="shared" si="7"/>
        <v>5.555017960859443E-3</v>
      </c>
      <c r="S47" s="186"/>
      <c r="U47" s="178"/>
      <c r="V47" s="178"/>
      <c r="W47" s="178"/>
      <c r="X47" s="178"/>
      <c r="Y47" s="178"/>
      <c r="Z47" s="178"/>
    </row>
    <row r="48" spans="2:26" x14ac:dyDescent="0.3">
      <c r="B48" s="185"/>
      <c r="D48" s="171" t="str">
        <f>'VRZ BI (2027)'!D20</f>
        <v>GS 3,000 - 4,999 kW</v>
      </c>
      <c r="E48" s="196">
        <v>4000</v>
      </c>
      <c r="F48" s="197" t="s">
        <v>105</v>
      </c>
      <c r="G48" s="168">
        <f>'VRZ BI (2027)'!N45</f>
        <v>-22031.355390458077</v>
      </c>
      <c r="H48" s="174">
        <f>'VRZ BI (2027)'!O45</f>
        <v>-5.9763192065030349E-2</v>
      </c>
      <c r="I48" s="165">
        <f>'VRZ BI (2028)'!N45</f>
        <v>3547.7470726230531</v>
      </c>
      <c r="J48" s="176">
        <f>'VRZ BI (2028)'!O45</f>
        <v>1.0235474280955628E-2</v>
      </c>
      <c r="K48" s="168">
        <f>'VRZ BI (2029)'!N45</f>
        <v>3283.2603783030645</v>
      </c>
      <c r="L48" s="174">
        <f>'VRZ BI (2029)'!O45</f>
        <v>9.376441148045549E-3</v>
      </c>
      <c r="M48" s="165">
        <f>'VRZ BI (2030)'!N45</f>
        <v>3583.346574965748</v>
      </c>
      <c r="N48" s="176">
        <f>'VRZ BI (2030)'!O45</f>
        <v>1.0185382307602913E-2</v>
      </c>
      <c r="O48" s="168">
        <f>'VRZ BI (2031)'!N45</f>
        <v>4639.3608277407475</v>
      </c>
      <c r="P48" s="174">
        <f>'VRZ BI (2031)'!O45</f>
        <v>1.305405961930621E-2</v>
      </c>
      <c r="Q48" s="194">
        <f t="shared" si="6"/>
        <v>-1395.5281073650926</v>
      </c>
      <c r="R48" s="174">
        <f t="shared" si="7"/>
        <v>-3.7935581749013458E-3</v>
      </c>
      <c r="S48" s="186"/>
      <c r="U48" s="178"/>
      <c r="V48" s="178"/>
      <c r="W48" s="178"/>
      <c r="X48" s="178"/>
      <c r="Y48" s="178"/>
      <c r="Z48" s="178"/>
    </row>
    <row r="49" spans="2:26" x14ac:dyDescent="0.3">
      <c r="B49" s="185"/>
      <c r="C49" s="179" t="s">
        <v>98</v>
      </c>
      <c r="D49" s="171" t="str">
        <f>'VRZ BI (2027)'!D21</f>
        <v>Large Use &gt;5MW</v>
      </c>
      <c r="E49" s="196">
        <v>9400</v>
      </c>
      <c r="F49" s="197" t="s">
        <v>105</v>
      </c>
      <c r="G49" s="168">
        <f>'VRZ BI (2027)'!N46</f>
        <v>34304.922233752557</v>
      </c>
      <c r="H49" s="174">
        <f>'VRZ BI (2027)'!O46</f>
        <v>3.7032664728644679E-2</v>
      </c>
      <c r="I49" s="165">
        <f>'VRZ BI (2028)'!N46</f>
        <v>10663.354446957237</v>
      </c>
      <c r="J49" s="176">
        <f>'VRZ BI (2028)'!O46</f>
        <v>1.1100177750561543E-2</v>
      </c>
      <c r="K49" s="168">
        <f>'VRZ BI (2029)'!N46</f>
        <v>9325.1101881690556</v>
      </c>
      <c r="L49" s="174">
        <f>'VRZ BI (2029)'!O46</f>
        <v>9.6005446900695544E-3</v>
      </c>
      <c r="M49" s="165">
        <f>'VRZ BI (2030)'!N46</f>
        <v>10120.445749734878</v>
      </c>
      <c r="N49" s="176">
        <f>'VRZ BI (2030)'!O46</f>
        <v>1.036785387103548E-2</v>
      </c>
      <c r="O49" s="168">
        <f>'VRZ BI (2031)'!N46</f>
        <v>13000.48599351279</v>
      </c>
      <c r="P49" s="174">
        <f>'VRZ BI (2031)'!O46</f>
        <v>1.3181635363595842E-2</v>
      </c>
      <c r="Q49" s="194">
        <f t="shared" si="6"/>
        <v>15482.863722425303</v>
      </c>
      <c r="R49" s="174">
        <f t="shared" si="7"/>
        <v>1.6203311241721918E-2</v>
      </c>
      <c r="S49" s="186"/>
      <c r="U49" s="178"/>
      <c r="V49" s="178"/>
      <c r="W49" s="178"/>
      <c r="X49" s="178"/>
      <c r="Y49" s="178"/>
      <c r="Z49" s="178"/>
    </row>
    <row r="50" spans="2:26" x14ac:dyDescent="0.3">
      <c r="B50" s="185"/>
      <c r="C50" s="179" t="s">
        <v>99</v>
      </c>
      <c r="D50" s="171" t="str">
        <f>'VRZ BI (2027)'!D22</f>
        <v>Unmetered Scattered Load</v>
      </c>
      <c r="E50" s="196">
        <v>450</v>
      </c>
      <c r="F50" s="197" t="s">
        <v>11</v>
      </c>
      <c r="G50" s="168">
        <f>'VRZ BI (2027)'!N47</f>
        <v>2.7533906379331086</v>
      </c>
      <c r="H50" s="174">
        <f>'VRZ BI (2027)'!O47</f>
        <v>3.3166693069905981E-2</v>
      </c>
      <c r="I50" s="165">
        <f>'VRZ BI (2028)'!N47</f>
        <v>1.9647148211107464</v>
      </c>
      <c r="J50" s="176">
        <f>'VRZ BI (2028)'!O47</f>
        <v>2.2906749397560381E-2</v>
      </c>
      <c r="K50" s="168">
        <f>'VRZ BI (2029)'!N47</f>
        <v>1.2728625225572046</v>
      </c>
      <c r="L50" s="174">
        <f>'VRZ BI (2029)'!O47</f>
        <v>1.450806185916236E-2</v>
      </c>
      <c r="M50" s="165">
        <f>'VRZ BI (2030)'!N47</f>
        <v>1.4844060723379613</v>
      </c>
      <c r="N50" s="176">
        <f>'VRZ BI (2030)'!O47</f>
        <v>1.6732474367756215E-2</v>
      </c>
      <c r="O50" s="168">
        <f>'VRZ BI (2031)'!N47</f>
        <v>2.3705981526776299</v>
      </c>
      <c r="P50" s="174">
        <f>'VRZ BI (2031)'!O47</f>
        <v>2.62820170459254E-2</v>
      </c>
      <c r="Q50" s="194">
        <f t="shared" si="6"/>
        <v>1.9691944413233302</v>
      </c>
      <c r="R50" s="174">
        <f t="shared" si="7"/>
        <v>2.2697211034519382E-2</v>
      </c>
      <c r="S50" s="186"/>
      <c r="U50" s="178"/>
      <c r="V50" s="178"/>
      <c r="W50" s="178"/>
      <c r="X50" s="178"/>
      <c r="Y50" s="178"/>
      <c r="Z50" s="178"/>
    </row>
    <row r="51" spans="2:26" x14ac:dyDescent="0.3">
      <c r="B51" s="185"/>
      <c r="D51" s="171" t="str">
        <f>'VRZ BI (2027)'!D23</f>
        <v>Sentinel</v>
      </c>
      <c r="E51" s="198">
        <v>0.2</v>
      </c>
      <c r="F51" s="197" t="s">
        <v>105</v>
      </c>
      <c r="G51" s="168">
        <f>'VRZ BI (2027)'!N48</f>
        <v>1.7407077823111905</v>
      </c>
      <c r="H51" s="174">
        <f>'VRZ BI (2027)'!O48</f>
        <v>9.7128622836628056E-2</v>
      </c>
      <c r="I51" s="165">
        <f>'VRZ BI (2028)'!N48</f>
        <v>0.81936308882336917</v>
      </c>
      <c r="J51" s="176">
        <f>'VRZ BI (2028)'!O48</f>
        <v>4.1671603319197795E-2</v>
      </c>
      <c r="K51" s="168">
        <f>'VRZ BI (2029)'!N48</f>
        <v>0.47939243083025573</v>
      </c>
      <c r="L51" s="174">
        <f>'VRZ BI (2029)'!O48</f>
        <v>2.3405836237158986E-2</v>
      </c>
      <c r="M51" s="165">
        <f>'VRZ BI (2030)'!N48</f>
        <v>0.59318575964389098</v>
      </c>
      <c r="N51" s="176">
        <f>'VRZ BI (2030)'!O48</f>
        <v>2.835226274137841E-2</v>
      </c>
      <c r="O51" s="168">
        <f>'VRZ BI (2031)'!N48</f>
        <v>1.0150089732544352</v>
      </c>
      <c r="P51" s="174">
        <f>'VRZ BI (2031)'!O48</f>
        <v>4.7176420081974521E-2</v>
      </c>
      <c r="Q51" s="194">
        <f t="shared" si="6"/>
        <v>0.92953160697262827</v>
      </c>
      <c r="R51" s="174">
        <f t="shared" si="7"/>
        <v>4.7224042827042512E-2</v>
      </c>
      <c r="S51" s="186"/>
      <c r="U51" s="178"/>
      <c r="V51" s="178"/>
      <c r="W51" s="178"/>
      <c r="X51" s="178"/>
      <c r="Y51" s="178"/>
      <c r="Z51" s="178"/>
    </row>
    <row r="52" spans="2:26" x14ac:dyDescent="0.3">
      <c r="B52" s="185"/>
      <c r="D52" s="171" t="str">
        <f>'VRZ BI (2027)'!D24</f>
        <v>Street Light</v>
      </c>
      <c r="E52" s="196">
        <v>910.35058338722581</v>
      </c>
      <c r="F52" s="197" t="s">
        <v>105</v>
      </c>
      <c r="G52" s="168">
        <f>'VRZ BI (2027)'!N49</f>
        <v>-4265.5534041891369</v>
      </c>
      <c r="H52" s="174">
        <f>'VRZ BI (2027)'!O49</f>
        <v>-5.2031559141423156E-2</v>
      </c>
      <c r="I52" s="165">
        <f>'VRZ BI (2028)'!N49</f>
        <v>2127.1235079011531</v>
      </c>
      <c r="J52" s="176">
        <f>'VRZ BI (2028)'!O49</f>
        <v>2.7370976016389256E-2</v>
      </c>
      <c r="K52" s="168">
        <f>'VRZ BI (2029)'!N49</f>
        <v>1096.3989807099279</v>
      </c>
      <c r="L52" s="174">
        <f>'VRZ BI (2029)'!O49</f>
        <v>1.3732161663865226E-2</v>
      </c>
      <c r="M52" s="165">
        <f>'VRZ BI (2030)'!N49</f>
        <v>1401.6980854303256</v>
      </c>
      <c r="N52" s="176">
        <f>'VRZ BI (2030)'!O49</f>
        <v>1.7378459290891598E-2</v>
      </c>
      <c r="O52" s="168">
        <f>'VRZ BI (2031)'!N49</f>
        <v>2119.5652256219182</v>
      </c>
      <c r="P52" s="174">
        <f>'VRZ BI (2031)'!O49</f>
        <v>2.5829799692650521E-2</v>
      </c>
      <c r="Q52" s="194">
        <f t="shared" si="6"/>
        <v>495.84647909483755</v>
      </c>
      <c r="R52" s="174">
        <f t="shared" si="7"/>
        <v>6.0057179876642497E-3</v>
      </c>
      <c r="S52" s="186"/>
      <c r="U52" s="178"/>
      <c r="V52" s="178"/>
      <c r="W52" s="178"/>
      <c r="X52" s="178"/>
      <c r="Y52" s="178"/>
      <c r="Z52" s="178"/>
    </row>
    <row r="53" spans="2:26" x14ac:dyDescent="0.3">
      <c r="B53" s="185"/>
      <c r="D53" s="171" t="str">
        <f>'VRZ BI (2027)'!D25</f>
        <v>Residential (Low)</v>
      </c>
      <c r="E53" s="196">
        <v>325</v>
      </c>
      <c r="F53" s="197" t="s">
        <v>11</v>
      </c>
      <c r="G53" s="168">
        <f>'VRZ BI (2027)'!N50</f>
        <v>10.76249161580985</v>
      </c>
      <c r="H53" s="174">
        <f>'VRZ BI (2027)'!O50</f>
        <v>0.13355257104715434</v>
      </c>
      <c r="I53" s="165">
        <f>'VRZ BI (2028)'!N50</f>
        <v>2.8717962844377922</v>
      </c>
      <c r="J53" s="176">
        <f>'VRZ BI (2028)'!O50</f>
        <v>3.1437745217420071E-2</v>
      </c>
      <c r="K53" s="168">
        <f>'VRZ BI (2029)'!N50</f>
        <v>2.0376211973170939</v>
      </c>
      <c r="L53" s="174">
        <f>'VRZ BI (2029)'!O50</f>
        <v>2.1626099177919102E-2</v>
      </c>
      <c r="M53" s="165">
        <f>'VRZ BI (2030)'!N50</f>
        <v>2.477103609469566</v>
      </c>
      <c r="N53" s="176">
        <f>'VRZ BI (2030)'!O50</f>
        <v>2.5790797168078718E-2</v>
      </c>
      <c r="O53" s="168">
        <f>'VRZ BI (2031)'!N50</f>
        <v>4.1427786465035865</v>
      </c>
      <c r="P53" s="174">
        <f>'VRZ BI (2031)'!O50</f>
        <v>4.2048792068656186E-2</v>
      </c>
      <c r="Q53" s="194">
        <f t="shared" si="6"/>
        <v>4.4583582707075777</v>
      </c>
      <c r="R53" s="174">
        <f t="shared" si="7"/>
        <v>5.0085601897712051E-2</v>
      </c>
      <c r="S53" s="186"/>
      <c r="U53" s="178"/>
      <c r="V53" s="178"/>
      <c r="W53" s="178"/>
      <c r="X53" s="178"/>
      <c r="Y53" s="178"/>
      <c r="Z53" s="178"/>
    </row>
    <row r="54" spans="2:26" x14ac:dyDescent="0.3">
      <c r="B54" s="185"/>
      <c r="D54" s="171" t="str">
        <f>'VRZ BI (2027)'!D26</f>
        <v>Residential (High)</v>
      </c>
      <c r="E54" s="196">
        <v>1500</v>
      </c>
      <c r="F54" s="197" t="s">
        <v>11</v>
      </c>
      <c r="G54" s="168">
        <f>'VRZ BI (2027)'!N51</f>
        <v>13.983912787745339</v>
      </c>
      <c r="H54" s="174">
        <f>'VRZ BI (2027)'!O51</f>
        <v>5.6056204959419376E-2</v>
      </c>
      <c r="I54" s="165">
        <f>'VRZ BI (2028)'!N51</f>
        <v>4.4756877223254605</v>
      </c>
      <c r="J54" s="176">
        <f>'VRZ BI (2028)'!O51</f>
        <v>1.6988996634483042E-2</v>
      </c>
      <c r="K54" s="168">
        <f>'VRZ BI (2029)'!N51</f>
        <v>3.6447362953096558</v>
      </c>
      <c r="L54" s="174">
        <f>'VRZ BI (2029)'!O51</f>
        <v>1.360372395008223E-2</v>
      </c>
      <c r="M54" s="165">
        <f>'VRZ BI (2030)'!N51</f>
        <v>4.0875897360133422</v>
      </c>
      <c r="N54" s="176">
        <f>'VRZ BI (2030)'!O51</f>
        <v>1.5106326371166604E-2</v>
      </c>
      <c r="O54" s="168">
        <f>'VRZ BI (2031)'!N51</f>
        <v>5.7567899069396731</v>
      </c>
      <c r="P54" s="174">
        <f>'VRZ BI (2031)'!O51</f>
        <v>2.0958510244144031E-2</v>
      </c>
      <c r="Q54" s="194">
        <f t="shared" si="6"/>
        <v>6.3897432896666944</v>
      </c>
      <c r="R54" s="174">
        <f t="shared" si="7"/>
        <v>2.4420409762480721E-2</v>
      </c>
      <c r="S54" s="186"/>
      <c r="U54" s="178"/>
      <c r="V54" s="178"/>
      <c r="W54" s="178"/>
      <c r="X54" s="178"/>
      <c r="Y54" s="178"/>
      <c r="Z54" s="178"/>
    </row>
    <row r="55" spans="2:26" x14ac:dyDescent="0.3">
      <c r="B55" s="185"/>
      <c r="D55" s="171" t="str">
        <f>'VRZ BI (2027)'!D27</f>
        <v>Seasonal Residential (Low)</v>
      </c>
      <c r="E55" s="196">
        <v>350</v>
      </c>
      <c r="F55" s="197" t="s">
        <v>11</v>
      </c>
      <c r="G55" s="168">
        <f>'VRZ BI (2027)'!N52</f>
        <v>14.182071710706396</v>
      </c>
      <c r="H55" s="174">
        <f>'VRZ BI (2027)'!O52</f>
        <v>0.12628490565609959</v>
      </c>
      <c r="I55" s="165">
        <f>'VRZ BI (2028)'!N52</f>
        <v>5.8170809052753896</v>
      </c>
      <c r="J55" s="176">
        <f>'VRZ BI (2028)'!O52</f>
        <v>4.5990550433857441E-2</v>
      </c>
      <c r="K55" s="168">
        <f>'VRZ BI (2029)'!N52</f>
        <v>3.3082869698597221</v>
      </c>
      <c r="L55" s="174">
        <f>'VRZ BI (2029)'!O52</f>
        <v>2.5005694247763388E-2</v>
      </c>
      <c r="M55" s="165">
        <f>'VRZ BI (2030)'!N52</f>
        <v>4.0433989634670127</v>
      </c>
      <c r="N55" s="176">
        <f>'VRZ BI (2030)'!O52</f>
        <v>2.9866756044536133E-2</v>
      </c>
      <c r="O55" s="168">
        <f>'VRZ BI (2031)'!N52</f>
        <v>6.9623663629201644</v>
      </c>
      <c r="P55" s="174">
        <f>'VRZ BI (2031)'!O52</f>
        <v>4.9936407125875271E-2</v>
      </c>
      <c r="Q55" s="194">
        <f t="shared" si="6"/>
        <v>6.8626409824457371</v>
      </c>
      <c r="R55" s="174">
        <f t="shared" si="7"/>
        <v>5.4797926862301782E-2</v>
      </c>
      <c r="S55" s="186"/>
      <c r="U55" s="178"/>
      <c r="V55" s="178"/>
      <c r="W55" s="178"/>
      <c r="X55" s="178"/>
      <c r="Y55" s="178"/>
      <c r="Z55" s="178"/>
    </row>
    <row r="56" spans="2:26" x14ac:dyDescent="0.3">
      <c r="B56" s="185"/>
      <c r="D56" s="171" t="str">
        <f>'VRZ BI (2027)'!D28</f>
        <v>Seasonal Residential (High)</v>
      </c>
      <c r="E56" s="196">
        <v>1500</v>
      </c>
      <c r="F56" s="197" t="s">
        <v>11</v>
      </c>
      <c r="G56" s="168">
        <f>'VRZ BI (2027)'!N53</f>
        <v>16.363159141509527</v>
      </c>
      <c r="H56" s="174">
        <f>'VRZ BI (2027)'!O53</f>
        <v>5.820688377478641E-2</v>
      </c>
      <c r="I56" s="165">
        <f>'VRZ BI (2028)'!N53</f>
        <v>7.5083299165958124</v>
      </c>
      <c r="J56" s="176">
        <f>'VRZ BI (2028)'!O53</f>
        <v>2.5239454241926345E-2</v>
      </c>
      <c r="K56" s="168">
        <f>'VRZ BI (2029)'!N53</f>
        <v>5.0033441565417434</v>
      </c>
      <c r="L56" s="174">
        <f>'VRZ BI (2029)'!O53</f>
        <v>1.6404827904049728E-2</v>
      </c>
      <c r="M56" s="165">
        <f>'VRZ BI (2030)'!N53</f>
        <v>5.7424384148586114</v>
      </c>
      <c r="N56" s="176">
        <f>'VRZ BI (2030)'!O53</f>
        <v>1.858293453839192E-2</v>
      </c>
      <c r="O56" s="168">
        <f>'VRZ BI (2031)'!N53</f>
        <v>8.6655701268007306</v>
      </c>
      <c r="P56" s="174">
        <f>'VRZ BI (2031)'!O53</f>
        <v>2.7530791427960305E-2</v>
      </c>
      <c r="Q56" s="194">
        <f t="shared" si="6"/>
        <v>8.656568351261285</v>
      </c>
      <c r="R56" s="174">
        <f t="shared" si="7"/>
        <v>2.9083868932980206E-2</v>
      </c>
      <c r="S56" s="186"/>
      <c r="U56" s="178"/>
      <c r="V56" s="178"/>
      <c r="W56" s="178"/>
      <c r="X56" s="178"/>
      <c r="Y56" s="178"/>
      <c r="Z56" s="178"/>
    </row>
    <row r="57" spans="2:26" x14ac:dyDescent="0.3">
      <c r="B57" s="185"/>
      <c r="D57" s="171" t="str">
        <f>'VRZ BI (2027)'!D29</f>
        <v>GS &lt; 50 (Low)</v>
      </c>
      <c r="E57" s="196">
        <v>1000</v>
      </c>
      <c r="F57" s="197" t="s">
        <v>11</v>
      </c>
      <c r="G57" s="168">
        <f>'VRZ BI (2027)'!N54</f>
        <v>12.766037697703894</v>
      </c>
      <c r="H57" s="174">
        <f>'VRZ BI (2027)'!O54</f>
        <v>6.851184487368131E-2</v>
      </c>
      <c r="I57" s="165">
        <f>'VRZ BI (2028)'!N54</f>
        <v>4.2688947264019816</v>
      </c>
      <c r="J57" s="176">
        <f>'VRZ BI (2028)'!O54</f>
        <v>2.1441029968060649E-2</v>
      </c>
      <c r="K57" s="168">
        <f>'VRZ BI (2029)'!N54</f>
        <v>2.6986252128609181</v>
      </c>
      <c r="L57" s="174">
        <f>'VRZ BI (2029)'!O54</f>
        <v>1.3269650167147543E-2</v>
      </c>
      <c r="M57" s="165">
        <f>'VRZ BI (2030)'!N54</f>
        <v>3.0593019973528044</v>
      </c>
      <c r="N57" s="176">
        <f>'VRZ BI (2030)'!O54</f>
        <v>1.489332160578912E-2</v>
      </c>
      <c r="O57" s="168">
        <f>'VRZ BI (2031)'!N54</f>
        <v>4.7663154000717611</v>
      </c>
      <c r="P57" s="174">
        <f>'VRZ BI (2031)'!O54</f>
        <v>2.2862914920679944E-2</v>
      </c>
      <c r="Q57" s="194">
        <f t="shared" si="6"/>
        <v>5.5118350068782718</v>
      </c>
      <c r="R57" s="174">
        <f t="shared" si="7"/>
        <v>2.7995232238317014E-2</v>
      </c>
      <c r="S57" s="186"/>
      <c r="U57" s="178"/>
      <c r="V57" s="178"/>
      <c r="W57" s="178"/>
      <c r="X57" s="178"/>
      <c r="Y57" s="178"/>
      <c r="Z57" s="178"/>
    </row>
    <row r="58" spans="2:26" ht="15" thickBot="1" x14ac:dyDescent="0.35">
      <c r="B58" s="185"/>
      <c r="D58" s="172" t="str">
        <f>'VRZ BI (2027)'!D30</f>
        <v>GS &lt; 50 (High)</v>
      </c>
      <c r="E58" s="199">
        <v>5000</v>
      </c>
      <c r="F58" s="200" t="s">
        <v>11</v>
      </c>
      <c r="G58" s="169">
        <f>'VRZ BI (2027)'!N55</f>
        <v>49.402788488519491</v>
      </c>
      <c r="H58" s="175">
        <f>'VRZ BI (2027)'!O55</f>
        <v>5.8383580429445137E-2</v>
      </c>
      <c r="I58" s="173">
        <f>'VRZ BI (2028)'!N55</f>
        <v>21.344473632009908</v>
      </c>
      <c r="J58" s="177">
        <f>'VRZ BI (2028)'!O55</f>
        <v>2.3833159404856294E-2</v>
      </c>
      <c r="K58" s="169">
        <f>'VRZ BI (2029)'!N55</f>
        <v>13.493126064304761</v>
      </c>
      <c r="L58" s="175">
        <f>'VRZ BI (2029)'!O55</f>
        <v>1.4715653566542454E-2</v>
      </c>
      <c r="M58" s="173">
        <f>'VRZ BI (2030)'!N55</f>
        <v>15.296509986764022</v>
      </c>
      <c r="N58" s="177">
        <f>'VRZ BI (2030)'!O55</f>
        <v>1.6498349463970399E-2</v>
      </c>
      <c r="O58" s="169">
        <f>'VRZ BI (2031)'!N55</f>
        <v>23.83157700035872</v>
      </c>
      <c r="P58" s="175">
        <f>'VRZ BI (2031)'!O55</f>
        <v>2.5286821789934914E-2</v>
      </c>
      <c r="Q58" s="195">
        <f t="shared" si="6"/>
        <v>24.673695034391379</v>
      </c>
      <c r="R58" s="175">
        <f t="shared" si="7"/>
        <v>2.7622819308906754E-2</v>
      </c>
      <c r="S58" s="186"/>
      <c r="U58" s="178"/>
      <c r="V58" s="178"/>
      <c r="W58" s="178"/>
      <c r="X58" s="178"/>
      <c r="Y58" s="178"/>
      <c r="Z58" s="178"/>
    </row>
    <row r="59" spans="2:26" ht="15" thickBot="1" x14ac:dyDescent="0.35">
      <c r="B59" s="185"/>
      <c r="F59" s="162"/>
      <c r="S59" s="186"/>
      <c r="U59" s="178"/>
      <c r="V59" s="178"/>
      <c r="W59" s="178"/>
      <c r="X59" s="178"/>
      <c r="Y59" s="178"/>
      <c r="Z59" s="178"/>
    </row>
    <row r="60" spans="2:26" x14ac:dyDescent="0.3">
      <c r="B60" s="185"/>
      <c r="D60" s="215" t="s">
        <v>106</v>
      </c>
      <c r="E60" s="213" t="s">
        <v>44</v>
      </c>
      <c r="F60" s="217" t="s">
        <v>104</v>
      </c>
      <c r="G60" s="207">
        <v>2027</v>
      </c>
      <c r="H60" s="208"/>
      <c r="I60" s="205">
        <v>2028</v>
      </c>
      <c r="J60" s="206"/>
      <c r="K60" s="207">
        <v>2029</v>
      </c>
      <c r="L60" s="206"/>
      <c r="M60" s="207">
        <v>2030</v>
      </c>
      <c r="N60" s="208"/>
      <c r="O60" s="205">
        <v>2031</v>
      </c>
      <c r="P60" s="208"/>
      <c r="Q60" s="211" t="s">
        <v>103</v>
      </c>
      <c r="R60" s="212"/>
      <c r="S60" s="186"/>
      <c r="U60" s="178"/>
      <c r="V60" s="178"/>
      <c r="W60" s="178"/>
      <c r="X60" s="178"/>
      <c r="Y60" s="178"/>
      <c r="Z60" s="178"/>
    </row>
    <row r="61" spans="2:26" x14ac:dyDescent="0.3">
      <c r="B61" s="185"/>
      <c r="D61" s="216"/>
      <c r="E61" s="214"/>
      <c r="F61" s="218"/>
      <c r="G61" s="166" t="s">
        <v>32</v>
      </c>
      <c r="H61" s="167" t="s">
        <v>33</v>
      </c>
      <c r="I61" s="164" t="s">
        <v>32</v>
      </c>
      <c r="J61" s="170" t="s">
        <v>33</v>
      </c>
      <c r="K61" s="166" t="s">
        <v>32</v>
      </c>
      <c r="L61" s="170" t="s">
        <v>33</v>
      </c>
      <c r="M61" s="166" t="s">
        <v>32</v>
      </c>
      <c r="N61" s="167" t="s">
        <v>33</v>
      </c>
      <c r="O61" s="164" t="s">
        <v>32</v>
      </c>
      <c r="P61" s="167" t="s">
        <v>33</v>
      </c>
      <c r="Q61" s="166" t="s">
        <v>32</v>
      </c>
      <c r="R61" s="167" t="s">
        <v>33</v>
      </c>
      <c r="S61" s="186"/>
      <c r="U61" s="178"/>
      <c r="V61" s="178"/>
      <c r="W61" s="178"/>
      <c r="X61" s="178"/>
      <c r="Y61" s="178"/>
      <c r="Z61" s="178"/>
    </row>
    <row r="62" spans="2:26" x14ac:dyDescent="0.3">
      <c r="B62" s="185"/>
      <c r="D62" s="171" t="str">
        <f>'WRZ BI (2027)'!D16</f>
        <v>Residential</v>
      </c>
      <c r="E62" s="196">
        <v>750</v>
      </c>
      <c r="F62" s="197" t="s">
        <v>11</v>
      </c>
      <c r="G62" s="168">
        <f>'WRZ BI (2027)'!N41</f>
        <v>5.6649942137581775</v>
      </c>
      <c r="H62" s="174">
        <f>'WRZ BI (2027)'!O41</f>
        <v>3.8805897779745871E-2</v>
      </c>
      <c r="I62" s="165">
        <f>'WRZ BI (2028)'!N41</f>
        <v>5.132097691172163</v>
      </c>
      <c r="J62" s="176">
        <f>'WRZ BI (2028)'!O41</f>
        <v>3.3842214422486819E-2</v>
      </c>
      <c r="K62" s="168">
        <f>'WRZ BI (2029)'!N41</f>
        <v>2.6189181476548242</v>
      </c>
      <c r="L62" s="176">
        <f>'WRZ BI (2029)'!O41</f>
        <v>1.6756729311339532E-2</v>
      </c>
      <c r="M62" s="168">
        <f>'WRZ BI (2030)'!N41</f>
        <v>3.0596198680066777</v>
      </c>
      <c r="N62" s="174">
        <f>'WRZ BI (2030)'!O41</f>
        <v>1.9253857179772162E-2</v>
      </c>
      <c r="O62" s="165">
        <f>'WRZ BI (2031)'!N41</f>
        <v>4.7265699534698058</v>
      </c>
      <c r="P62" s="174">
        <f>'WRZ BI (2031)'!O41</f>
        <v>2.9181929224694064E-2</v>
      </c>
      <c r="Q62" s="194">
        <f>AVERAGE(G62,I62,K62,M62,O62)</f>
        <v>4.2404399748123298</v>
      </c>
      <c r="R62" s="174">
        <f>GEOMEAN(1+H62,1+J62,1+L62,1+N62,1+P62)-1</f>
        <v>2.7533637403548639E-2</v>
      </c>
      <c r="S62" s="186"/>
      <c r="U62" s="178"/>
      <c r="V62" s="178"/>
      <c r="W62" s="178"/>
      <c r="X62" s="178"/>
      <c r="Y62" s="178"/>
      <c r="Z62" s="178"/>
    </row>
    <row r="63" spans="2:26" x14ac:dyDescent="0.3">
      <c r="B63" s="185"/>
      <c r="D63" s="171" t="str">
        <f>'WRZ BI (2027)'!D17</f>
        <v>GS &lt;50</v>
      </c>
      <c r="E63" s="196">
        <v>2000</v>
      </c>
      <c r="F63" s="197" t="s">
        <v>11</v>
      </c>
      <c r="G63" s="168">
        <f>'WRZ BI (2027)'!N42</f>
        <v>5.2015310124547796</v>
      </c>
      <c r="H63" s="174">
        <f>'WRZ BI (2027)'!O42</f>
        <v>1.4239276174994471E-2</v>
      </c>
      <c r="I63" s="165">
        <f>'WRZ BI (2028)'!N42</f>
        <v>10.608244196903797</v>
      </c>
      <c r="J63" s="176">
        <f>'WRZ BI (2028)'!O42</f>
        <v>2.8632535321857371E-2</v>
      </c>
      <c r="K63" s="168">
        <f>'WRZ BI (2029)'!N42</f>
        <v>5.3972504257217793</v>
      </c>
      <c r="L63" s="176">
        <f>'WRZ BI (2029)'!O42</f>
        <v>1.421079247025181E-2</v>
      </c>
      <c r="M63" s="168">
        <f>'WRZ BI (2030)'!N42</f>
        <v>6.1186039947056656</v>
      </c>
      <c r="N63" s="174">
        <f>'WRZ BI (2030)'!O42</f>
        <v>1.5884364568709858E-2</v>
      </c>
      <c r="O63" s="165">
        <f>'WRZ BI (2031)'!N42</f>
        <v>9.5326308001435223</v>
      </c>
      <c r="P63" s="174">
        <f>'WRZ BI (2031)'!O42</f>
        <v>2.4360488737572933E-2</v>
      </c>
      <c r="Q63" s="194">
        <f t="shared" ref="Q63:Q72" si="8">AVERAGE(G63,I63,K63,M63,O63)</f>
        <v>7.3716520859859092</v>
      </c>
      <c r="R63" s="174">
        <f t="shared" ref="R63:R72" si="9">GEOMEAN(1+H63,1+J63,1+L63,1+N63,1+P63)-1</f>
        <v>1.9448287721243407E-2</v>
      </c>
      <c r="S63" s="186"/>
      <c r="U63" s="178"/>
      <c r="V63" s="178"/>
      <c r="W63" s="178"/>
      <c r="X63" s="178"/>
      <c r="Y63" s="178"/>
      <c r="Z63" s="178"/>
    </row>
    <row r="64" spans="2:26" x14ac:dyDescent="0.3">
      <c r="B64" s="185"/>
      <c r="D64" s="171" t="str">
        <f>'WRZ BI (2027)'!D18</f>
        <v>GS 50 - 2,999 kW</v>
      </c>
      <c r="E64" s="196">
        <v>175</v>
      </c>
      <c r="F64" s="197" t="s">
        <v>16</v>
      </c>
      <c r="G64" s="168">
        <f>'WRZ BI (2027)'!N43</f>
        <v>304.39843693599141</v>
      </c>
      <c r="H64" s="174">
        <f>'WRZ BI (2027)'!O43</f>
        <v>2.2419798694985633E-2</v>
      </c>
      <c r="I64" s="165">
        <f>'WRZ BI (2028)'!N43</f>
        <v>246.14815774562885</v>
      </c>
      <c r="J64" s="176">
        <f>'WRZ BI (2028)'!O43</f>
        <v>1.7731955375001079E-2</v>
      </c>
      <c r="K64" s="168">
        <f>'WRZ BI (2029)'!N43</f>
        <v>167.00705133340489</v>
      </c>
      <c r="L64" s="176">
        <f>'WRZ BI (2029)'!O43</f>
        <v>1.1873122965797327E-2</v>
      </c>
      <c r="M64" s="168">
        <f>'WRZ BI (2030)'!N43</f>
        <v>183.49035229157198</v>
      </c>
      <c r="N64" s="174">
        <f>'WRZ BI (2030)'!O43</f>
        <v>1.2891911973204257E-2</v>
      </c>
      <c r="O64" s="165">
        <f>'WRZ BI (2031)'!N43</f>
        <v>243.52954166598465</v>
      </c>
      <c r="P64" s="174">
        <f>'WRZ BI (2031)'!O43</f>
        <v>1.6892450115495249E-2</v>
      </c>
      <c r="Q64" s="194">
        <f t="shared" si="8"/>
        <v>228.91470799451636</v>
      </c>
      <c r="R64" s="174">
        <f t="shared" si="9"/>
        <v>1.6354863462105795E-2</v>
      </c>
      <c r="S64" s="186"/>
      <c r="U64" s="178"/>
      <c r="V64" s="178"/>
      <c r="W64" s="178"/>
      <c r="X64" s="178"/>
      <c r="Y64" s="178"/>
      <c r="Z64" s="178"/>
    </row>
    <row r="65" spans="2:26" x14ac:dyDescent="0.3">
      <c r="B65" s="185"/>
      <c r="C65" s="179" t="s">
        <v>100</v>
      </c>
      <c r="D65" s="171" t="str">
        <f>'WRZ BI (2027)'!D19</f>
        <v>GS 3,000 - 4,999 kW</v>
      </c>
      <c r="E65" s="196">
        <v>4000</v>
      </c>
      <c r="F65" s="197" t="s">
        <v>105</v>
      </c>
      <c r="G65" s="168">
        <f>'WRZ BI (2027)'!N44</f>
        <v>4139.9161513549043</v>
      </c>
      <c r="H65" s="174">
        <f>'WRZ BI (2027)'!O44</f>
        <v>1.2125791689935408E-2</v>
      </c>
      <c r="I65" s="165">
        <f>'WRZ BI (2028)'!N44</f>
        <v>4303.9429176453268</v>
      </c>
      <c r="J65" s="176">
        <f>'WRZ BI (2028)'!O44</f>
        <v>1.2455196075253467E-2</v>
      </c>
      <c r="K65" s="168">
        <f>'WRZ BI (2029)'!N44</f>
        <v>3283.2603783030063</v>
      </c>
      <c r="L65" s="176">
        <f>'WRZ BI (2029)'!O44</f>
        <v>9.4285128196527537E-3</v>
      </c>
      <c r="M65" s="168">
        <f>'WRZ BI (2030)'!N44</f>
        <v>3583.3465749656898</v>
      </c>
      <c r="N65" s="174">
        <f>'WRZ BI (2030)'!O44</f>
        <v>1.0194152278003445E-2</v>
      </c>
      <c r="O65" s="165">
        <f>'WRZ BI (2031)'!N44</f>
        <v>4639.3608277408057</v>
      </c>
      <c r="P65" s="174">
        <f>'WRZ BI (2031)'!O44</f>
        <v>1.3065186195195522E-2</v>
      </c>
      <c r="Q65" s="194">
        <f t="shared" si="8"/>
        <v>3989.9653700019467</v>
      </c>
      <c r="R65" s="174">
        <f t="shared" si="9"/>
        <v>1.1452804582786635E-2</v>
      </c>
      <c r="S65" s="186"/>
      <c r="U65" s="178"/>
      <c r="V65" s="178"/>
      <c r="W65" s="178"/>
      <c r="X65" s="178"/>
      <c r="Y65" s="178"/>
      <c r="Z65" s="178"/>
    </row>
    <row r="66" spans="2:26" x14ac:dyDescent="0.3">
      <c r="B66" s="185"/>
      <c r="C66" s="179" t="s">
        <v>99</v>
      </c>
      <c r="D66" s="171" t="str">
        <f>'WRZ BI (2027)'!D20</f>
        <v>Unmetered Scattered Load</v>
      </c>
      <c r="E66" s="196">
        <v>450</v>
      </c>
      <c r="F66" s="197" t="s">
        <v>11</v>
      </c>
      <c r="G66" s="168">
        <f>'WRZ BI (2027)'!N45</f>
        <v>-8.2051794699491722</v>
      </c>
      <c r="H66" s="174">
        <f>'WRZ BI (2027)'!O45</f>
        <v>-8.9080533859084085E-2</v>
      </c>
      <c r="I66" s="165">
        <f>'WRZ BI (2028)'!N45</f>
        <v>3.6624363974960801</v>
      </c>
      <c r="J66" s="176">
        <f>'WRZ BI (2028)'!O45</f>
        <v>4.3650058976562982E-2</v>
      </c>
      <c r="K66" s="168">
        <f>'WRZ BI (2029)'!N45</f>
        <v>1.2728625225572188</v>
      </c>
      <c r="L66" s="176">
        <f>'WRZ BI (2029)'!O45</f>
        <v>1.458478534253722E-2</v>
      </c>
      <c r="M66" s="168">
        <f>'WRZ BI (2030)'!N45</f>
        <v>1.4844060723379471</v>
      </c>
      <c r="N66" s="174">
        <f>'WRZ BI (2030)'!O45</f>
        <v>1.6764203301856094E-2</v>
      </c>
      <c r="O66" s="165">
        <f>'WRZ BI (2031)'!N45</f>
        <v>2.3705981526776299</v>
      </c>
      <c r="P66" s="174">
        <f>'WRZ BI (2031)'!O45</f>
        <v>2.6331032582258898E-2</v>
      </c>
      <c r="Q66" s="194">
        <f t="shared" si="8"/>
        <v>0.1170247350239407</v>
      </c>
      <c r="R66" s="174">
        <f t="shared" si="9"/>
        <v>1.3045456568330227E-3</v>
      </c>
      <c r="S66" s="186"/>
      <c r="U66" s="178"/>
      <c r="V66" s="178"/>
      <c r="W66" s="178"/>
      <c r="X66" s="178"/>
      <c r="Y66" s="178"/>
      <c r="Z66" s="178"/>
    </row>
    <row r="67" spans="2:26" x14ac:dyDescent="0.3">
      <c r="B67" s="185"/>
      <c r="D67" s="171" t="str">
        <f>'WRZ BI (2027)'!D21</f>
        <v>Sentinel</v>
      </c>
      <c r="E67" s="198">
        <v>0.2</v>
      </c>
      <c r="F67" s="197" t="s">
        <v>16</v>
      </c>
      <c r="G67" s="168">
        <f>'WRZ BI (2027)'!N46</f>
        <v>1.7433477919119973</v>
      </c>
      <c r="H67" s="174">
        <f>'WRZ BI (2027)'!O46</f>
        <v>0.10003090372441908</v>
      </c>
      <c r="I67" s="165">
        <f>'WRZ BI (2028)'!N46</f>
        <v>1.2588794816994948</v>
      </c>
      <c r="J67" s="176">
        <f>'WRZ BI (2028)'!O46</f>
        <v>6.5664316089264027E-2</v>
      </c>
      <c r="K67" s="168">
        <f>'WRZ BI (2029)'!N46</f>
        <v>0.47939243083025573</v>
      </c>
      <c r="L67" s="176">
        <f>'WRZ BI (2029)'!O46</f>
        <v>2.3509805852207764E-2</v>
      </c>
      <c r="M67" s="168">
        <f>'WRZ BI (2030)'!N46</f>
        <v>0.59318575964389098</v>
      </c>
      <c r="N67" s="174">
        <f>'WRZ BI (2030)'!O46</f>
        <v>2.8422127200673532E-2</v>
      </c>
      <c r="O67" s="165">
        <f>'WRZ BI (2031)'!N46</f>
        <v>1.0150089732544316</v>
      </c>
      <c r="P67" s="174">
        <f>'WRZ BI (2031)'!O46</f>
        <v>4.7289457478721771E-2</v>
      </c>
      <c r="Q67" s="194">
        <f t="shared" si="8"/>
        <v>1.017962887468014</v>
      </c>
      <c r="R67" s="174">
        <f t="shared" si="9"/>
        <v>5.2618727216137806E-2</v>
      </c>
      <c r="S67" s="186"/>
      <c r="U67" s="178"/>
      <c r="V67" s="178"/>
      <c r="W67" s="178"/>
      <c r="X67" s="178"/>
      <c r="Y67" s="178"/>
      <c r="Z67" s="178"/>
    </row>
    <row r="68" spans="2:26" x14ac:dyDescent="0.3">
      <c r="B68" s="185"/>
      <c r="D68" s="171" t="str">
        <f>'WRZ BI (2027)'!D22</f>
        <v>Street Light</v>
      </c>
      <c r="E68" s="196">
        <v>863.33336806145189</v>
      </c>
      <c r="F68" s="197" t="s">
        <v>105</v>
      </c>
      <c r="G68" s="168">
        <f>'WRZ BI (2027)'!N47</f>
        <v>-41247.908554962472</v>
      </c>
      <c r="H68" s="174">
        <f>'WRZ BI (2027)'!O47</f>
        <v>-0.35920594309839743</v>
      </c>
      <c r="I68" s="165">
        <f>'WRZ BI (2028)'!N47</f>
        <v>5882.9135817910428</v>
      </c>
      <c r="J68" s="176">
        <f>'WRZ BI (2028)'!O47</f>
        <v>7.9949467267086044E-2</v>
      </c>
      <c r="K68" s="168">
        <f>'WRZ BI (2029)'!N47</f>
        <v>1137.4115354842943</v>
      </c>
      <c r="L68" s="176">
        <f>'WRZ BI (2029)'!O47</f>
        <v>1.4361767877366914E-2</v>
      </c>
      <c r="M68" s="168">
        <f>'WRZ BI (2030)'!N47</f>
        <v>1475.7620841930766</v>
      </c>
      <c r="N68" s="174">
        <f>'WRZ BI (2030)'!O47</f>
        <v>1.8370194341968741E-2</v>
      </c>
      <c r="O68" s="165">
        <f>'WRZ BI (2031)'!N47</f>
        <v>2254.1919539797091</v>
      </c>
      <c r="P68" s="174">
        <f>'WRZ BI (2031)'!O47</f>
        <v>2.7553870827960202E-2</v>
      </c>
      <c r="Q68" s="194">
        <f t="shared" si="8"/>
        <v>-6099.5258799028697</v>
      </c>
      <c r="R68" s="174">
        <f t="shared" si="9"/>
        <v>-5.9832980698405147E-2</v>
      </c>
      <c r="S68" s="186"/>
      <c r="U68" s="178"/>
      <c r="V68" s="178"/>
      <c r="W68" s="178"/>
      <c r="X68" s="178"/>
      <c r="Y68" s="178"/>
      <c r="Z68" s="178"/>
    </row>
    <row r="69" spans="2:26" x14ac:dyDescent="0.3">
      <c r="B69" s="185"/>
      <c r="D69" s="171" t="str">
        <f>'WRZ BI (2027)'!D23</f>
        <v>Residential (Low)</v>
      </c>
      <c r="E69" s="196">
        <v>325</v>
      </c>
      <c r="F69" s="197" t="s">
        <v>11</v>
      </c>
      <c r="G69" s="168">
        <f>'WRZ BI (2027)'!N48</f>
        <v>5.9552905657815245</v>
      </c>
      <c r="H69" s="174">
        <f>'WRZ BI (2027)'!O48</f>
        <v>7.136832139249101E-2</v>
      </c>
      <c r="I69" s="165">
        <f>'WRZ BI (2028)'!N48</f>
        <v>4.5519667455532016</v>
      </c>
      <c r="J69" s="176">
        <f>'WRZ BI (2028)'!O48</f>
        <v>5.0916999822254977E-2</v>
      </c>
      <c r="K69" s="168">
        <f>'WRZ BI (2029)'!N48</f>
        <v>2.0376211973170797</v>
      </c>
      <c r="L69" s="176">
        <f>'WRZ BI (2029)'!O48</f>
        <v>2.1737026277691023E-2</v>
      </c>
      <c r="M69" s="168">
        <f>'WRZ BI (2030)'!N48</f>
        <v>2.4771036094695376</v>
      </c>
      <c r="N69" s="174">
        <f>'WRZ BI (2030)'!O48</f>
        <v>2.5863167990795209E-2</v>
      </c>
      <c r="O69" s="165">
        <f>'WRZ BI (2031)'!N48</f>
        <v>4.1427786465036007</v>
      </c>
      <c r="P69" s="174">
        <f>'WRZ BI (2031)'!O48</f>
        <v>4.2163809279220164E-2</v>
      </c>
      <c r="Q69" s="194">
        <f t="shared" si="8"/>
        <v>3.8329521529249888</v>
      </c>
      <c r="R69" s="174">
        <f t="shared" si="9"/>
        <v>4.2255882595826355E-2</v>
      </c>
      <c r="S69" s="186"/>
      <c r="U69" s="178"/>
      <c r="V69" s="178"/>
      <c r="W69" s="178"/>
      <c r="X69" s="178"/>
      <c r="Y69" s="178"/>
      <c r="Z69" s="178"/>
    </row>
    <row r="70" spans="2:26" x14ac:dyDescent="0.3">
      <c r="B70" s="185"/>
      <c r="D70" s="171" t="str">
        <f>'WRZ BI (2027)'!D24</f>
        <v>Residential (High)</v>
      </c>
      <c r="E70" s="196">
        <v>1500</v>
      </c>
      <c r="F70" s="197" t="s">
        <v>11</v>
      </c>
      <c r="G70" s="168">
        <f>'WRZ BI (2027)'!N49</f>
        <v>5.1527065337169802</v>
      </c>
      <c r="H70" s="174">
        <f>'WRZ BI (2027)'!O49</f>
        <v>2.0100700045198358E-2</v>
      </c>
      <c r="I70" s="165">
        <f>'WRZ BI (2028)'!N49</f>
        <v>6.1558581834408415</v>
      </c>
      <c r="J70" s="176">
        <f>'WRZ BI (2028)'!O49</f>
        <v>2.3540806358063226E-2</v>
      </c>
      <c r="K70" s="168">
        <f>'WRZ BI (2029)'!N49</f>
        <v>3.6447362953096558</v>
      </c>
      <c r="L70" s="176">
        <f>'WRZ BI (2029)'!O49</f>
        <v>1.3667362397196132E-2</v>
      </c>
      <c r="M70" s="168">
        <f>'WRZ BI (2030)'!N49</f>
        <v>4.0875897360132853</v>
      </c>
      <c r="N70" s="174">
        <f>'WRZ BI (2030)'!O49</f>
        <v>1.5121345446427117E-2</v>
      </c>
      <c r="O70" s="165">
        <f>'WRZ BI (2031)'!N49</f>
        <v>5.7567899069397299</v>
      </c>
      <c r="P70" s="174">
        <f>'WRZ BI (2031)'!O49</f>
        <v>2.0979037305452926E-2</v>
      </c>
      <c r="Q70" s="194">
        <f t="shared" si="8"/>
        <v>4.9595361310840982</v>
      </c>
      <c r="R70" s="174">
        <f t="shared" si="9"/>
        <v>1.8675101436065988E-2</v>
      </c>
      <c r="S70" s="186"/>
      <c r="U70" s="178"/>
      <c r="V70" s="178"/>
      <c r="W70" s="178"/>
      <c r="X70" s="178"/>
      <c r="Y70" s="178"/>
      <c r="Z70" s="178"/>
    </row>
    <row r="71" spans="2:26" x14ac:dyDescent="0.3">
      <c r="B71" s="185"/>
      <c r="D71" s="171" t="str">
        <f>'WRZ BI (2027)'!D25</f>
        <v>GS &lt; 50 (Low)</v>
      </c>
      <c r="E71" s="196">
        <v>1000</v>
      </c>
      <c r="F71" s="197" t="s">
        <v>11</v>
      </c>
      <c r="G71" s="168">
        <f>'WRZ BI (2027)'!N50</f>
        <v>-7.0809493772628684E-2</v>
      </c>
      <c r="H71" s="174">
        <f>'WRZ BI (2027)'!O50</f>
        <v>-3.5796972314493182E-4</v>
      </c>
      <c r="I71" s="165">
        <f>'WRZ BI (2028)'!N50</f>
        <v>5.3041220984518702</v>
      </c>
      <c r="J71" s="176">
        <f>'WRZ BI (2028)'!O50</f>
        <v>2.6824016721926504E-2</v>
      </c>
      <c r="K71" s="168">
        <f>'WRZ BI (2029)'!N50</f>
        <v>2.6986252128608896</v>
      </c>
      <c r="L71" s="176">
        <f>'WRZ BI (2029)'!O50</f>
        <v>1.3333825252969535E-2</v>
      </c>
      <c r="M71" s="168">
        <f>'WRZ BI (2030)'!N50</f>
        <v>3.0593019973528612</v>
      </c>
      <c r="N71" s="174">
        <f>'WRZ BI (2030)'!O50</f>
        <v>1.4917017392654802E-2</v>
      </c>
      <c r="O71" s="165">
        <f>'WRZ BI (2031)'!N50</f>
        <v>4.7663154000717327</v>
      </c>
      <c r="P71" s="174">
        <f>'WRZ BI (2031)'!O50</f>
        <v>2.2898755963134797E-2</v>
      </c>
      <c r="Q71" s="194">
        <f t="shared" si="8"/>
        <v>3.1515110429929449</v>
      </c>
      <c r="R71" s="174">
        <f t="shared" si="9"/>
        <v>1.5479709495678673E-2</v>
      </c>
      <c r="S71" s="186"/>
      <c r="U71" s="178"/>
      <c r="V71" s="178"/>
      <c r="W71" s="178"/>
      <c r="X71" s="178"/>
      <c r="Y71" s="178"/>
      <c r="Z71" s="178"/>
    </row>
    <row r="72" spans="2:26" ht="15" thickBot="1" x14ac:dyDescent="0.35">
      <c r="B72" s="185"/>
      <c r="D72" s="172" t="str">
        <f>'WRZ BI (2027)'!D26</f>
        <v>GS &lt; 50 (High)</v>
      </c>
      <c r="E72" s="199">
        <v>5000</v>
      </c>
      <c r="F72" s="200" t="s">
        <v>11</v>
      </c>
      <c r="G72" s="169">
        <f>'WRZ BI (2027)'!N51</f>
        <v>21.018552531136947</v>
      </c>
      <c r="H72" s="175">
        <f>'WRZ BI (2027)'!O51</f>
        <v>2.4221824491864545E-2</v>
      </c>
      <c r="I72" s="173">
        <f>'WRZ BI (2028)'!N51</f>
        <v>26.520610492259493</v>
      </c>
      <c r="J72" s="177">
        <f>'WRZ BI (2028)'!O51</f>
        <v>2.9839637292096533E-2</v>
      </c>
      <c r="K72" s="169">
        <f>'WRZ BI (2029)'!N51</f>
        <v>13.493126064304533</v>
      </c>
      <c r="L72" s="177">
        <f>'WRZ BI (2029)'!O51</f>
        <v>1.4794618733549769E-2</v>
      </c>
      <c r="M72" s="169">
        <f>'WRZ BI (2030)'!N51</f>
        <v>15.296509986764022</v>
      </c>
      <c r="N72" s="175">
        <f>'WRZ BI (2030)'!O51</f>
        <v>1.6527432749576094E-2</v>
      </c>
      <c r="O72" s="173">
        <f>'WRZ BI (2031)'!N51</f>
        <v>23.831577000359061</v>
      </c>
      <c r="P72" s="175">
        <f>'WRZ BI (2031)'!O51</f>
        <v>2.5330672649846429E-2</v>
      </c>
      <c r="Q72" s="195">
        <f t="shared" si="8"/>
        <v>20.032075214964813</v>
      </c>
      <c r="R72" s="175">
        <f t="shared" si="9"/>
        <v>2.2127251633053735E-2</v>
      </c>
      <c r="S72" s="186"/>
      <c r="U72" s="178"/>
      <c r="V72" s="178"/>
      <c r="W72" s="178"/>
      <c r="X72" s="178"/>
      <c r="Y72" s="178"/>
      <c r="Z72" s="178"/>
    </row>
    <row r="73" spans="2:26" ht="15" thickBot="1" x14ac:dyDescent="0.35">
      <c r="B73" s="187"/>
      <c r="C73" s="188"/>
      <c r="D73" s="189"/>
      <c r="E73" s="189"/>
      <c r="F73" s="189"/>
      <c r="G73" s="189"/>
      <c r="H73" s="191"/>
      <c r="I73" s="189"/>
      <c r="J73" s="191"/>
      <c r="K73" s="189"/>
      <c r="L73" s="191"/>
      <c r="M73" s="189"/>
      <c r="N73" s="191"/>
      <c r="O73" s="189"/>
      <c r="P73" s="191"/>
      <c r="Q73" s="191"/>
      <c r="R73" s="191"/>
      <c r="S73" s="192"/>
    </row>
    <row r="75" spans="2:26" x14ac:dyDescent="0.3">
      <c r="G75" s="178"/>
      <c r="H75" s="178"/>
      <c r="I75" s="178"/>
      <c r="J75" s="178"/>
      <c r="K75" s="178"/>
      <c r="L75" s="178"/>
      <c r="M75" s="178"/>
      <c r="N75" s="178"/>
      <c r="O75" s="178"/>
      <c r="P75" s="178"/>
      <c r="Q75" s="178"/>
      <c r="R75" s="178"/>
    </row>
    <row r="76" spans="2:26" x14ac:dyDescent="0.3">
      <c r="G76" s="178"/>
      <c r="H76" s="178"/>
      <c r="I76" s="178"/>
      <c r="J76" s="178"/>
      <c r="K76" s="178"/>
      <c r="L76" s="178"/>
      <c r="M76" s="178"/>
      <c r="N76" s="178"/>
      <c r="O76" s="178"/>
      <c r="P76" s="178"/>
      <c r="Q76" s="178"/>
      <c r="R76" s="178"/>
    </row>
    <row r="77" spans="2:26" x14ac:dyDescent="0.3">
      <c r="G77" s="178"/>
      <c r="H77" s="178"/>
      <c r="I77" s="178"/>
      <c r="J77" s="178"/>
      <c r="K77" s="178"/>
      <c r="L77" s="178"/>
      <c r="M77" s="178"/>
      <c r="N77" s="178"/>
      <c r="O77" s="178"/>
      <c r="P77" s="178"/>
      <c r="Q77" s="178"/>
      <c r="R77" s="178"/>
    </row>
    <row r="78" spans="2:26" x14ac:dyDescent="0.3">
      <c r="G78" s="178"/>
      <c r="H78" s="178"/>
      <c r="I78" s="178"/>
      <c r="J78" s="178"/>
      <c r="K78" s="178"/>
      <c r="L78" s="178"/>
      <c r="M78" s="178"/>
      <c r="N78" s="178"/>
      <c r="O78" s="178"/>
      <c r="P78" s="178"/>
      <c r="Q78" s="178"/>
      <c r="R78" s="178"/>
    </row>
    <row r="79" spans="2:26" x14ac:dyDescent="0.3">
      <c r="G79" s="178"/>
      <c r="H79" s="178"/>
      <c r="I79" s="178"/>
      <c r="J79" s="178"/>
      <c r="K79" s="178"/>
      <c r="L79" s="178"/>
      <c r="M79" s="178"/>
      <c r="N79" s="178"/>
      <c r="O79" s="178"/>
      <c r="P79" s="178"/>
      <c r="Q79" s="178"/>
      <c r="R79" s="178"/>
    </row>
    <row r="80" spans="2:26" x14ac:dyDescent="0.3">
      <c r="G80" s="178"/>
      <c r="H80" s="178"/>
      <c r="I80" s="178"/>
      <c r="J80" s="178"/>
      <c r="K80" s="178"/>
      <c r="L80" s="178"/>
      <c r="M80" s="178"/>
      <c r="N80" s="178"/>
      <c r="O80" s="178"/>
      <c r="P80" s="178"/>
      <c r="Q80" s="178"/>
      <c r="R80" s="178"/>
    </row>
    <row r="81" spans="7:18" x14ac:dyDescent="0.3">
      <c r="G81" s="178"/>
      <c r="H81" s="178"/>
      <c r="I81" s="178"/>
      <c r="J81" s="178"/>
      <c r="K81" s="178"/>
      <c r="L81" s="178"/>
      <c r="M81" s="178"/>
      <c r="N81" s="178"/>
      <c r="O81" s="178"/>
      <c r="P81" s="178"/>
      <c r="Q81" s="178"/>
      <c r="R81" s="178"/>
    </row>
    <row r="82" spans="7:18" x14ac:dyDescent="0.3">
      <c r="G82" s="178"/>
      <c r="H82" s="178"/>
      <c r="I82" s="178"/>
      <c r="J82" s="178"/>
      <c r="K82" s="178"/>
      <c r="L82" s="178"/>
      <c r="M82" s="178"/>
      <c r="N82" s="178"/>
      <c r="O82" s="178"/>
      <c r="P82" s="178"/>
      <c r="Q82" s="178"/>
      <c r="R82" s="178"/>
    </row>
    <row r="83" spans="7:18" x14ac:dyDescent="0.3">
      <c r="G83" s="178"/>
      <c r="H83" s="178"/>
      <c r="I83" s="178"/>
      <c r="J83" s="178"/>
      <c r="K83" s="178"/>
      <c r="L83" s="178"/>
      <c r="M83" s="178"/>
      <c r="N83" s="178"/>
      <c r="O83" s="178"/>
      <c r="P83" s="178"/>
      <c r="Q83" s="178"/>
      <c r="R83" s="178"/>
    </row>
    <row r="84" spans="7:18" x14ac:dyDescent="0.3">
      <c r="G84" s="178"/>
      <c r="H84" s="178"/>
      <c r="I84" s="178"/>
      <c r="J84" s="178"/>
      <c r="K84" s="178"/>
      <c r="L84" s="178"/>
      <c r="M84" s="178"/>
      <c r="N84" s="178"/>
      <c r="O84" s="178"/>
      <c r="P84" s="178"/>
      <c r="Q84" s="178"/>
      <c r="R84" s="178"/>
    </row>
    <row r="85" spans="7:18" x14ac:dyDescent="0.3">
      <c r="G85" s="178"/>
      <c r="H85" s="178"/>
      <c r="I85" s="178"/>
      <c r="J85" s="178"/>
      <c r="K85" s="178"/>
      <c r="L85" s="178"/>
      <c r="M85" s="178"/>
      <c r="N85" s="178"/>
      <c r="O85" s="178"/>
      <c r="P85" s="178"/>
      <c r="Q85" s="178"/>
      <c r="R85" s="178"/>
    </row>
    <row r="86" spans="7:18" x14ac:dyDescent="0.3">
      <c r="G86" s="178"/>
      <c r="H86" s="178"/>
      <c r="I86" s="178"/>
      <c r="J86" s="178"/>
      <c r="K86" s="178"/>
      <c r="L86" s="178"/>
      <c r="M86" s="178"/>
      <c r="N86" s="178"/>
      <c r="O86" s="178"/>
      <c r="P86" s="178"/>
      <c r="Q86" s="178"/>
      <c r="R86" s="178"/>
    </row>
    <row r="87" spans="7:18" x14ac:dyDescent="0.3">
      <c r="G87" s="178"/>
      <c r="H87" s="178"/>
      <c r="I87" s="178"/>
      <c r="J87" s="178"/>
      <c r="K87" s="178"/>
      <c r="L87" s="178"/>
      <c r="M87" s="178"/>
      <c r="N87" s="178"/>
      <c r="O87" s="178"/>
      <c r="P87" s="178"/>
      <c r="Q87" s="178"/>
      <c r="R87" s="178"/>
    </row>
    <row r="88" spans="7:18" x14ac:dyDescent="0.3">
      <c r="G88" s="178"/>
      <c r="H88" s="178"/>
      <c r="I88" s="178"/>
      <c r="J88" s="178"/>
      <c r="K88" s="178"/>
      <c r="L88" s="178"/>
      <c r="M88" s="178"/>
      <c r="N88" s="178"/>
      <c r="O88" s="178"/>
      <c r="P88" s="178"/>
      <c r="Q88" s="178"/>
      <c r="R88" s="178"/>
    </row>
    <row r="89" spans="7:18" x14ac:dyDescent="0.3">
      <c r="G89" s="178"/>
      <c r="I89" s="178"/>
      <c r="O89" s="178"/>
    </row>
    <row r="90" spans="7:18" x14ac:dyDescent="0.3">
      <c r="G90" s="178"/>
      <c r="I90" s="178"/>
      <c r="O90" s="178"/>
    </row>
    <row r="91" spans="7:18" x14ac:dyDescent="0.3">
      <c r="G91" s="178"/>
      <c r="I91" s="178"/>
      <c r="O91" s="178"/>
    </row>
    <row r="92" spans="7:18" x14ac:dyDescent="0.3">
      <c r="G92" s="178"/>
      <c r="I92" s="178"/>
      <c r="O92" s="178"/>
    </row>
    <row r="93" spans="7:18" x14ac:dyDescent="0.3">
      <c r="O93" s="178"/>
    </row>
    <row r="94" spans="7:18" x14ac:dyDescent="0.3">
      <c r="O94" s="178"/>
    </row>
    <row r="95" spans="7:18" x14ac:dyDescent="0.3">
      <c r="O95" s="178"/>
    </row>
    <row r="96" spans="7:18" x14ac:dyDescent="0.3">
      <c r="O96" s="178"/>
    </row>
  </sheetData>
  <mergeCells count="38">
    <mergeCell ref="E60:E61"/>
    <mergeCell ref="F60:F61"/>
    <mergeCell ref="D60:D61"/>
    <mergeCell ref="F5:F6"/>
    <mergeCell ref="E23:E24"/>
    <mergeCell ref="F23:F24"/>
    <mergeCell ref="E42:E43"/>
    <mergeCell ref="F42:F43"/>
    <mergeCell ref="B40:S40"/>
    <mergeCell ref="Q60:R60"/>
    <mergeCell ref="I42:J42"/>
    <mergeCell ref="K42:L42"/>
    <mergeCell ref="M42:N42"/>
    <mergeCell ref="O42:P42"/>
    <mergeCell ref="G60:H60"/>
    <mergeCell ref="M23:N23"/>
    <mergeCell ref="O23:P23"/>
    <mergeCell ref="E5:E6"/>
    <mergeCell ref="G42:H42"/>
    <mergeCell ref="D5:D6"/>
    <mergeCell ref="D23:D24"/>
    <mergeCell ref="D42:D43"/>
    <mergeCell ref="I60:J60"/>
    <mergeCell ref="K60:L60"/>
    <mergeCell ref="M60:N60"/>
    <mergeCell ref="O60:P60"/>
    <mergeCell ref="C3:S3"/>
    <mergeCell ref="Q5:R5"/>
    <mergeCell ref="Q23:R23"/>
    <mergeCell ref="Q42:R42"/>
    <mergeCell ref="G5:H5"/>
    <mergeCell ref="I5:J5"/>
    <mergeCell ref="K5:L5"/>
    <mergeCell ref="M5:N5"/>
    <mergeCell ref="O5:P5"/>
    <mergeCell ref="G23:H23"/>
    <mergeCell ref="I23:J23"/>
    <mergeCell ref="K23:L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97E18-0005-4691-A4D1-85D5770BFDED}">
  <sheetPr codeName="Sheet11"/>
  <dimension ref="A1:O637"/>
  <sheetViews>
    <sheetView topLeftCell="C14" zoomScale="85" zoomScaleNormal="85" workbookViewId="0">
      <selection activeCell="I146" sqref="I146"/>
    </sheetView>
  </sheetViews>
  <sheetFormatPr defaultColWidth="9.33203125" defaultRowHeight="13.2" x14ac:dyDescent="0.25"/>
  <cols>
    <col min="1" max="1" width="7.44140625" style="103" hidden="1" customWidth="1"/>
    <col min="2" max="2" width="12.21875" style="103" hidden="1" customWidth="1"/>
    <col min="3" max="3" width="3.44140625" style="24" customWidth="1"/>
    <col min="4" max="4" width="34.6640625" style="103" customWidth="1"/>
    <col min="5" max="5" width="13.33203125" style="103" customWidth="1"/>
    <col min="6" max="6" width="26.6640625" style="103" customWidth="1"/>
    <col min="7" max="7" width="10.33203125" style="103" bestFit="1" customWidth="1"/>
    <col min="8" max="8" width="18.33203125" style="103" customWidth="1"/>
    <col min="9" max="9" width="12.6640625" style="103" customWidth="1"/>
    <col min="10" max="10" width="14.33203125" style="103" bestFit="1" customWidth="1"/>
    <col min="11" max="11" width="18.6640625" style="103" bestFit="1" customWidth="1"/>
    <col min="12" max="12" width="13.5546875" style="103" bestFit="1" customWidth="1"/>
    <col min="13" max="13" width="15.6640625" style="103" customWidth="1"/>
    <col min="14" max="14" width="17" style="103" customWidth="1"/>
    <col min="15" max="15" width="15.5546875" style="103" customWidth="1"/>
    <col min="16" max="17" width="9.33203125" style="103"/>
    <col min="18" max="18" width="10" style="103" customWidth="1"/>
    <col min="19" max="16384" width="9.33203125" style="103"/>
  </cols>
  <sheetData>
    <row r="1" spans="2:14" s="98" customFormat="1" ht="27.75" hidden="1" customHeight="1" x14ac:dyDescent="0.25">
      <c r="C1" s="5"/>
    </row>
    <row r="2" spans="2:14" s="98" customFormat="1" hidden="1" x14ac:dyDescent="0.25">
      <c r="C2" s="5"/>
    </row>
    <row r="3" spans="2:14" s="98" customFormat="1" hidden="1" x14ac:dyDescent="0.25">
      <c r="C3" s="5"/>
    </row>
    <row r="4" spans="2:14" s="98" customFormat="1" hidden="1" x14ac:dyDescent="0.25">
      <c r="C4" s="5"/>
    </row>
    <row r="5" spans="2:14" s="98" customFormat="1" hidden="1" x14ac:dyDescent="0.25">
      <c r="C5" s="5"/>
    </row>
    <row r="6" spans="2:14" s="98" customFormat="1" hidden="1" x14ac:dyDescent="0.25">
      <c r="C6" s="5"/>
    </row>
    <row r="7" spans="2:14" s="98" customFormat="1" hidden="1" x14ac:dyDescent="0.25">
      <c r="C7" s="5"/>
    </row>
    <row r="8" spans="2:14" s="98" customFormat="1" hidden="1" x14ac:dyDescent="0.25">
      <c r="C8" s="5"/>
    </row>
    <row r="9" spans="2:14" s="98" customFormat="1" hidden="1" x14ac:dyDescent="0.25">
      <c r="C9" s="5"/>
    </row>
    <row r="10" spans="2:14" s="98" customFormat="1" hidden="1" x14ac:dyDescent="0.25">
      <c r="C10" s="5"/>
    </row>
    <row r="11" spans="2:14" s="98" customFormat="1" hidden="1" x14ac:dyDescent="0.25">
      <c r="C11" s="5"/>
    </row>
    <row r="12" spans="2:14" s="98" customFormat="1" hidden="1" x14ac:dyDescent="0.25">
      <c r="C12" s="5"/>
    </row>
    <row r="13" spans="2:14" s="98" customFormat="1" hidden="1" x14ac:dyDescent="0.25">
      <c r="C13" s="5"/>
    </row>
    <row r="14" spans="2:14" s="98" customFormat="1" ht="15.6" x14ac:dyDescent="0.3">
      <c r="C14" s="5"/>
      <c r="D14" s="99" t="s">
        <v>0</v>
      </c>
    </row>
    <row r="15" spans="2:14" s="98" customFormat="1" ht="78" customHeight="1" x14ac:dyDescent="0.25">
      <c r="C15" s="5"/>
      <c r="D15" s="233" t="s">
        <v>1</v>
      </c>
      <c r="E15" s="234"/>
      <c r="F15" s="235"/>
      <c r="G15" s="1" t="s">
        <v>2</v>
      </c>
      <c r="H15" s="2" t="s">
        <v>3</v>
      </c>
      <c r="I15" s="2" t="s">
        <v>4</v>
      </c>
      <c r="J15" s="2" t="s">
        <v>5</v>
      </c>
      <c r="K15" s="2" t="s">
        <v>6</v>
      </c>
      <c r="L15" s="2" t="s">
        <v>7</v>
      </c>
      <c r="M15" s="3" t="s">
        <v>8</v>
      </c>
      <c r="N15" s="4" t="s">
        <v>9</v>
      </c>
    </row>
    <row r="16" spans="2:14" s="98" customFormat="1" ht="14.4" x14ac:dyDescent="0.3">
      <c r="B16" s="98">
        <v>1</v>
      </c>
      <c r="C16" s="5">
        <v>1</v>
      </c>
      <c r="D16" s="6" t="s">
        <v>10</v>
      </c>
      <c r="E16" s="7"/>
      <c r="F16" s="8"/>
      <c r="G16" s="9" t="s">
        <v>11</v>
      </c>
      <c r="H16" s="10" t="s">
        <v>12</v>
      </c>
      <c r="I16" s="97">
        <v>1.0454000000000001</v>
      </c>
      <c r="J16" s="11">
        <v>1.0415000000000001</v>
      </c>
      <c r="K16" s="12">
        <v>750</v>
      </c>
      <c r="L16" s="12"/>
      <c r="M16" s="10" t="s">
        <v>13</v>
      </c>
      <c r="N16" s="13"/>
    </row>
    <row r="17" spans="2:14" s="98" customFormat="1" ht="14.4" x14ac:dyDescent="0.3">
      <c r="B17" s="98">
        <v>2</v>
      </c>
      <c r="C17" s="5">
        <v>2</v>
      </c>
      <c r="D17" s="6" t="s">
        <v>14</v>
      </c>
      <c r="E17" s="7"/>
      <c r="F17" s="8"/>
      <c r="G17" s="9" t="s">
        <v>11</v>
      </c>
      <c r="H17" s="10" t="s">
        <v>12</v>
      </c>
      <c r="I17" s="97">
        <v>1.0454000000000001</v>
      </c>
      <c r="J17" s="11">
        <v>1.0415000000000001</v>
      </c>
      <c r="K17" s="12">
        <v>2000</v>
      </c>
      <c r="L17" s="12"/>
      <c r="M17" s="10" t="s">
        <v>13</v>
      </c>
      <c r="N17" s="13"/>
    </row>
    <row r="18" spans="2:14" s="98" customFormat="1" ht="14.4" x14ac:dyDescent="0.3">
      <c r="B18" s="98">
        <v>3</v>
      </c>
      <c r="C18" s="5">
        <v>3</v>
      </c>
      <c r="D18" s="6" t="s">
        <v>15</v>
      </c>
      <c r="E18" s="7"/>
      <c r="F18" s="8"/>
      <c r="G18" s="9" t="s">
        <v>16</v>
      </c>
      <c r="H18" s="10" t="s">
        <v>17</v>
      </c>
      <c r="I18" s="97">
        <v>1.0454000000000001</v>
      </c>
      <c r="J18" s="11">
        <v>1.0415000000000001</v>
      </c>
      <c r="K18" s="12">
        <v>75000</v>
      </c>
      <c r="L18" s="12">
        <v>175</v>
      </c>
      <c r="M18" s="10" t="s">
        <v>18</v>
      </c>
      <c r="N18" s="13"/>
    </row>
    <row r="19" spans="2:14" s="98" customFormat="1" ht="14.4" x14ac:dyDescent="0.3">
      <c r="B19" s="98">
        <v>4</v>
      </c>
      <c r="C19" s="5"/>
      <c r="D19" s="6" t="s">
        <v>19</v>
      </c>
      <c r="E19" s="7"/>
      <c r="F19" s="8"/>
      <c r="G19" s="9" t="s">
        <v>16</v>
      </c>
      <c r="H19" s="10" t="s">
        <v>17</v>
      </c>
      <c r="I19" s="97">
        <v>1.0348999999999999</v>
      </c>
      <c r="J19" s="11">
        <v>1.0310999999999999</v>
      </c>
      <c r="K19" s="12">
        <v>2000000</v>
      </c>
      <c r="L19" s="12">
        <v>4000</v>
      </c>
      <c r="M19" s="10" t="s">
        <v>18</v>
      </c>
      <c r="N19" s="13"/>
    </row>
    <row r="20" spans="2:14" s="98" customFormat="1" ht="14.4" x14ac:dyDescent="0.3">
      <c r="B20" s="98">
        <v>5</v>
      </c>
      <c r="C20" s="5">
        <v>4</v>
      </c>
      <c r="D20" s="6" t="s">
        <v>20</v>
      </c>
      <c r="E20" s="7"/>
      <c r="F20" s="8"/>
      <c r="G20" s="9" t="s">
        <v>11</v>
      </c>
      <c r="H20" s="10" t="s">
        <v>12</v>
      </c>
      <c r="I20" s="97">
        <v>1.0454000000000001</v>
      </c>
      <c r="J20" s="11">
        <v>1.0415000000000001</v>
      </c>
      <c r="K20" s="12">
        <v>450</v>
      </c>
      <c r="L20" s="12"/>
      <c r="M20" s="10" t="s">
        <v>13</v>
      </c>
      <c r="N20" s="14">
        <v>1</v>
      </c>
    </row>
    <row r="21" spans="2:14" s="98" customFormat="1" ht="14.4" x14ac:dyDescent="0.3">
      <c r="B21" s="98">
        <v>6</v>
      </c>
      <c r="C21" s="5">
        <v>5</v>
      </c>
      <c r="D21" s="6" t="s">
        <v>21</v>
      </c>
      <c r="E21" s="7"/>
      <c r="F21" s="8"/>
      <c r="G21" s="9" t="s">
        <v>16</v>
      </c>
      <c r="H21" s="10" t="s">
        <v>12</v>
      </c>
      <c r="I21" s="97">
        <v>1.0454000000000001</v>
      </c>
      <c r="J21" s="11">
        <v>1.0415000000000001</v>
      </c>
      <c r="K21" s="12">
        <v>60</v>
      </c>
      <c r="L21" s="15">
        <v>0.2</v>
      </c>
      <c r="M21" s="10" t="s">
        <v>18</v>
      </c>
      <c r="N21" s="14">
        <v>1</v>
      </c>
    </row>
    <row r="22" spans="2:14" s="98" customFormat="1" ht="14.4" x14ac:dyDescent="0.3">
      <c r="B22" s="98">
        <v>7</v>
      </c>
      <c r="C22" s="5">
        <v>6</v>
      </c>
      <c r="D22" s="6" t="s">
        <v>22</v>
      </c>
      <c r="E22" s="7"/>
      <c r="F22" s="8"/>
      <c r="G22" s="9" t="s">
        <v>16</v>
      </c>
      <c r="H22" s="10" t="s">
        <v>17</v>
      </c>
      <c r="I22" s="97">
        <v>1.0454000000000001</v>
      </c>
      <c r="J22" s="11">
        <v>1.0415000000000001</v>
      </c>
      <c r="K22" s="12">
        <v>326077.50428732426</v>
      </c>
      <c r="L22" s="15">
        <v>863.33336806145189</v>
      </c>
      <c r="M22" s="10" t="s">
        <v>18</v>
      </c>
      <c r="N22" s="14">
        <v>14512.19970608427</v>
      </c>
    </row>
    <row r="23" spans="2:14" s="98" customFormat="1" ht="14.4" x14ac:dyDescent="0.3">
      <c r="B23" s="98">
        <v>8</v>
      </c>
      <c r="C23" s="5" t="str">
        <f>IF(ISERROR(VLOOKUP(D23, D16:N35, 42, FALSE)),"", VLOOKUP(D23, D16:N35, 42, FALSE))</f>
        <v/>
      </c>
      <c r="D23" s="16" t="s">
        <v>92</v>
      </c>
      <c r="E23" s="17"/>
      <c r="F23" s="18"/>
      <c r="G23" s="9" t="s">
        <v>11</v>
      </c>
      <c r="H23" s="10" t="s">
        <v>12</v>
      </c>
      <c r="I23" s="97">
        <v>1.0454000000000001</v>
      </c>
      <c r="J23" s="11">
        <f>J22</f>
        <v>1.0415000000000001</v>
      </c>
      <c r="K23" s="12">
        <v>325</v>
      </c>
      <c r="L23" s="12"/>
      <c r="M23" s="10" t="s">
        <v>13</v>
      </c>
      <c r="N23" s="13"/>
    </row>
    <row r="24" spans="2:14" s="98" customFormat="1" ht="14.4" x14ac:dyDescent="0.3">
      <c r="B24" s="98">
        <v>9</v>
      </c>
      <c r="C24" s="5" t="str">
        <f>IF(ISERROR(VLOOKUP(D24, D16:N35, 42, FALSE)),"", VLOOKUP(D24, D16:N35, 42, FALSE))</f>
        <v/>
      </c>
      <c r="D24" s="16" t="s">
        <v>93</v>
      </c>
      <c r="E24" s="17"/>
      <c r="F24" s="18"/>
      <c r="G24" s="9" t="s">
        <v>11</v>
      </c>
      <c r="H24" s="10" t="s">
        <v>12</v>
      </c>
      <c r="I24" s="97">
        <v>1.0454000000000001</v>
      </c>
      <c r="J24" s="11">
        <f>J23</f>
        <v>1.0415000000000001</v>
      </c>
      <c r="K24" s="12">
        <v>1500</v>
      </c>
      <c r="L24" s="12"/>
      <c r="M24" s="10" t="s">
        <v>13</v>
      </c>
      <c r="N24" s="13"/>
    </row>
    <row r="25" spans="2:14" s="98" customFormat="1" ht="14.4" x14ac:dyDescent="0.3">
      <c r="B25" s="98">
        <v>10</v>
      </c>
      <c r="C25" s="5" t="str">
        <f>IF(ISERROR(VLOOKUP(D25, D16:N35, 42, FALSE)),"", VLOOKUP(D25, D16:N35, 42, FALSE))</f>
        <v/>
      </c>
      <c r="D25" s="16" t="s">
        <v>94</v>
      </c>
      <c r="E25" s="17"/>
      <c r="F25" s="18"/>
      <c r="G25" s="9" t="s">
        <v>11</v>
      </c>
      <c r="H25" s="10" t="s">
        <v>12</v>
      </c>
      <c r="I25" s="97">
        <v>1.0454000000000001</v>
      </c>
      <c r="J25" s="11">
        <f>J24</f>
        <v>1.0415000000000001</v>
      </c>
      <c r="K25" s="12">
        <v>1000</v>
      </c>
      <c r="L25" s="12"/>
      <c r="M25" s="10" t="s">
        <v>13</v>
      </c>
      <c r="N25" s="13"/>
    </row>
    <row r="26" spans="2:14" s="98" customFormat="1" ht="14.4" x14ac:dyDescent="0.3">
      <c r="B26" s="98">
        <v>11</v>
      </c>
      <c r="C26" s="5" t="str">
        <f>IF(ISERROR(VLOOKUP(D26, D16:N35, 42, FALSE)),"", VLOOKUP(D26, D16:N35, 42, FALSE))</f>
        <v/>
      </c>
      <c r="D26" s="16" t="s">
        <v>95</v>
      </c>
      <c r="E26" s="17"/>
      <c r="F26" s="18"/>
      <c r="G26" s="9" t="s">
        <v>11</v>
      </c>
      <c r="H26" s="10" t="s">
        <v>12</v>
      </c>
      <c r="I26" s="97">
        <v>1.0454000000000001</v>
      </c>
      <c r="J26" s="11">
        <f>J25</f>
        <v>1.0415000000000001</v>
      </c>
      <c r="K26" s="12">
        <v>5000</v>
      </c>
      <c r="L26" s="12"/>
      <c r="M26" s="10" t="s">
        <v>13</v>
      </c>
      <c r="N26" s="13"/>
    </row>
    <row r="27" spans="2:14" s="98" customFormat="1" ht="14.4" x14ac:dyDescent="0.3">
      <c r="B27" s="98">
        <v>12</v>
      </c>
      <c r="C27" s="5" t="str">
        <f>IF(ISERROR(VLOOKUP(D27, D16:N35, 42, FALSE)),"", VLOOKUP(D27, D16:N35, 42, FALSE))</f>
        <v/>
      </c>
      <c r="D27" s="16" t="s">
        <v>23</v>
      </c>
      <c r="E27" s="17"/>
      <c r="F27" s="18"/>
      <c r="G27" s="9" t="s">
        <v>24</v>
      </c>
      <c r="H27" s="10"/>
      <c r="I27" s="97">
        <v>1.0454000000000001</v>
      </c>
      <c r="J27" s="11">
        <f t="shared" ref="J27:J35" si="0">J26</f>
        <v>1.0415000000000001</v>
      </c>
      <c r="K27" s="12"/>
      <c r="L27" s="12"/>
      <c r="M27" s="10"/>
      <c r="N27" s="13"/>
    </row>
    <row r="28" spans="2:14" s="98" customFormat="1" ht="14.4" x14ac:dyDescent="0.3">
      <c r="B28" s="98">
        <v>13</v>
      </c>
      <c r="C28" s="5" t="str">
        <f>IF(ISERROR(VLOOKUP(D28, D16:N35, 42, FALSE)),"", VLOOKUP(D28, D16:N35, 42, FALSE))</f>
        <v/>
      </c>
      <c r="D28" s="16" t="s">
        <v>23</v>
      </c>
      <c r="E28" s="17"/>
      <c r="F28" s="18"/>
      <c r="G28" s="9" t="s">
        <v>24</v>
      </c>
      <c r="H28" s="10"/>
      <c r="I28" s="97">
        <v>1.0454000000000001</v>
      </c>
      <c r="J28" s="11">
        <f t="shared" si="0"/>
        <v>1.0415000000000001</v>
      </c>
      <c r="K28" s="12"/>
      <c r="L28" s="12"/>
      <c r="M28" s="10"/>
      <c r="N28" s="13"/>
    </row>
    <row r="29" spans="2:14" s="98" customFormat="1" ht="14.4" x14ac:dyDescent="0.3">
      <c r="B29" s="98">
        <v>14</v>
      </c>
      <c r="C29" s="5" t="str">
        <f>IF(ISERROR(VLOOKUP(D29, D16:N35, 42, FALSE)),"", VLOOKUP(D29, D16:N35, 42, FALSE))</f>
        <v/>
      </c>
      <c r="D29" s="16" t="s">
        <v>23</v>
      </c>
      <c r="E29" s="17"/>
      <c r="F29" s="18"/>
      <c r="G29" s="9" t="s">
        <v>24</v>
      </c>
      <c r="H29" s="10"/>
      <c r="I29" s="97">
        <v>1.0454000000000001</v>
      </c>
      <c r="J29" s="11">
        <f t="shared" si="0"/>
        <v>1.0415000000000001</v>
      </c>
      <c r="K29" s="12"/>
      <c r="L29" s="12"/>
      <c r="M29" s="10"/>
      <c r="N29" s="13"/>
    </row>
    <row r="30" spans="2:14" s="98" customFormat="1" ht="14.4" x14ac:dyDescent="0.3">
      <c r="B30" s="98">
        <v>15</v>
      </c>
      <c r="C30" s="5" t="str">
        <f>IF(ISERROR(VLOOKUP(D30, D16:N35, 42, FALSE)),"", VLOOKUP(D30, D16:N35, 42, FALSE))</f>
        <v/>
      </c>
      <c r="D30" s="16" t="s">
        <v>23</v>
      </c>
      <c r="E30" s="17"/>
      <c r="F30" s="18"/>
      <c r="G30" s="9" t="s">
        <v>24</v>
      </c>
      <c r="H30" s="10"/>
      <c r="I30" s="97">
        <v>1.0454000000000001</v>
      </c>
      <c r="J30" s="11">
        <f t="shared" si="0"/>
        <v>1.0415000000000001</v>
      </c>
      <c r="K30" s="12"/>
      <c r="L30" s="12"/>
      <c r="M30" s="10"/>
      <c r="N30" s="13"/>
    </row>
    <row r="31" spans="2:14" s="98" customFormat="1" ht="14.4" x14ac:dyDescent="0.3">
      <c r="B31" s="98">
        <v>16</v>
      </c>
      <c r="C31" s="5" t="str">
        <f>IF(ISERROR(VLOOKUP(D31, D16:N35, 42, FALSE)),"", VLOOKUP(D31, D16:N35, 42, FALSE))</f>
        <v/>
      </c>
      <c r="D31" s="16" t="s">
        <v>23</v>
      </c>
      <c r="E31" s="17"/>
      <c r="F31" s="18"/>
      <c r="G31" s="9" t="s">
        <v>24</v>
      </c>
      <c r="H31" s="10"/>
      <c r="I31" s="97">
        <v>1.0454000000000001</v>
      </c>
      <c r="J31" s="11">
        <f t="shared" si="0"/>
        <v>1.0415000000000001</v>
      </c>
      <c r="K31" s="12"/>
      <c r="L31" s="12"/>
      <c r="M31" s="10"/>
      <c r="N31" s="13"/>
    </row>
    <row r="32" spans="2:14" s="98" customFormat="1" ht="14.4" x14ac:dyDescent="0.3">
      <c r="B32" s="98">
        <v>17</v>
      </c>
      <c r="C32" s="5" t="str">
        <f>IF(ISERROR(VLOOKUP(D32, D16:N35, 42, FALSE)),"", VLOOKUP(D32, D16:N35, 42, FALSE))</f>
        <v/>
      </c>
      <c r="D32" s="16" t="s">
        <v>23</v>
      </c>
      <c r="E32" s="17"/>
      <c r="F32" s="18"/>
      <c r="G32" s="9" t="s">
        <v>24</v>
      </c>
      <c r="H32" s="10"/>
      <c r="I32" s="97">
        <v>1.0454000000000001</v>
      </c>
      <c r="J32" s="11">
        <f t="shared" si="0"/>
        <v>1.0415000000000001</v>
      </c>
      <c r="K32" s="12"/>
      <c r="L32" s="12"/>
      <c r="M32" s="10"/>
      <c r="N32" s="13"/>
    </row>
    <row r="33" spans="2:15" s="98" customFormat="1" ht="14.4" x14ac:dyDescent="0.3">
      <c r="B33" s="98">
        <v>18</v>
      </c>
      <c r="C33" s="5" t="str">
        <f>IF(ISERROR(VLOOKUP(D33, D16:N35, 42, FALSE)),"", VLOOKUP(D33, D16:N35, 42, FALSE))</f>
        <v/>
      </c>
      <c r="D33" s="16" t="s">
        <v>23</v>
      </c>
      <c r="E33" s="17"/>
      <c r="F33" s="18"/>
      <c r="G33" s="9" t="s">
        <v>24</v>
      </c>
      <c r="H33" s="10"/>
      <c r="I33" s="97">
        <v>1.0454000000000001</v>
      </c>
      <c r="J33" s="11">
        <f t="shared" si="0"/>
        <v>1.0415000000000001</v>
      </c>
      <c r="K33" s="12"/>
      <c r="L33" s="12"/>
      <c r="M33" s="10"/>
      <c r="N33" s="13"/>
    </row>
    <row r="34" spans="2:15" s="98" customFormat="1" ht="14.4" x14ac:dyDescent="0.3">
      <c r="B34" s="98">
        <v>19</v>
      </c>
      <c r="C34" s="5" t="str">
        <f>IF(ISERROR(VLOOKUP(D34, D16:N35, 42, FALSE)),"", VLOOKUP(D34, D16:N35, 42, FALSE))</f>
        <v/>
      </c>
      <c r="D34" s="16" t="s">
        <v>23</v>
      </c>
      <c r="E34" s="17"/>
      <c r="F34" s="18"/>
      <c r="G34" s="9" t="s">
        <v>24</v>
      </c>
      <c r="H34" s="10"/>
      <c r="I34" s="97">
        <v>1.0454000000000001</v>
      </c>
      <c r="J34" s="11">
        <f t="shared" si="0"/>
        <v>1.0415000000000001</v>
      </c>
      <c r="K34" s="12"/>
      <c r="L34" s="12"/>
      <c r="M34" s="10"/>
      <c r="N34" s="13"/>
    </row>
    <row r="35" spans="2:15" s="98" customFormat="1" ht="14.4" x14ac:dyDescent="0.3">
      <c r="B35" s="98">
        <v>20</v>
      </c>
      <c r="C35" s="5" t="str">
        <f>IF(ISERROR(VLOOKUP(D35, D16:N35, 42, FALSE)),"", VLOOKUP(D35, D16:N35, 42, FALSE))</f>
        <v/>
      </c>
      <c r="D35" s="16" t="s">
        <v>23</v>
      </c>
      <c r="E35" s="17"/>
      <c r="F35" s="18"/>
      <c r="G35" s="9" t="s">
        <v>24</v>
      </c>
      <c r="H35" s="10"/>
      <c r="I35" s="97">
        <v>1.0454000000000001</v>
      </c>
      <c r="J35" s="11">
        <f t="shared" si="0"/>
        <v>1.0415000000000001</v>
      </c>
      <c r="K35" s="12"/>
      <c r="L35" s="12"/>
      <c r="M35" s="10"/>
      <c r="N35" s="13"/>
    </row>
    <row r="36" spans="2:15" s="98" customFormat="1" x14ac:dyDescent="0.25">
      <c r="C36" s="5"/>
    </row>
    <row r="37" spans="2:15" s="98" customFormat="1" ht="15.6" x14ac:dyDescent="0.3">
      <c r="C37" s="5"/>
      <c r="D37" s="99" t="s">
        <v>25</v>
      </c>
    </row>
    <row r="38" spans="2:15" s="98" customFormat="1" ht="12.75" customHeight="1" x14ac:dyDescent="0.25">
      <c r="C38" s="5"/>
      <c r="D38" s="221" t="s">
        <v>1</v>
      </c>
      <c r="E38" s="222"/>
      <c r="F38" s="223"/>
      <c r="G38" s="230" t="s">
        <v>2</v>
      </c>
      <c r="H38" s="231" t="s">
        <v>26</v>
      </c>
      <c r="I38" s="231"/>
      <c r="J38" s="231"/>
      <c r="K38" s="231"/>
      <c r="L38" s="231"/>
      <c r="M38" s="231"/>
      <c r="N38" s="231" t="s">
        <v>27</v>
      </c>
      <c r="O38" s="231"/>
    </row>
    <row r="39" spans="2:15" s="98" customFormat="1" x14ac:dyDescent="0.25">
      <c r="C39" s="5"/>
      <c r="D39" s="224"/>
      <c r="E39" s="225"/>
      <c r="F39" s="226"/>
      <c r="G39" s="230"/>
      <c r="H39" s="232" t="s">
        <v>28</v>
      </c>
      <c r="I39" s="232"/>
      <c r="J39" s="232" t="s">
        <v>29</v>
      </c>
      <c r="K39" s="232"/>
      <c r="L39" s="232" t="s">
        <v>30</v>
      </c>
      <c r="M39" s="232"/>
      <c r="N39" s="232" t="s">
        <v>31</v>
      </c>
      <c r="O39" s="232"/>
    </row>
    <row r="40" spans="2:15" s="98" customFormat="1" x14ac:dyDescent="0.25">
      <c r="C40" s="5"/>
      <c r="D40" s="227"/>
      <c r="E40" s="228"/>
      <c r="F40" s="229"/>
      <c r="G40" s="230"/>
      <c r="H40" s="19" t="s">
        <v>32</v>
      </c>
      <c r="I40" s="19" t="s">
        <v>33</v>
      </c>
      <c r="J40" s="19" t="s">
        <v>32</v>
      </c>
      <c r="K40" s="19" t="s">
        <v>33</v>
      </c>
      <c r="L40" s="19" t="s">
        <v>32</v>
      </c>
      <c r="M40" s="19" t="s">
        <v>33</v>
      </c>
      <c r="N40" s="19" t="s">
        <v>32</v>
      </c>
      <c r="O40" s="19" t="s">
        <v>33</v>
      </c>
    </row>
    <row r="41" spans="2:15" s="98" customFormat="1" ht="14.4" x14ac:dyDescent="0.25">
      <c r="B41" s="98" t="str">
        <f t="shared" ref="B41:B51" si="1">H16</f>
        <v>RPP</v>
      </c>
      <c r="C41" s="5">
        <v>1</v>
      </c>
      <c r="D41" s="220" t="str">
        <f t="shared" ref="D41:D51" si="2">IF(ISBLANK(D16), "", IF(D16 = "Add additional scenarios if required", "", IF(M16="YES", D16 &amp; " - " &amp; H16 &amp; " - Interval Customers", D16 &amp; " - " &amp;H16)))</f>
        <v>Residential - RPP</v>
      </c>
      <c r="E41" s="220"/>
      <c r="F41" s="220"/>
      <c r="G41" s="100" t="str">
        <f t="shared" ref="G41:G51" si="3">IF(ISBLANK(G16), "", G16)</f>
        <v>kWh</v>
      </c>
      <c r="H41" s="101" cm="1">
        <f t="array" ref="H41">IF(LEN($G41)&gt;1, (SUMPRODUCT(--($C$64:$C$2042=$B16), --($A$64:$A$2042=$D16), --($B$64:$B$2042="ST_A"), $L$64:$L$2042)), "")</f>
        <v>6.9532735842983939</v>
      </c>
      <c r="I41" s="102">
        <f t="shared" ref="I41:I51" si="4">IF(LEN($G41)&gt;1, (SUMPRODUCT(--($C$64:$C$2042=$B16), --($A$64:$A$2042=$D16), --($B$64:$B$2042="ST_A"), $M$64:$M$2042)), "")</f>
        <v>0.17630004016983755</v>
      </c>
      <c r="J41" s="101">
        <f t="shared" ref="J41:J51" si="5">IF(LEN($G41)&gt;1, (SUMPRODUCT(--($C$64:$C$2042=$B16), --($A$64:$A$2042=$D16), --($B$64:$B$2042="ST_B"), $L$64:$L$2042)), "")</f>
        <v>6.8041124734728342</v>
      </c>
      <c r="K41" s="102">
        <f t="shared" ref="K41:K51" si="6">IF(LEN($G41)&gt;1, (SUMPRODUCT(--($C$64:$C$2042=$B16), --($A$64:$A$2042=$D16), --($B$64:$B$2042="ST_B"), $M$64:$M$2042)), "")</f>
        <v>0.15215922250053385</v>
      </c>
      <c r="L41" s="101">
        <f t="shared" ref="L41:L51" si="7">IF(LEN($G41)&gt;1, (SUMPRODUCT(--($C$64:$C$2042=$B16), --($A$64:$A$2042=$D16), --($B$64:$B$2042="ST_C"), $L$64:$L$2042)), "")</f>
        <v>6.3471524734728391</v>
      </c>
      <c r="M41" s="102">
        <f t="shared" ref="M41:M51" si="8">IF(LEN($G41)&gt;1, (SUMPRODUCT(--($C$64:$C$2042=$B16), --($A$64:$A$2042=$D16), --($B$64:$B$2042="ST_C"), $M$64:$M$2042)), "")</f>
        <v>0.10153008697502391</v>
      </c>
      <c r="N41" s="101" cm="1">
        <f t="array" ref="N41">IF(LEN($G41)&gt;1, (SUMPRODUCT(--($C$64:$C$2042=$B16), --($A$64:$A$2042=$D16), --($B$64:$B$2042=$B41&amp;"_TOTAL"), $L$64:$L$2042)), "")</f>
        <v>5.6649942137581775</v>
      </c>
      <c r="O41" s="102" cm="1">
        <f t="array" ref="O41">IF(LEN($G41)&gt;1, (SUMPRODUCT(--($C$64:$C$2042=$B16), --($A$64:$A$2042=$D16), --($B$64:$B$2042=$B41&amp;"_TOTAL"), $M$64:$M$2042)), "")</f>
        <v>3.8805897779745871E-2</v>
      </c>
    </row>
    <row r="42" spans="2:15" s="98" customFormat="1" ht="14.4" x14ac:dyDescent="0.25">
      <c r="B42" s="98" t="str">
        <f t="shared" si="1"/>
        <v>RPP</v>
      </c>
      <c r="C42" s="5">
        <v>2</v>
      </c>
      <c r="D42" s="220" t="str">
        <f t="shared" si="2"/>
        <v>GS &lt;50 - RPP</v>
      </c>
      <c r="E42" s="220"/>
      <c r="F42" s="220"/>
      <c r="G42" s="100" t="str">
        <f t="shared" si="3"/>
        <v>kWh</v>
      </c>
      <c r="H42" s="101">
        <f>IF(LEN($G42)&gt;1, (SUMPRODUCT(--($C$64:$C$2042=$B17), --($A$64:$A$2042=$D17), --($B$64:$B$2042="ST_A"), $L$64:$L$2042)), "")</f>
        <v>7.6245596723431817</v>
      </c>
      <c r="I42" s="102">
        <f t="shared" si="4"/>
        <v>9.1851098329637185E-2</v>
      </c>
      <c r="J42" s="101">
        <f t="shared" si="5"/>
        <v>7.0638664943628839</v>
      </c>
      <c r="K42" s="102">
        <f t="shared" si="6"/>
        <v>7.3269922683864133E-2</v>
      </c>
      <c r="L42" s="101">
        <f t="shared" si="7"/>
        <v>5.8585664943628615</v>
      </c>
      <c r="M42" s="102">
        <f t="shared" si="8"/>
        <v>4.1752776072784797E-2</v>
      </c>
      <c r="N42" s="101">
        <f>IF(LEN($G42)&gt;1, (SUMPRODUCT(--($C$64:$C$2042=$B17), --($A$64:$A$2042=$D17), --($B$64:$B$2042=$B42&amp;"_TOTAL"), $L$64:$L$2042)), "")</f>
        <v>5.2015310124547796</v>
      </c>
      <c r="O42" s="102" cm="1">
        <f t="array" ref="O42">IF(LEN($G42)&gt;1, (SUMPRODUCT(--($C$64:$C$2042=$B17), --($A$64:$A$2042=$D17), --($B$64:$B$2042=$B42&amp;"_TOTAL"), $M$64:$M$2042)), "")</f>
        <v>1.4239276174994471E-2</v>
      </c>
    </row>
    <row r="43" spans="2:15" s="98" customFormat="1" ht="14.4" x14ac:dyDescent="0.25">
      <c r="B43" s="98" t="str">
        <f t="shared" si="1"/>
        <v>Non-RPP (Other)</v>
      </c>
      <c r="C43" s="5">
        <v>3</v>
      </c>
      <c r="D43" s="220" t="str">
        <f t="shared" si="2"/>
        <v>GS 50 - 2,999 kW - Non-RPP (Other)</v>
      </c>
      <c r="E43" s="220"/>
      <c r="F43" s="220"/>
      <c r="G43" s="100" t="str">
        <f t="shared" si="3"/>
        <v>kW</v>
      </c>
      <c r="H43" s="101" cm="1">
        <f t="array" ref="H43">IF(LEN($G43)&gt;1, (SUMPRODUCT(--($C$64:$C$2042=$B18), --($A$64:$A$2042=$D18), --($B$64:$B$2042="ST_A"), $L$64:$L$2042)), "")</f>
        <v>82.105500355912227</v>
      </c>
      <c r="I43" s="102">
        <f t="shared" si="4"/>
        <v>6.8718170056378786E-2</v>
      </c>
      <c r="J43" s="101">
        <f t="shared" si="5"/>
        <v>113.16254773096762</v>
      </c>
      <c r="K43" s="102">
        <f t="shared" si="6"/>
        <v>9.0516641721799254E-2</v>
      </c>
      <c r="L43" s="101">
        <f t="shared" si="7"/>
        <v>304.21004773096729</v>
      </c>
      <c r="M43" s="102">
        <f t="shared" si="8"/>
        <v>0.11357403777685501</v>
      </c>
      <c r="N43" s="101">
        <f>IF(LEN($G43)&gt;1, (SUMPRODUCT(--($C$64:$C$2042=$B18), --($A$64:$A$2042=$D18), --($B$64:$B$2042=$B43&amp;"_TOTAL"), $L$64:$L$2042)), "")</f>
        <v>304.39843693599141</v>
      </c>
      <c r="O43" s="102" cm="1">
        <f t="array" ref="O43">IF(LEN($G43)&gt;1, (SUMPRODUCT(--($C$64:$C$2042=$B18), --($A$64:$A$2042=$D18), --($B$64:$B$2042=$B43&amp;"_TOTAL"), $M$64:$M$2042)), "")</f>
        <v>2.2419798694985633E-2</v>
      </c>
    </row>
    <row r="44" spans="2:15" s="98" customFormat="1" ht="14.4" x14ac:dyDescent="0.25">
      <c r="B44" s="98" t="str">
        <f t="shared" si="1"/>
        <v>Non-RPP (Other)</v>
      </c>
      <c r="C44" s="5">
        <v>4</v>
      </c>
      <c r="D44" s="220" t="str">
        <f t="shared" si="2"/>
        <v>GS 3,000 - 4,999 kW - Non-RPP (Other)</v>
      </c>
      <c r="E44" s="220"/>
      <c r="F44" s="220"/>
      <c r="G44" s="100" t="str">
        <f t="shared" si="3"/>
        <v>kW</v>
      </c>
      <c r="H44" s="101">
        <f>IF(LEN($G44)&gt;1, (SUMPRODUCT(--($C$64:$C$2042=$B19), --($A$64:$A$2042=$D19), --($B$64:$B$2042="ST_A"), $L$64:$L$2042)), "")</f>
        <v>3340.0611017211413</v>
      </c>
      <c r="I44" s="102">
        <f t="shared" si="4"/>
        <v>0.15355804970689529</v>
      </c>
      <c r="J44" s="101">
        <f t="shared" si="5"/>
        <v>3396.6506118185462</v>
      </c>
      <c r="K44" s="102">
        <f t="shared" si="6"/>
        <v>0.14757311798064041</v>
      </c>
      <c r="L44" s="101">
        <f t="shared" si="7"/>
        <v>4568.6506118185425</v>
      </c>
      <c r="M44" s="102">
        <f t="shared" si="8"/>
        <v>8.2075013061659818E-2</v>
      </c>
      <c r="N44" s="101" cm="1">
        <f t="array" ref="N44">IF(LEN($G44)&gt;1, (SUMPRODUCT(--($C$64:$C$2042=$B19), --($A$64:$A$2042=$D19), --($B$64:$B$2042=$B44&amp;"_TOTAL"), $L$64:$L$2042)), "")</f>
        <v>4139.9161513549043</v>
      </c>
      <c r="O44" s="102" cm="1">
        <f t="array" ref="O44">IF(LEN($G44)&gt;1, (SUMPRODUCT(--($C$64:$C$2042=$B19), --($A$64:$A$2042=$D19), --($B$64:$B$2042=$B44&amp;"_TOTAL"), $M$64:$M$2042)), "")</f>
        <v>1.2125791689935408E-2</v>
      </c>
    </row>
    <row r="45" spans="2:15" s="98" customFormat="1" ht="14.4" x14ac:dyDescent="0.25">
      <c r="B45" s="98" t="str">
        <f t="shared" si="1"/>
        <v>RPP</v>
      </c>
      <c r="C45" s="5">
        <v>5</v>
      </c>
      <c r="D45" s="220" t="str">
        <f t="shared" si="2"/>
        <v>Unmetered Scattered Load - RPP</v>
      </c>
      <c r="E45" s="220"/>
      <c r="F45" s="220"/>
      <c r="G45" s="100" t="str">
        <f t="shared" si="3"/>
        <v>kWh</v>
      </c>
      <c r="H45" s="101">
        <f>IF(LEN($G45)&gt;1, (SUMPRODUCT(--($C$64:$C$2042=$B20), --($A$64:$A$2042=$D20), --($B$64:$B$2042="ST_A"), $L$64:$L$2042)), "")</f>
        <v>-8.7954756987026812</v>
      </c>
      <c r="I45" s="102">
        <f t="shared" si="4"/>
        <v>-0.29519972138622858</v>
      </c>
      <c r="J45" s="101">
        <f t="shared" si="5"/>
        <v>-8.9329432904460084</v>
      </c>
      <c r="K45" s="102">
        <f t="shared" si="6"/>
        <v>-0.27418291102879039</v>
      </c>
      <c r="L45" s="101">
        <f t="shared" si="7"/>
        <v>-9.1572682904460052</v>
      </c>
      <c r="M45" s="102">
        <f t="shared" si="8"/>
        <v>-0.21567185848333939</v>
      </c>
      <c r="N45" s="101">
        <f t="shared" ref="N45:N51" si="9">IF(LEN($G45)&gt;1, (SUMPRODUCT(--($C$64:$C$2042=$B20), --($A$64:$A$2042=$D20), --($B$64:$B$2042=$B45&amp;"_TOTAL"), $L$64:$L$2042)), "")</f>
        <v>-8.2051794699491722</v>
      </c>
      <c r="O45" s="102" cm="1">
        <f t="array" ref="O45">IF(LEN($G45)&gt;1, (SUMPRODUCT(--($C$64:$C$2042=$B20), --($A$64:$A$2042=$D20), --($B$64:$B$2042=$B45&amp;"_TOTAL"), $M$64:$M$2042)), "")</f>
        <v>-8.9080533859084085E-2</v>
      </c>
    </row>
    <row r="46" spans="2:15" s="98" customFormat="1" ht="14.4" x14ac:dyDescent="0.25">
      <c r="B46" s="98" t="str">
        <f t="shared" si="1"/>
        <v>RPP</v>
      </c>
      <c r="C46" s="5">
        <v>6</v>
      </c>
      <c r="D46" s="220" t="str">
        <f t="shared" si="2"/>
        <v>Sentinel - RPP</v>
      </c>
      <c r="E46" s="220"/>
      <c r="F46" s="220"/>
      <c r="G46" s="100" t="str">
        <f t="shared" si="3"/>
        <v>kW</v>
      </c>
      <c r="H46" s="101">
        <f>IF(LEN($G46)&gt;1, (SUMPRODUCT(--($C$64:$C$2042=$B21), --($A$64:$A$2042=$D21), --($B$64:$B$2042="ST_A"), $L$64:$L$2042)), "")</f>
        <v>2.0396957184200541</v>
      </c>
      <c r="I46" s="102">
        <f t="shared" si="4"/>
        <v>0.21129386228422581</v>
      </c>
      <c r="J46" s="101">
        <f t="shared" si="5"/>
        <v>2.0087586278346343</v>
      </c>
      <c r="K46" s="102">
        <f t="shared" si="6"/>
        <v>0.20216355405351205</v>
      </c>
      <c r="L46" s="101">
        <f t="shared" si="7"/>
        <v>1.9492786278346337</v>
      </c>
      <c r="M46" s="102">
        <f t="shared" si="8"/>
        <v>0.17411759773293464</v>
      </c>
      <c r="N46" s="101">
        <f t="shared" si="9"/>
        <v>1.7433477919119973</v>
      </c>
      <c r="O46" s="102" cm="1">
        <f t="array" ref="O46">IF(LEN($G46)&gt;1, (SUMPRODUCT(--($C$64:$C$2042=$B21), --($A$64:$A$2042=$D21), --($B$64:$B$2042=$B46&amp;"_TOTAL"), $M$64:$M$2042)), "")</f>
        <v>0.10003090372441908</v>
      </c>
    </row>
    <row r="47" spans="2:15" s="98" customFormat="1" ht="14.4" x14ac:dyDescent="0.25">
      <c r="B47" s="98" t="str">
        <f t="shared" si="1"/>
        <v>Non-RPP (Other)</v>
      </c>
      <c r="C47" s="5">
        <v>7</v>
      </c>
      <c r="D47" s="220" t="str">
        <f t="shared" si="2"/>
        <v>Street Light - Non-RPP (Other)</v>
      </c>
      <c r="E47" s="220"/>
      <c r="F47" s="220"/>
      <c r="G47" s="100" t="str">
        <f t="shared" si="3"/>
        <v>kW</v>
      </c>
      <c r="H47" s="101">
        <f>IF(LEN($G47)&gt;1, (SUMPRODUCT(--($C$64:$C$2042=$B22), --($A$64:$A$2042=$D22), --($B$64:$B$2042="ST_A"), $L$64:$L$2042)), "")</f>
        <v>-36449.438649265838</v>
      </c>
      <c r="I47" s="102">
        <f t="shared" si="4"/>
        <v>-0.689226344408983</v>
      </c>
      <c r="J47" s="101">
        <f t="shared" si="5"/>
        <v>-36428.580639638698</v>
      </c>
      <c r="K47" s="102">
        <f t="shared" si="6"/>
        <v>-0.69266978485813235</v>
      </c>
      <c r="L47" s="101">
        <f t="shared" si="7"/>
        <v>-36351.139636523585</v>
      </c>
      <c r="M47" s="102">
        <f t="shared" si="8"/>
        <v>-0.62714901264837863</v>
      </c>
      <c r="N47" s="101">
        <f t="shared" si="9"/>
        <v>-41247.908554962472</v>
      </c>
      <c r="O47" s="102" cm="1">
        <f t="array" ref="O47">IF(LEN($G47)&gt;1, (SUMPRODUCT(--($C$64:$C$2042=$B22), --($A$64:$A$2042=$D22), --($B$64:$B$2042=$B47&amp;"_TOTAL"), $M$64:$M$2042)), "")</f>
        <v>-0.35920594309839743</v>
      </c>
    </row>
    <row r="48" spans="2:15" s="98" customFormat="1" ht="14.4" x14ac:dyDescent="0.25">
      <c r="B48" s="98" t="str">
        <f t="shared" si="1"/>
        <v>RPP</v>
      </c>
      <c r="C48" s="5">
        <v>8</v>
      </c>
      <c r="D48" s="220" t="str">
        <f t="shared" si="2"/>
        <v>Residential (Low) - RPP</v>
      </c>
      <c r="E48" s="220"/>
      <c r="F48" s="220"/>
      <c r="G48" s="100" t="str">
        <f t="shared" si="3"/>
        <v>kWh</v>
      </c>
      <c r="H48" s="101" cm="1">
        <f t="array" ref="H48">IF(LEN($G48)&gt;1, (SUMPRODUCT(--($C$64:$C$2042=$B23), --($A$64:$A$2042=$D23), --($B$64:$B$2042="ST_A"), $L$64:$L$2042)), "")</f>
        <v>6.9532735842983939</v>
      </c>
      <c r="I48" s="102">
        <f t="shared" si="4"/>
        <v>0.17630004016983755</v>
      </c>
      <c r="J48" s="101">
        <f t="shared" si="5"/>
        <v>6.8595769394207124</v>
      </c>
      <c r="K48" s="102">
        <f t="shared" si="6"/>
        <v>0.16414768203388991</v>
      </c>
      <c r="L48" s="101">
        <f t="shared" si="7"/>
        <v>6.6615609394207169</v>
      </c>
      <c r="M48" s="102">
        <f t="shared" si="8"/>
        <v>0.13457292131056853</v>
      </c>
      <c r="N48" s="101">
        <f t="shared" si="9"/>
        <v>5.9552905657815245</v>
      </c>
      <c r="O48" s="102" cm="1">
        <f t="array" ref="O48">IF(LEN($G48)&gt;1, (SUMPRODUCT(--($C$64:$C$2042=$B23), --($A$64:$A$2042=$D23), --($B$64:$B$2042=$B48&amp;"_TOTAL"), $M$64:$M$2042)), "")</f>
        <v>7.136832139249101E-2</v>
      </c>
    </row>
    <row r="49" spans="2:15" s="98" customFormat="1" ht="14.4" x14ac:dyDescent="0.25">
      <c r="B49" s="98" t="str">
        <f t="shared" si="1"/>
        <v>RPP</v>
      </c>
      <c r="C49" s="5">
        <v>9</v>
      </c>
      <c r="D49" s="220" t="str">
        <f t="shared" si="2"/>
        <v>Residential (High) - RPP</v>
      </c>
      <c r="E49" s="220"/>
      <c r="F49" s="220"/>
      <c r="G49" s="100" t="str">
        <f t="shared" si="3"/>
        <v>kWh</v>
      </c>
      <c r="H49" s="101" cm="1">
        <f t="array" ref="H49">IF(LEN($G49)&gt;1, (SUMPRODUCT(--($C$64:$C$2042=$B24), --($A$64:$A$2042=$D24), --($B$64:$B$2042="ST_A"), $L$64:$L$2042)), "")</f>
        <v>6.9532735842983939</v>
      </c>
      <c r="I49" s="102">
        <f t="shared" si="4"/>
        <v>0.17630004016983755</v>
      </c>
      <c r="J49" s="101">
        <f t="shared" si="5"/>
        <v>6.7062340041530319</v>
      </c>
      <c r="K49" s="102">
        <f t="shared" si="6"/>
        <v>0.13443627109475315</v>
      </c>
      <c r="L49" s="101">
        <f t="shared" si="7"/>
        <v>5.7923140041530417</v>
      </c>
      <c r="M49" s="102">
        <f t="shared" si="8"/>
        <v>6.7762227700902414E-2</v>
      </c>
      <c r="N49" s="101">
        <f t="shared" si="9"/>
        <v>5.1527065337169802</v>
      </c>
      <c r="O49" s="102" cm="1">
        <f t="array" ref="O49">IF(LEN($G49)&gt;1, (SUMPRODUCT(--($C$64:$C$2042=$B24), --($A$64:$A$2042=$D24), --($B$64:$B$2042=$B49&amp;"_TOTAL"), $M$64:$M$2042)), "")</f>
        <v>2.0100700045198358E-2</v>
      </c>
    </row>
    <row r="50" spans="2:15" s="98" customFormat="1" ht="14.4" x14ac:dyDescent="0.25">
      <c r="B50" s="98" t="str">
        <f t="shared" si="1"/>
        <v>RPP</v>
      </c>
      <c r="C50" s="5">
        <v>10</v>
      </c>
      <c r="D50" s="220" t="str">
        <f t="shared" si="2"/>
        <v>GS &lt; 50 (Low) - RPP</v>
      </c>
      <c r="E50" s="220"/>
      <c r="F50" s="220"/>
      <c r="G50" s="100" t="str">
        <f t="shared" si="3"/>
        <v>kWh</v>
      </c>
      <c r="H50" s="101" cm="1">
        <f t="array" ref="H50">IF(LEN($G50)&gt;1, (SUMPRODUCT(--($C$64:$C$2042=$B25), --($A$64:$A$2042=$D25), --($B$64:$B$2042="ST_A"), $L$64:$L$2042)), "")</f>
        <v>0.8272798361715985</v>
      </c>
      <c r="I50" s="102">
        <f t="shared" si="4"/>
        <v>1.4236445296362048E-2</v>
      </c>
      <c r="J50" s="101">
        <f t="shared" si="5"/>
        <v>0.54693324718145675</v>
      </c>
      <c r="K50" s="102">
        <f t="shared" si="6"/>
        <v>8.4118460011425623E-3</v>
      </c>
      <c r="L50" s="101">
        <f t="shared" si="7"/>
        <v>-5.5716752818554482E-2</v>
      </c>
      <c r="M50" s="102">
        <f t="shared" si="8"/>
        <v>-6.406226739115343E-4</v>
      </c>
      <c r="N50" s="101">
        <f t="shared" si="9"/>
        <v>-7.0809493772628684E-2</v>
      </c>
      <c r="O50" s="102" cm="1">
        <f t="array" ref="O50">IF(LEN($G50)&gt;1, (SUMPRODUCT(--($C$64:$C$2042=$B25), --($A$64:$A$2042=$D25), --($B$64:$B$2042=$B50&amp;"_TOTAL"), $M$64:$M$2042)), "")</f>
        <v>-3.5796972314493182E-4</v>
      </c>
    </row>
    <row r="51" spans="2:15" s="98" customFormat="1" ht="14.4" x14ac:dyDescent="0.25">
      <c r="B51" s="98" t="str">
        <f t="shared" si="1"/>
        <v>RPP</v>
      </c>
      <c r="C51" s="5">
        <v>11</v>
      </c>
      <c r="D51" s="220" t="str">
        <f t="shared" si="2"/>
        <v>GS &lt; 50 (High) - RPP</v>
      </c>
      <c r="E51" s="220"/>
      <c r="F51" s="220"/>
      <c r="G51" s="100" t="str">
        <f t="shared" si="3"/>
        <v>kWh</v>
      </c>
      <c r="H51" s="101" cm="1">
        <f t="array" ref="H51">IF(LEN($G51)&gt;1, (SUMPRODUCT(--($C$64:$C$2042=$B26), --($A$64:$A$2042=$D26), --($B$64:$B$2042="ST_A"), $L$64:$L$2042)), "")</f>
        <v>28.016399180857917</v>
      </c>
      <c r="I51" s="102">
        <f t="shared" si="4"/>
        <v>0.17764503950832486</v>
      </c>
      <c r="J51" s="101">
        <f t="shared" si="5"/>
        <v>26.614666235907208</v>
      </c>
      <c r="K51" s="102">
        <f t="shared" si="6"/>
        <v>0.13965305703093714</v>
      </c>
      <c r="L51" s="101">
        <f t="shared" si="7"/>
        <v>23.601416235907209</v>
      </c>
      <c r="M51" s="102">
        <f t="shared" si="8"/>
        <v>7.8581270452069571E-2</v>
      </c>
      <c r="N51" s="101">
        <f t="shared" si="9"/>
        <v>21.018552531136947</v>
      </c>
      <c r="O51" s="102" cm="1">
        <f t="array" ref="O51">IF(LEN($G51)&gt;1, (SUMPRODUCT(--($C$64:$C$2042=$B26), --($A$64:$A$2042=$D26), --($B$64:$B$2042=$B51&amp;"_TOTAL"), $M$64:$M$2042)), "")</f>
        <v>2.4221824491864545E-2</v>
      </c>
    </row>
    <row r="52" spans="2:15" s="98" customFormat="1" ht="14.4" x14ac:dyDescent="0.25">
      <c r="C52" s="5"/>
      <c r="D52" s="220"/>
      <c r="E52" s="220"/>
      <c r="F52" s="220"/>
      <c r="G52" s="100"/>
      <c r="H52" s="101"/>
      <c r="I52" s="102"/>
      <c r="J52" s="101"/>
      <c r="K52" s="102"/>
      <c r="L52" s="101"/>
      <c r="M52" s="102"/>
      <c r="N52" s="101"/>
      <c r="O52" s="102"/>
    </row>
    <row r="53" spans="2:15" s="98" customFormat="1" ht="14.4" x14ac:dyDescent="0.25">
      <c r="B53" s="98">
        <f t="shared" ref="B53:B60" si="10">H28</f>
        <v>0</v>
      </c>
      <c r="C53" s="5">
        <v>12</v>
      </c>
      <c r="D53" s="220" t="str">
        <f t="shared" ref="D53:D60" si="11">IF(ISBLANK(D28), "", IF(D28 = "Add additional scenarios if required", "", IF(M28="YES", D28 &amp; " - " &amp; H28 &amp; " - Interval Customers", D28 &amp; " - " &amp;H28)))</f>
        <v/>
      </c>
      <c r="E53" s="220"/>
      <c r="F53" s="220"/>
      <c r="G53" s="100" t="str">
        <f t="shared" ref="G53:G60" si="12">IF(ISBLANK(G28), "", G28)</f>
        <v/>
      </c>
      <c r="H53" s="101" t="str">
        <f t="shared" ref="H53:H60" si="13">IF(LEN($G53)&gt;1, (SUMPRODUCT(--($C$64:$C$2042=$B28), --($A$64:$A$2042=$D28), --($B$64:$B$2042="ST_A"), $L$64:$L$2042)), "")</f>
        <v/>
      </c>
      <c r="I53" s="102" t="str">
        <f t="shared" ref="I53:I60" si="14">IF(LEN($G53)&gt;1, (SUMPRODUCT(--($C$64:$C$2042=$B28), --($A$64:$A$2042=$D28), --($B$64:$B$2042="ST_A"), $M$64:$M$2042)), "")</f>
        <v/>
      </c>
      <c r="J53" s="101" t="str">
        <f t="shared" ref="J53:J60" si="15">IF(LEN($G53)&gt;1, (SUMPRODUCT(--($C$64:$C$2042=$B28), --($A$64:$A$2042=$D28), --($B$64:$B$2042="ST_B"), $L$64:$L$2042)), "")</f>
        <v/>
      </c>
      <c r="K53" s="102" t="str">
        <f t="shared" ref="K53:K60" si="16">IF(LEN($G53)&gt;1, (SUMPRODUCT(--($C$64:$C$2042=$B28), --($A$64:$A$2042=$D28), --($B$64:$B$2042="ST_B"), $M$64:$M$2042)), "")</f>
        <v/>
      </c>
      <c r="L53" s="101" t="str">
        <f t="shared" ref="L53:L60" si="17">IF(LEN($G53)&gt;1, (SUMPRODUCT(--($C$64:$C$2042=$B28), --($A$64:$A$2042=$D28), --($B$64:$B$2042="ST_C"), $L$64:$L$2042)), "")</f>
        <v/>
      </c>
      <c r="M53" s="102" t="str">
        <f t="shared" ref="M53:M60" si="18">IF(LEN($G53)&gt;1, (SUMPRODUCT(--($C$64:$C$2042=$B28), --($A$64:$A$2042=$D28), --($B$64:$B$2042="ST_C"), $M$64:$M$2042)), "")</f>
        <v/>
      </c>
      <c r="N53" s="101" t="str">
        <f t="shared" ref="N53:N60" si="19">IF(LEN($G53)&gt;1, (SUMPRODUCT(--($C$64:$C$2042=$B28), --($A$64:$A$2042=$D28), --($B$64:$B$2042=$B53&amp;"_TOTAL"), $L$64:$L$2042)), "")</f>
        <v/>
      </c>
      <c r="O53" s="102" t="str">
        <f t="shared" ref="O53:O61" si="20">IF(LEN($G53)&gt;1, (SUMPRODUCT(--($C$66:$C$2044=$B27), --($A$66:$A$2044=$D27), --($B$66:$B$2044=$B53&amp;"_TOTAL"), $M$66:$M$2044)), "")</f>
        <v/>
      </c>
    </row>
    <row r="54" spans="2:15" s="98" customFormat="1" ht="14.4" x14ac:dyDescent="0.25">
      <c r="B54" s="98">
        <f t="shared" si="10"/>
        <v>0</v>
      </c>
      <c r="C54" s="5">
        <v>13</v>
      </c>
      <c r="D54" s="220" t="str">
        <f t="shared" si="11"/>
        <v/>
      </c>
      <c r="E54" s="220"/>
      <c r="F54" s="220"/>
      <c r="G54" s="100" t="str">
        <f t="shared" si="12"/>
        <v/>
      </c>
      <c r="H54" s="101" t="str">
        <f t="shared" si="13"/>
        <v/>
      </c>
      <c r="I54" s="102" t="str">
        <f t="shared" si="14"/>
        <v/>
      </c>
      <c r="J54" s="101" t="str">
        <f t="shared" si="15"/>
        <v/>
      </c>
      <c r="K54" s="102" t="str">
        <f t="shared" si="16"/>
        <v/>
      </c>
      <c r="L54" s="101" t="str">
        <f t="shared" si="17"/>
        <v/>
      </c>
      <c r="M54" s="102" t="str">
        <f t="shared" si="18"/>
        <v/>
      </c>
      <c r="N54" s="101" t="str">
        <f t="shared" si="19"/>
        <v/>
      </c>
      <c r="O54" s="102" t="str">
        <f t="shared" si="20"/>
        <v/>
      </c>
    </row>
    <row r="55" spans="2:15" s="98" customFormat="1" ht="14.4" x14ac:dyDescent="0.25">
      <c r="B55" s="98">
        <f t="shared" si="10"/>
        <v>0</v>
      </c>
      <c r="C55" s="5">
        <v>14</v>
      </c>
      <c r="D55" s="220" t="str">
        <f t="shared" si="11"/>
        <v/>
      </c>
      <c r="E55" s="220"/>
      <c r="F55" s="220"/>
      <c r="G55" s="100" t="str">
        <f t="shared" si="12"/>
        <v/>
      </c>
      <c r="H55" s="101" t="str">
        <f t="shared" si="13"/>
        <v/>
      </c>
      <c r="I55" s="102" t="str">
        <f t="shared" si="14"/>
        <v/>
      </c>
      <c r="J55" s="101" t="str">
        <f t="shared" si="15"/>
        <v/>
      </c>
      <c r="K55" s="102" t="str">
        <f t="shared" si="16"/>
        <v/>
      </c>
      <c r="L55" s="101" t="str">
        <f t="shared" si="17"/>
        <v/>
      </c>
      <c r="M55" s="102" t="str">
        <f t="shared" si="18"/>
        <v/>
      </c>
      <c r="N55" s="101" t="str">
        <f t="shared" si="19"/>
        <v/>
      </c>
      <c r="O55" s="102" t="str">
        <f t="shared" si="20"/>
        <v/>
      </c>
    </row>
    <row r="56" spans="2:15" s="98" customFormat="1" ht="14.4" x14ac:dyDescent="0.25">
      <c r="B56" s="98">
        <f t="shared" si="10"/>
        <v>0</v>
      </c>
      <c r="C56" s="5">
        <v>15</v>
      </c>
      <c r="D56" s="220" t="str">
        <f t="shared" si="11"/>
        <v/>
      </c>
      <c r="E56" s="220"/>
      <c r="F56" s="220"/>
      <c r="G56" s="100" t="str">
        <f t="shared" si="12"/>
        <v/>
      </c>
      <c r="H56" s="101" t="str">
        <f t="shared" si="13"/>
        <v/>
      </c>
      <c r="I56" s="102" t="str">
        <f t="shared" si="14"/>
        <v/>
      </c>
      <c r="J56" s="101" t="str">
        <f t="shared" si="15"/>
        <v/>
      </c>
      <c r="K56" s="102" t="str">
        <f t="shared" si="16"/>
        <v/>
      </c>
      <c r="L56" s="101" t="str">
        <f t="shared" si="17"/>
        <v/>
      </c>
      <c r="M56" s="102" t="str">
        <f t="shared" si="18"/>
        <v/>
      </c>
      <c r="N56" s="101" t="str">
        <f t="shared" si="19"/>
        <v/>
      </c>
      <c r="O56" s="102" t="str">
        <f t="shared" si="20"/>
        <v/>
      </c>
    </row>
    <row r="57" spans="2:15" s="98" customFormat="1" ht="14.4" x14ac:dyDescent="0.25">
      <c r="B57" s="98">
        <f t="shared" si="10"/>
        <v>0</v>
      </c>
      <c r="C57" s="5">
        <v>16</v>
      </c>
      <c r="D57" s="220" t="str">
        <f t="shared" si="11"/>
        <v/>
      </c>
      <c r="E57" s="220"/>
      <c r="F57" s="220"/>
      <c r="G57" s="100" t="str">
        <f t="shared" si="12"/>
        <v/>
      </c>
      <c r="H57" s="101" t="str">
        <f t="shared" si="13"/>
        <v/>
      </c>
      <c r="I57" s="102" t="str">
        <f t="shared" si="14"/>
        <v/>
      </c>
      <c r="J57" s="101" t="str">
        <f t="shared" si="15"/>
        <v/>
      </c>
      <c r="K57" s="102" t="str">
        <f t="shared" si="16"/>
        <v/>
      </c>
      <c r="L57" s="101" t="str">
        <f t="shared" si="17"/>
        <v/>
      </c>
      <c r="M57" s="102" t="str">
        <f t="shared" si="18"/>
        <v/>
      </c>
      <c r="N57" s="101" t="str">
        <f t="shared" si="19"/>
        <v/>
      </c>
      <c r="O57" s="102" t="str">
        <f t="shared" si="20"/>
        <v/>
      </c>
    </row>
    <row r="58" spans="2:15" s="98" customFormat="1" ht="14.4" x14ac:dyDescent="0.25">
      <c r="B58" s="98">
        <f t="shared" si="10"/>
        <v>0</v>
      </c>
      <c r="C58" s="5">
        <v>17</v>
      </c>
      <c r="D58" s="220" t="str">
        <f t="shared" si="11"/>
        <v/>
      </c>
      <c r="E58" s="220"/>
      <c r="F58" s="220"/>
      <c r="G58" s="100" t="str">
        <f t="shared" si="12"/>
        <v/>
      </c>
      <c r="H58" s="101" t="str">
        <f t="shared" si="13"/>
        <v/>
      </c>
      <c r="I58" s="102" t="str">
        <f t="shared" si="14"/>
        <v/>
      </c>
      <c r="J58" s="101" t="str">
        <f t="shared" si="15"/>
        <v/>
      </c>
      <c r="K58" s="102" t="str">
        <f t="shared" si="16"/>
        <v/>
      </c>
      <c r="L58" s="101" t="str">
        <f t="shared" si="17"/>
        <v/>
      </c>
      <c r="M58" s="102" t="str">
        <f t="shared" si="18"/>
        <v/>
      </c>
      <c r="N58" s="101" t="str">
        <f t="shared" si="19"/>
        <v/>
      </c>
      <c r="O58" s="102" t="str">
        <f t="shared" si="20"/>
        <v/>
      </c>
    </row>
    <row r="59" spans="2:15" s="98" customFormat="1" ht="14.4" x14ac:dyDescent="0.25">
      <c r="B59" s="98">
        <f t="shared" si="10"/>
        <v>0</v>
      </c>
      <c r="C59" s="5">
        <v>18</v>
      </c>
      <c r="D59" s="220" t="str">
        <f t="shared" si="11"/>
        <v/>
      </c>
      <c r="E59" s="220"/>
      <c r="F59" s="220"/>
      <c r="G59" s="100" t="str">
        <f t="shared" si="12"/>
        <v/>
      </c>
      <c r="H59" s="101" t="str">
        <f t="shared" si="13"/>
        <v/>
      </c>
      <c r="I59" s="102" t="str">
        <f t="shared" si="14"/>
        <v/>
      </c>
      <c r="J59" s="101" t="str">
        <f t="shared" si="15"/>
        <v/>
      </c>
      <c r="K59" s="102" t="str">
        <f t="shared" si="16"/>
        <v/>
      </c>
      <c r="L59" s="101" t="str">
        <f t="shared" si="17"/>
        <v/>
      </c>
      <c r="M59" s="102" t="str">
        <f t="shared" si="18"/>
        <v/>
      </c>
      <c r="N59" s="101" t="str">
        <f t="shared" si="19"/>
        <v/>
      </c>
      <c r="O59" s="102" t="str">
        <f t="shared" si="20"/>
        <v/>
      </c>
    </row>
    <row r="60" spans="2:15" s="98" customFormat="1" ht="14.4" x14ac:dyDescent="0.25">
      <c r="B60" s="98">
        <f t="shared" si="10"/>
        <v>0</v>
      </c>
      <c r="C60" s="5">
        <v>19</v>
      </c>
      <c r="D60" s="220" t="str">
        <f t="shared" si="11"/>
        <v/>
      </c>
      <c r="E60" s="220"/>
      <c r="F60" s="220"/>
      <c r="G60" s="100" t="str">
        <f t="shared" si="12"/>
        <v/>
      </c>
      <c r="H60" s="101" t="str">
        <f t="shared" si="13"/>
        <v/>
      </c>
      <c r="I60" s="102" t="str">
        <f t="shared" si="14"/>
        <v/>
      </c>
      <c r="J60" s="101" t="str">
        <f t="shared" si="15"/>
        <v/>
      </c>
      <c r="K60" s="102" t="str">
        <f t="shared" si="16"/>
        <v/>
      </c>
      <c r="L60" s="101" t="str">
        <f t="shared" si="17"/>
        <v/>
      </c>
      <c r="M60" s="102" t="str">
        <f t="shared" si="18"/>
        <v/>
      </c>
      <c r="N60" s="101" t="str">
        <f t="shared" si="19"/>
        <v/>
      </c>
      <c r="O60" s="102" t="str">
        <f t="shared" si="20"/>
        <v/>
      </c>
    </row>
    <row r="61" spans="2:15" s="98" customFormat="1" ht="14.4" x14ac:dyDescent="0.25">
      <c r="C61" s="5"/>
      <c r="O61" s="102" t="str">
        <f t="shared" si="20"/>
        <v/>
      </c>
    </row>
    <row r="62" spans="2:15" ht="5.25" customHeight="1" x14ac:dyDescent="0.25"/>
    <row r="63" spans="2:15" s="98" customFormat="1" x14ac:dyDescent="0.25">
      <c r="C63" s="5"/>
    </row>
    <row r="64" spans="2:15" x14ac:dyDescent="0.25">
      <c r="C64" s="103"/>
      <c r="D64" s="104" t="s">
        <v>34</v>
      </c>
      <c r="E64" s="246" t="str">
        <f>D16</f>
        <v>Residential</v>
      </c>
      <c r="F64" s="246"/>
      <c r="G64" s="246"/>
      <c r="H64" s="246"/>
      <c r="I64" s="246"/>
      <c r="J64" s="246"/>
      <c r="K64" s="103" t="str">
        <f>IF(N16="DEMAND - INTERVAL","RTSR - INTERVAL METERED","")</f>
        <v/>
      </c>
    </row>
    <row r="65" spans="1:14" x14ac:dyDescent="0.25">
      <c r="C65" s="103"/>
      <c r="D65" s="104" t="s">
        <v>35</v>
      </c>
      <c r="E65" s="236" t="str">
        <f>H16</f>
        <v>RPP</v>
      </c>
      <c r="F65" s="236"/>
      <c r="G65" s="236"/>
      <c r="H65" s="20"/>
      <c r="I65" s="20"/>
    </row>
    <row r="66" spans="1:14" ht="15.6" x14ac:dyDescent="0.25">
      <c r="C66" s="103"/>
      <c r="D66" s="104" t="s">
        <v>36</v>
      </c>
      <c r="E66" s="21">
        <f>K16</f>
        <v>750</v>
      </c>
      <c r="F66" s="105" t="s">
        <v>11</v>
      </c>
      <c r="J66" s="22"/>
      <c r="K66" s="22"/>
      <c r="L66" s="22"/>
      <c r="M66" s="22"/>
      <c r="N66" s="22"/>
    </row>
    <row r="67" spans="1:14" ht="15.6" x14ac:dyDescent="0.3">
      <c r="C67" s="103"/>
      <c r="D67" s="104" t="s">
        <v>37</v>
      </c>
      <c r="E67" s="21">
        <f>L16</f>
        <v>0</v>
      </c>
      <c r="F67" s="106" t="s">
        <v>16</v>
      </c>
      <c r="G67" s="107"/>
      <c r="H67" s="108"/>
      <c r="I67" s="108"/>
      <c r="J67" s="108"/>
    </row>
    <row r="68" spans="1:14" x14ac:dyDescent="0.25">
      <c r="C68" s="103"/>
      <c r="D68" s="104" t="s">
        <v>38</v>
      </c>
      <c r="E68" s="23">
        <f>I16</f>
        <v>1.0454000000000001</v>
      </c>
    </row>
    <row r="69" spans="1:14" x14ac:dyDescent="0.25">
      <c r="C69" s="103"/>
      <c r="D69" s="104" t="s">
        <v>39</v>
      </c>
      <c r="E69" s="23">
        <f>J16</f>
        <v>1.0415000000000001</v>
      </c>
    </row>
    <row r="70" spans="1:14" x14ac:dyDescent="0.25">
      <c r="C70" s="103"/>
    </row>
    <row r="71" spans="1:14" x14ac:dyDescent="0.25">
      <c r="C71" s="103"/>
      <c r="E71" s="105"/>
      <c r="F71" s="237" t="s">
        <v>40</v>
      </c>
      <c r="G71" s="238"/>
      <c r="H71" s="239"/>
      <c r="I71" s="237" t="s">
        <v>41</v>
      </c>
      <c r="J71" s="238"/>
      <c r="K71" s="239"/>
      <c r="L71" s="237" t="s">
        <v>42</v>
      </c>
      <c r="M71" s="239"/>
    </row>
    <row r="72" spans="1:14" x14ac:dyDescent="0.25">
      <c r="C72" s="103"/>
      <c r="E72" s="240"/>
      <c r="F72" s="109" t="s">
        <v>43</v>
      </c>
      <c r="G72" s="109" t="s">
        <v>44</v>
      </c>
      <c r="H72" s="110" t="s">
        <v>45</v>
      </c>
      <c r="I72" s="109" t="s">
        <v>43</v>
      </c>
      <c r="J72" s="111" t="s">
        <v>44</v>
      </c>
      <c r="K72" s="110" t="s">
        <v>45</v>
      </c>
      <c r="L72" s="242" t="s">
        <v>46</v>
      </c>
      <c r="M72" s="244" t="s">
        <v>47</v>
      </c>
    </row>
    <row r="73" spans="1:14" x14ac:dyDescent="0.25">
      <c r="C73" s="103"/>
      <c r="E73" s="241"/>
      <c r="F73" s="112" t="s">
        <v>48</v>
      </c>
      <c r="G73" s="112"/>
      <c r="H73" s="113" t="s">
        <v>48</v>
      </c>
      <c r="I73" s="112" t="s">
        <v>48</v>
      </c>
      <c r="J73" s="113"/>
      <c r="K73" s="113" t="s">
        <v>48</v>
      </c>
      <c r="L73" s="243"/>
      <c r="M73" s="245"/>
    </row>
    <row r="74" spans="1:14" x14ac:dyDescent="0.25">
      <c r="A74" s="103" t="str">
        <f>$E64</f>
        <v>Residential</v>
      </c>
      <c r="D74" s="114" t="s">
        <v>49</v>
      </c>
      <c r="E74" s="25"/>
      <c r="F74" s="26">
        <v>38.56</v>
      </c>
      <c r="G74" s="115">
        <v>1</v>
      </c>
      <c r="H74" s="116">
        <f>G74*F74</f>
        <v>38.56</v>
      </c>
      <c r="I74" s="29">
        <v>47.66</v>
      </c>
      <c r="J74" s="117">
        <f>G74</f>
        <v>1</v>
      </c>
      <c r="K74" s="118">
        <f>J74*I74</f>
        <v>47.66</v>
      </c>
      <c r="L74" s="119">
        <f>K74-H74</f>
        <v>9.0999999999999943</v>
      </c>
      <c r="M74" s="120">
        <f>IF(ISERROR(L74/H74), "", L74/H74)</f>
        <v>0.23599585062240647</v>
      </c>
    </row>
    <row r="75" spans="1:14" x14ac:dyDescent="0.25">
      <c r="A75" s="103" t="str">
        <f t="shared" ref="A75:A117" si="21">A74</f>
        <v>Residential</v>
      </c>
      <c r="D75" s="114" t="s">
        <v>50</v>
      </c>
      <c r="E75" s="25"/>
      <c r="F75" s="26">
        <v>0</v>
      </c>
      <c r="G75" s="115">
        <f>IF($E67&gt;0, $E67, $E66)</f>
        <v>750</v>
      </c>
      <c r="H75" s="116">
        <f>G75*F75</f>
        <v>0</v>
      </c>
      <c r="I75" s="35">
        <v>0</v>
      </c>
      <c r="J75" s="117">
        <f>IF($E67&gt;0, $E67, $E66)</f>
        <v>750</v>
      </c>
      <c r="K75" s="118">
        <f>J75*I75</f>
        <v>0</v>
      </c>
      <c r="L75" s="119">
        <f>K75-H75</f>
        <v>0</v>
      </c>
      <c r="M75" s="120" t="str">
        <f>IF(ISERROR(L75/H75), "", L75/H75)</f>
        <v/>
      </c>
    </row>
    <row r="76" spans="1:14" hidden="1" x14ac:dyDescent="0.25">
      <c r="A76" s="103" t="str">
        <f t="shared" si="21"/>
        <v>Residential</v>
      </c>
      <c r="D76" s="114" t="s">
        <v>51</v>
      </c>
      <c r="E76" s="25"/>
      <c r="F76" s="26">
        <v>0</v>
      </c>
      <c r="G76" s="115">
        <f>IF($E67&gt;0, $E67, $E66)</f>
        <v>750</v>
      </c>
      <c r="H76" s="116">
        <v>0</v>
      </c>
      <c r="I76" s="35">
        <v>0</v>
      </c>
      <c r="J76" s="117">
        <f>IF($E67&gt;0, $E67, $E66)</f>
        <v>750</v>
      </c>
      <c r="K76" s="118">
        <v>0</v>
      </c>
      <c r="L76" s="119"/>
      <c r="M76" s="120"/>
    </row>
    <row r="77" spans="1:14" hidden="1" x14ac:dyDescent="0.25">
      <c r="A77" s="103" t="str">
        <f t="shared" si="21"/>
        <v>Residential</v>
      </c>
      <c r="D77" s="114" t="s">
        <v>52</v>
      </c>
      <c r="E77" s="25"/>
      <c r="F77" s="26">
        <v>0</v>
      </c>
      <c r="G77" s="115">
        <f>IF($E67&gt;0, $E67, $E66)</f>
        <v>750</v>
      </c>
      <c r="H77" s="116">
        <v>0</v>
      </c>
      <c r="I77" s="35">
        <v>0</v>
      </c>
      <c r="J77" s="121">
        <f>IF($E67&gt;0, $E67, $E66)</f>
        <v>750</v>
      </c>
      <c r="K77" s="118">
        <v>0</v>
      </c>
      <c r="L77" s="119">
        <f t="shared" ref="L77:L95" si="22">K77-H77</f>
        <v>0</v>
      </c>
      <c r="M77" s="120" t="str">
        <f>IF(ISERROR(L77/H77), "", L77/H77)</f>
        <v/>
      </c>
    </row>
    <row r="78" spans="1:14" x14ac:dyDescent="0.25">
      <c r="A78" s="103" t="str">
        <f t="shared" si="21"/>
        <v>Residential</v>
      </c>
      <c r="D78" s="114" t="s">
        <v>53</v>
      </c>
      <c r="E78" s="25"/>
      <c r="F78" s="26">
        <v>0.88000000000000012</v>
      </c>
      <c r="G78" s="115">
        <v>1</v>
      </c>
      <c r="H78" s="116">
        <f>G78*F78</f>
        <v>0.88000000000000012</v>
      </c>
      <c r="I78" s="29">
        <v>-1.2667264157015985</v>
      </c>
      <c r="J78" s="117">
        <f>G78</f>
        <v>1</v>
      </c>
      <c r="K78" s="118">
        <f>J78*I78</f>
        <v>-1.2667264157015985</v>
      </c>
      <c r="L78" s="119">
        <f t="shared" si="22"/>
        <v>-2.1467264157015986</v>
      </c>
      <c r="M78" s="120">
        <f>IF(ISERROR(L78/H78), "", L78/H78)</f>
        <v>-2.4394618360245435</v>
      </c>
    </row>
    <row r="79" spans="1:14" x14ac:dyDescent="0.25">
      <c r="A79" s="103" t="str">
        <f t="shared" si="21"/>
        <v>Residential</v>
      </c>
      <c r="D79" s="114" t="s">
        <v>54</v>
      </c>
      <c r="E79" s="25"/>
      <c r="F79" s="26">
        <v>0</v>
      </c>
      <c r="G79" s="115">
        <f>IF($E67&gt;0, $E67, $E66)</f>
        <v>750</v>
      </c>
      <c r="H79" s="116">
        <f>G79*F79</f>
        <v>0</v>
      </c>
      <c r="I79" s="35">
        <v>0</v>
      </c>
      <c r="J79" s="117">
        <f>IF($E67&gt;0, $E67, $E66)</f>
        <v>750</v>
      </c>
      <c r="K79" s="118">
        <f>J79*I79</f>
        <v>0</v>
      </c>
      <c r="L79" s="119">
        <f t="shared" si="22"/>
        <v>0</v>
      </c>
      <c r="M79" s="120" t="str">
        <f>IF(ISERROR(L79/H79), "", L79/H79)</f>
        <v/>
      </c>
    </row>
    <row r="80" spans="1:14" x14ac:dyDescent="0.25">
      <c r="A80" s="103" t="str">
        <f t="shared" si="21"/>
        <v>Residential</v>
      </c>
      <c r="B80" s="103" t="s">
        <v>55</v>
      </c>
      <c r="C80" s="24">
        <f>B16</f>
        <v>1</v>
      </c>
      <c r="D80" s="46" t="s">
        <v>56</v>
      </c>
      <c r="E80" s="47"/>
      <c r="F80" s="48"/>
      <c r="G80" s="49"/>
      <c r="H80" s="50">
        <f>SUM(H74:H79)</f>
        <v>39.440000000000005</v>
      </c>
      <c r="I80" s="51"/>
      <c r="J80" s="52"/>
      <c r="K80" s="50">
        <f>SUM(K74:K79)</f>
        <v>46.393273584298399</v>
      </c>
      <c r="L80" s="41">
        <f t="shared" si="22"/>
        <v>6.9532735842983939</v>
      </c>
      <c r="M80" s="42">
        <f>IF((H80)=0,"",(L80/H80))</f>
        <v>0.17630004016983755</v>
      </c>
    </row>
    <row r="81" spans="1:14" x14ac:dyDescent="0.25">
      <c r="A81" s="103" t="str">
        <f t="shared" si="21"/>
        <v>Residential</v>
      </c>
      <c r="D81" s="123" t="s">
        <v>57</v>
      </c>
      <c r="E81" s="25"/>
      <c r="F81" s="34">
        <f>IF((E66*12&gt;=150000), 0, IF(E65="RPP",(F97*OffPeakPer+F98*MidPeakPer+F99*OnPeakPer),IF(E65="Non-RPP (Retailer)",F100,F101)))</f>
        <v>0.12752000000000002</v>
      </c>
      <c r="G81" s="43">
        <f>IF(F81=0, 0, $E66*E68-E66)</f>
        <v>34.050000000000068</v>
      </c>
      <c r="H81" s="28">
        <f t="shared" ref="H81:H88" si="23">G81*F81</f>
        <v>4.3420560000000092</v>
      </c>
      <c r="I81" s="35">
        <f>IF((E66*12&gt;=150000), 0, IF(E65="RPP",(I97*OffPeakPer+I98*MidPeakPer+I99*OnPeakPer),IF(E65="Non-RPP (Retailer)",I100,I101)))</f>
        <v>0.12752000000000002</v>
      </c>
      <c r="J81" s="44">
        <f>IF(I81=0, 0, E66*E69-E66)</f>
        <v>31.125000000000114</v>
      </c>
      <c r="K81" s="31">
        <f t="shared" ref="K81:K88" si="24">J81*I81</f>
        <v>3.9690600000000154</v>
      </c>
      <c r="L81" s="119">
        <f t="shared" si="22"/>
        <v>-0.37299599999999389</v>
      </c>
      <c r="M81" s="120">
        <f t="shared" ref="M81:M88" si="25">IF(ISERROR(L81/H81), "", L81/H81)</f>
        <v>-8.5903083700438934E-2</v>
      </c>
    </row>
    <row r="82" spans="1:14" ht="26.4" x14ac:dyDescent="0.25">
      <c r="A82" s="103" t="str">
        <f t="shared" si="21"/>
        <v>Residential</v>
      </c>
      <c r="D82" s="123" t="s">
        <v>58</v>
      </c>
      <c r="E82" s="25"/>
      <c r="F82" s="36">
        <v>0</v>
      </c>
      <c r="G82" s="55">
        <f>IF($E67&gt;0, $E67, $E66)</f>
        <v>750</v>
      </c>
      <c r="H82" s="116">
        <f t="shared" si="23"/>
        <v>0</v>
      </c>
      <c r="I82" s="35">
        <v>0</v>
      </c>
      <c r="J82" s="56">
        <f>IF($E67&gt;0, $E67, $E66)</f>
        <v>750</v>
      </c>
      <c r="K82" s="118">
        <f t="shared" si="24"/>
        <v>0</v>
      </c>
      <c r="L82" s="119">
        <f t="shared" si="22"/>
        <v>0</v>
      </c>
      <c r="M82" s="120" t="str">
        <f t="shared" si="25"/>
        <v/>
      </c>
    </row>
    <row r="83" spans="1:14" x14ac:dyDescent="0.25">
      <c r="A83" s="103" t="str">
        <f t="shared" si="21"/>
        <v>Residential</v>
      </c>
      <c r="D83" s="123" t="s">
        <v>59</v>
      </c>
      <c r="E83" s="25"/>
      <c r="F83" s="36">
        <v>0</v>
      </c>
      <c r="G83" s="55">
        <f>IF($E67&gt;0, $E67, $E66)</f>
        <v>750</v>
      </c>
      <c r="H83" s="116">
        <f t="shared" si="23"/>
        <v>0</v>
      </c>
      <c r="I83" s="35">
        <v>0</v>
      </c>
      <c r="J83" s="56">
        <f>IF($E67&gt;0, $E67, $E66)</f>
        <v>750</v>
      </c>
      <c r="K83" s="118">
        <f t="shared" si="24"/>
        <v>0</v>
      </c>
      <c r="L83" s="119">
        <f t="shared" si="22"/>
        <v>0</v>
      </c>
      <c r="M83" s="120" t="str">
        <f t="shared" si="25"/>
        <v/>
      </c>
    </row>
    <row r="84" spans="1:14" x14ac:dyDescent="0.25">
      <c r="A84" s="103" t="str">
        <f t="shared" si="21"/>
        <v>Residential</v>
      </c>
      <c r="D84" s="123" t="s">
        <v>60</v>
      </c>
      <c r="E84" s="25"/>
      <c r="F84" s="36">
        <v>0</v>
      </c>
      <c r="G84" s="55">
        <f>E66</f>
        <v>750</v>
      </c>
      <c r="H84" s="116">
        <f t="shared" si="23"/>
        <v>0</v>
      </c>
      <c r="I84" s="35">
        <v>0</v>
      </c>
      <c r="J84" s="56">
        <f>E66</f>
        <v>750</v>
      </c>
      <c r="K84" s="118">
        <f t="shared" si="24"/>
        <v>0</v>
      </c>
      <c r="L84" s="119">
        <f t="shared" si="22"/>
        <v>0</v>
      </c>
      <c r="M84" s="120" t="str">
        <f t="shared" si="25"/>
        <v/>
      </c>
    </row>
    <row r="85" spans="1:14" x14ac:dyDescent="0.25">
      <c r="A85" s="103" t="str">
        <f t="shared" si="21"/>
        <v>Residential</v>
      </c>
      <c r="D85" s="114" t="s">
        <v>61</v>
      </c>
      <c r="E85" s="25"/>
      <c r="F85" s="36">
        <v>1.1000000000000001E-3</v>
      </c>
      <c r="G85" s="55">
        <f>IF($E67&gt;0, $E67, $E66)</f>
        <v>750</v>
      </c>
      <c r="H85" s="116">
        <f t="shared" si="23"/>
        <v>0.82500000000000007</v>
      </c>
      <c r="I85" s="35">
        <v>1.4668233742402548E-3</v>
      </c>
      <c r="J85" s="56">
        <f>IF($E67&gt;0, $E67, $E66)</f>
        <v>750</v>
      </c>
      <c r="K85" s="118">
        <f t="shared" si="24"/>
        <v>1.1001175306801911</v>
      </c>
      <c r="L85" s="119">
        <f t="shared" si="22"/>
        <v>0.27511753068019107</v>
      </c>
      <c r="M85" s="120">
        <f t="shared" si="25"/>
        <v>0.33347579476386796</v>
      </c>
    </row>
    <row r="86" spans="1:14" ht="26.4" x14ac:dyDescent="0.25">
      <c r="A86" s="103" t="str">
        <f t="shared" si="21"/>
        <v>Residential</v>
      </c>
      <c r="D86" s="123" t="s">
        <v>62</v>
      </c>
      <c r="E86" s="25"/>
      <c r="F86" s="36">
        <v>0.42</v>
      </c>
      <c r="G86" s="115">
        <v>1</v>
      </c>
      <c r="H86" s="116">
        <f t="shared" si="23"/>
        <v>0.42</v>
      </c>
      <c r="I86" s="45">
        <v>0.42</v>
      </c>
      <c r="J86" s="121">
        <v>1</v>
      </c>
      <c r="K86" s="118">
        <f t="shared" si="24"/>
        <v>0.42</v>
      </c>
      <c r="L86" s="119">
        <f t="shared" si="22"/>
        <v>0</v>
      </c>
      <c r="M86" s="120">
        <f t="shared" si="25"/>
        <v>0</v>
      </c>
    </row>
    <row r="87" spans="1:14" x14ac:dyDescent="0.25">
      <c r="A87" s="103" t="str">
        <f t="shared" si="21"/>
        <v>Residential</v>
      </c>
      <c r="D87" s="114" t="s">
        <v>63</v>
      </c>
      <c r="E87" s="25"/>
      <c r="F87" s="36">
        <v>-0.31</v>
      </c>
      <c r="G87" s="115">
        <v>1</v>
      </c>
      <c r="H87" s="116">
        <f t="shared" si="23"/>
        <v>-0.31</v>
      </c>
      <c r="I87" s="29">
        <v>-0.36128264150576167</v>
      </c>
      <c r="J87" s="121">
        <v>1</v>
      </c>
      <c r="K87" s="118">
        <f t="shared" si="24"/>
        <v>-0.36128264150576167</v>
      </c>
      <c r="L87" s="119">
        <f t="shared" si="22"/>
        <v>-5.1282641505761672E-2</v>
      </c>
      <c r="M87" s="120">
        <f t="shared" si="25"/>
        <v>0.16542787582503765</v>
      </c>
    </row>
    <row r="88" spans="1:14" x14ac:dyDescent="0.25">
      <c r="A88" s="103" t="str">
        <f t="shared" si="21"/>
        <v>Residential</v>
      </c>
      <c r="D88" s="114" t="s">
        <v>64</v>
      </c>
      <c r="E88" s="25"/>
      <c r="F88" s="36">
        <v>0</v>
      </c>
      <c r="G88" s="55">
        <f>IF($E67&gt;0, $E67, $E66)</f>
        <v>750</v>
      </c>
      <c r="H88" s="116">
        <f t="shared" si="23"/>
        <v>0</v>
      </c>
      <c r="I88" s="35">
        <v>0</v>
      </c>
      <c r="J88" s="56">
        <f>IF($E67&gt;0, $E67, $E66)</f>
        <v>750</v>
      </c>
      <c r="K88" s="118">
        <f t="shared" si="24"/>
        <v>0</v>
      </c>
      <c r="L88" s="119">
        <f t="shared" si="22"/>
        <v>0</v>
      </c>
      <c r="M88" s="120" t="str">
        <f t="shared" si="25"/>
        <v/>
      </c>
    </row>
    <row r="89" spans="1:14" ht="26.4" x14ac:dyDescent="0.25">
      <c r="A89" s="103" t="str">
        <f t="shared" si="21"/>
        <v>Residential</v>
      </c>
      <c r="B89" s="103" t="s">
        <v>65</v>
      </c>
      <c r="C89" s="24">
        <f>B16</f>
        <v>1</v>
      </c>
      <c r="D89" s="46" t="s">
        <v>66</v>
      </c>
      <c r="E89" s="47"/>
      <c r="F89" s="48"/>
      <c r="G89" s="49"/>
      <c r="H89" s="50">
        <f>SUM(H80:H88)</f>
        <v>44.717056000000014</v>
      </c>
      <c r="I89" s="51"/>
      <c r="J89" s="52"/>
      <c r="K89" s="50">
        <f>SUM(K80:K88)</f>
        <v>51.521168473472848</v>
      </c>
      <c r="L89" s="41">
        <f t="shared" si="22"/>
        <v>6.8041124734728342</v>
      </c>
      <c r="M89" s="42">
        <f>IF((H89)=0,"",(L89/H89))</f>
        <v>0.15215922250053385</v>
      </c>
    </row>
    <row r="90" spans="1:14" x14ac:dyDescent="0.25">
      <c r="A90" s="103" t="str">
        <f t="shared" si="21"/>
        <v>Residential</v>
      </c>
      <c r="D90" s="126" t="s">
        <v>67</v>
      </c>
      <c r="E90" s="25"/>
      <c r="F90" s="36">
        <v>1.2999999999999999E-2</v>
      </c>
      <c r="G90" s="43">
        <f>IF($E67&gt;0, $E67, $E66*$E68)</f>
        <v>784.05000000000007</v>
      </c>
      <c r="H90" s="116">
        <f>G90*F90</f>
        <v>10.19265</v>
      </c>
      <c r="I90" s="35">
        <v>1.29E-2</v>
      </c>
      <c r="J90" s="44">
        <f>IF($E67&gt;0, $E67, $E66*$E69)</f>
        <v>781.12500000000011</v>
      </c>
      <c r="K90" s="118">
        <f>J90*I90</f>
        <v>10.076512500000002</v>
      </c>
      <c r="L90" s="119">
        <f t="shared" si="22"/>
        <v>-0.11613749999999889</v>
      </c>
      <c r="M90" s="120">
        <f>IF(ISERROR(L90/H90), "", L90/H90)</f>
        <v>-1.1394239967034961E-2</v>
      </c>
      <c r="N90" s="127"/>
    </row>
    <row r="91" spans="1:14" ht="26.4" x14ac:dyDescent="0.25">
      <c r="A91" s="103" t="str">
        <f t="shared" si="21"/>
        <v>Residential</v>
      </c>
      <c r="D91" s="128" t="s">
        <v>68</v>
      </c>
      <c r="E91" s="25"/>
      <c r="F91" s="36">
        <v>9.7000000000000003E-3</v>
      </c>
      <c r="G91" s="43">
        <f>IF($E67&gt;0, $E67, $E66*$E68)</f>
        <v>784.05000000000007</v>
      </c>
      <c r="H91" s="116">
        <f>G91*F91</f>
        <v>7.6052850000000012</v>
      </c>
      <c r="I91" s="35">
        <v>9.2999999999999992E-3</v>
      </c>
      <c r="J91" s="44">
        <f>IF($E67&gt;0, $E67, $E66*$E69)</f>
        <v>781.12500000000011</v>
      </c>
      <c r="K91" s="118">
        <f>J91*I91</f>
        <v>7.2644625000000005</v>
      </c>
      <c r="L91" s="119">
        <f t="shared" si="22"/>
        <v>-0.34082250000000069</v>
      </c>
      <c r="M91" s="120">
        <f>IF(ISERROR(L91/H91), "", L91/H91)</f>
        <v>-4.4813902437581321E-2</v>
      </c>
      <c r="N91" s="127"/>
    </row>
    <row r="92" spans="1:14" ht="26.4" x14ac:dyDescent="0.25">
      <c r="A92" s="103" t="str">
        <f t="shared" si="21"/>
        <v>Residential</v>
      </c>
      <c r="B92" s="103" t="s">
        <v>69</v>
      </c>
      <c r="C92" s="24">
        <f>B16</f>
        <v>1</v>
      </c>
      <c r="D92" s="46" t="s">
        <v>70</v>
      </c>
      <c r="E92" s="47"/>
      <c r="F92" s="48"/>
      <c r="G92" s="49"/>
      <c r="H92" s="50">
        <f>SUM(H89:H91)</f>
        <v>62.514991000000016</v>
      </c>
      <c r="I92" s="51"/>
      <c r="J92" s="52"/>
      <c r="K92" s="50">
        <f>SUM(K89:K91)</f>
        <v>68.862143473472855</v>
      </c>
      <c r="L92" s="41">
        <f t="shared" si="22"/>
        <v>6.3471524734728391</v>
      </c>
      <c r="M92" s="42">
        <f>IF((H92)=0,"",(L92/H92))</f>
        <v>0.10153008697502391</v>
      </c>
    </row>
    <row r="93" spans="1:14" ht="26.4" x14ac:dyDescent="0.25">
      <c r="A93" s="103" t="str">
        <f t="shared" si="21"/>
        <v>Residential</v>
      </c>
      <c r="D93" s="129" t="s">
        <v>71</v>
      </c>
      <c r="E93" s="25"/>
      <c r="F93" s="36">
        <v>4.5000000000000005E-3</v>
      </c>
      <c r="G93" s="43">
        <f>E66*E68</f>
        <v>784.05000000000007</v>
      </c>
      <c r="H93" s="53">
        <f>G93*F93</f>
        <v>3.5282250000000008</v>
      </c>
      <c r="I93" s="35">
        <v>4.5000000000000005E-3</v>
      </c>
      <c r="J93" s="44">
        <f>E66*E69</f>
        <v>781.12500000000011</v>
      </c>
      <c r="K93" s="31">
        <f>J93*I93</f>
        <v>3.5150625000000009</v>
      </c>
      <c r="L93" s="119">
        <f t="shared" si="22"/>
        <v>-1.3162499999999966E-2</v>
      </c>
      <c r="M93" s="120">
        <f>IF(ISERROR(L93/H93), "", L93/H93)</f>
        <v>-3.7306294241438577E-3</v>
      </c>
    </row>
    <row r="94" spans="1:14" ht="26.4" x14ac:dyDescent="0.25">
      <c r="A94" s="103" t="str">
        <f t="shared" si="21"/>
        <v>Residential</v>
      </c>
      <c r="D94" s="129" t="s">
        <v>72</v>
      </c>
      <c r="E94" s="25"/>
      <c r="F94" s="36">
        <v>1.5E-3</v>
      </c>
      <c r="G94" s="43">
        <f>E66*E68</f>
        <v>784.05000000000007</v>
      </c>
      <c r="H94" s="53">
        <f>G94*F94</f>
        <v>1.1760750000000002</v>
      </c>
      <c r="I94" s="35">
        <v>1.5E-3</v>
      </c>
      <c r="J94" s="44">
        <f>E66*E69</f>
        <v>781.12500000000011</v>
      </c>
      <c r="K94" s="31">
        <f>J94*I94</f>
        <v>1.1716875000000002</v>
      </c>
      <c r="L94" s="119">
        <f t="shared" si="22"/>
        <v>-4.3874999999999886E-3</v>
      </c>
      <c r="M94" s="120">
        <f>IF(ISERROR(L94/H94), "", L94/H94)</f>
        <v>-3.7306294241438581E-3</v>
      </c>
    </row>
    <row r="95" spans="1:14" x14ac:dyDescent="0.25">
      <c r="A95" s="103" t="str">
        <f t="shared" si="21"/>
        <v>Residential</v>
      </c>
      <c r="D95" s="25" t="s">
        <v>73</v>
      </c>
      <c r="E95" s="25"/>
      <c r="F95" s="54">
        <v>0.25</v>
      </c>
      <c r="G95" s="115">
        <v>1</v>
      </c>
      <c r="H95" s="130">
        <f>G95*F95</f>
        <v>0.25</v>
      </c>
      <c r="I95" s="45">
        <v>0.25</v>
      </c>
      <c r="J95" s="117">
        <v>1</v>
      </c>
      <c r="K95" s="118">
        <f>J95*I95</f>
        <v>0.25</v>
      </c>
      <c r="L95" s="119">
        <f t="shared" si="22"/>
        <v>0</v>
      </c>
      <c r="M95" s="120">
        <f>IF(ISERROR(L95/H95), "", L95/H95)</f>
        <v>0</v>
      </c>
    </row>
    <row r="96" spans="1:14" ht="26.4" hidden="1" x14ac:dyDescent="0.25">
      <c r="A96" s="103" t="str">
        <f t="shared" si="21"/>
        <v>Residential</v>
      </c>
      <c r="D96" s="129" t="s">
        <v>74</v>
      </c>
      <c r="E96" s="25"/>
      <c r="F96" s="34"/>
      <c r="G96" s="55"/>
      <c r="H96" s="130"/>
      <c r="I96" s="35"/>
      <c r="J96" s="56"/>
      <c r="K96" s="118"/>
      <c r="L96" s="119"/>
      <c r="M96" s="120"/>
    </row>
    <row r="97" spans="1:13" x14ac:dyDescent="0.25">
      <c r="A97" s="103" t="str">
        <f t="shared" si="21"/>
        <v>Residential</v>
      </c>
      <c r="B97" s="103" t="s">
        <v>12</v>
      </c>
      <c r="D97" s="25" t="s">
        <v>75</v>
      </c>
      <c r="E97" s="25"/>
      <c r="F97" s="34">
        <v>9.8000000000000004E-2</v>
      </c>
      <c r="G97" s="55">
        <f>IF(AND(E66*12&gt;=150000),OffPeakPer*E66*E68,OffPeakPer*E66)</f>
        <v>480</v>
      </c>
      <c r="H97" s="130">
        <f>G97*F97</f>
        <v>47.04</v>
      </c>
      <c r="I97" s="35">
        <v>9.8000000000000004E-2</v>
      </c>
      <c r="J97" s="56">
        <f>IF(AND(E66*12&gt;=150000),OffPeakPer*E66*E69,OffPeakPer*E66)</f>
        <v>480</v>
      </c>
      <c r="K97" s="118">
        <f>J97*I97</f>
        <v>47.04</v>
      </c>
      <c r="L97" s="119">
        <f>K97-H97</f>
        <v>0</v>
      </c>
      <c r="M97" s="120">
        <f>IF(ISERROR(L97/H97), "", L97/H97)</f>
        <v>0</v>
      </c>
    </row>
    <row r="98" spans="1:13" x14ac:dyDescent="0.25">
      <c r="A98" s="103" t="str">
        <f t="shared" si="21"/>
        <v>Residential</v>
      </c>
      <c r="B98" s="103" t="s">
        <v>12</v>
      </c>
      <c r="D98" s="25" t="s">
        <v>76</v>
      </c>
      <c r="E98" s="25"/>
      <c r="F98" s="34">
        <v>0.157</v>
      </c>
      <c r="G98" s="55">
        <f>IF(AND(E66*12&gt;=150000),MidPeakPer*E66*E68,MidPeakPer*E66)</f>
        <v>135</v>
      </c>
      <c r="H98" s="130">
        <f>G98*F98</f>
        <v>21.195</v>
      </c>
      <c r="I98" s="35">
        <v>0.157</v>
      </c>
      <c r="J98" s="56">
        <f>IF(AND(E66*12&gt;=150000),MidPeakPer*E66*E69,MidPeakPer*E66)</f>
        <v>135</v>
      </c>
      <c r="K98" s="118">
        <f>J98*I98</f>
        <v>21.195</v>
      </c>
      <c r="L98" s="119">
        <f>K98-H98</f>
        <v>0</v>
      </c>
      <c r="M98" s="120">
        <f>IF(ISERROR(L98/H98), "", L98/H98)</f>
        <v>0</v>
      </c>
    </row>
    <row r="99" spans="1:13" ht="13.8" thickBot="1" x14ac:dyDescent="0.3">
      <c r="A99" s="103" t="str">
        <f t="shared" si="21"/>
        <v>Residential</v>
      </c>
      <c r="B99" s="103" t="s">
        <v>12</v>
      </c>
      <c r="D99" s="103" t="s">
        <v>77</v>
      </c>
      <c r="E99" s="25"/>
      <c r="F99" s="34">
        <v>0.20300000000000001</v>
      </c>
      <c r="G99" s="55">
        <f>IF(AND(E66*12&gt;=150000),OnPeakPer*E66*E68,OnPeakPer*E66)</f>
        <v>135</v>
      </c>
      <c r="H99" s="130">
        <f>G99*F99</f>
        <v>27.405000000000001</v>
      </c>
      <c r="I99" s="35">
        <v>0.20300000000000001</v>
      </c>
      <c r="J99" s="56">
        <f>IF(AND(E66*12&gt;=150000),OnPeakPer*E66*E69,OnPeakPer*E66)</f>
        <v>135</v>
      </c>
      <c r="K99" s="118">
        <f>J99*I99</f>
        <v>27.405000000000001</v>
      </c>
      <c r="L99" s="119">
        <f>K99-H99</f>
        <v>0</v>
      </c>
      <c r="M99" s="120">
        <f>IF(ISERROR(L99/H99), "", L99/H99)</f>
        <v>0</v>
      </c>
    </row>
    <row r="100" spans="1:13" ht="13.8" hidden="1" thickBot="1" x14ac:dyDescent="0.3">
      <c r="A100" s="103" t="str">
        <f t="shared" si="21"/>
        <v>Residential</v>
      </c>
      <c r="B100" s="103" t="s">
        <v>78</v>
      </c>
      <c r="D100" s="25" t="s">
        <v>79</v>
      </c>
      <c r="E100" s="25"/>
      <c r="F100" s="34">
        <v>0.11308</v>
      </c>
      <c r="G100" s="55">
        <f>IF(AND(E66*12&gt;=150000),E66*E68,E66)</f>
        <v>750</v>
      </c>
      <c r="H100" s="130">
        <f>G100*F100</f>
        <v>84.81</v>
      </c>
      <c r="I100" s="35">
        <f>F100</f>
        <v>0.11308</v>
      </c>
      <c r="J100" s="56">
        <f>IF(AND(E66*12&gt;=150000),E66*E69,E66)</f>
        <v>750</v>
      </c>
      <c r="K100" s="118">
        <f>J100*I100</f>
        <v>84.81</v>
      </c>
      <c r="L100" s="119">
        <f>K100-H100</f>
        <v>0</v>
      </c>
      <c r="M100" s="120">
        <f>IF(ISERROR(L100/H100), "", L100/H100)</f>
        <v>0</v>
      </c>
    </row>
    <row r="101" spans="1:13" ht="13.8" hidden="1" thickBot="1" x14ac:dyDescent="0.3">
      <c r="A101" s="103" t="str">
        <f t="shared" si="21"/>
        <v>Residential</v>
      </c>
      <c r="B101" s="103" t="s">
        <v>17</v>
      </c>
      <c r="D101" s="25" t="s">
        <v>80</v>
      </c>
      <c r="E101" s="25"/>
      <c r="F101" s="34">
        <v>0.11308</v>
      </c>
      <c r="G101" s="55">
        <f>IF(AND(E66*12&gt;=150000),E66*E68,E66)</f>
        <v>750</v>
      </c>
      <c r="H101" s="130">
        <f>G101*F101</f>
        <v>84.81</v>
      </c>
      <c r="I101" s="35">
        <f>F101</f>
        <v>0.11308</v>
      </c>
      <c r="J101" s="56">
        <f>IF(AND(E66*12&gt;=150000),E66*E69,E66)</f>
        <v>750</v>
      </c>
      <c r="K101" s="118">
        <f>J101*I101</f>
        <v>84.81</v>
      </c>
      <c r="L101" s="119">
        <f>K101-H101</f>
        <v>0</v>
      </c>
      <c r="M101" s="120">
        <f>IF(ISERROR(L101/H101), "", L101/H101)</f>
        <v>0</v>
      </c>
    </row>
    <row r="102" spans="1:13" ht="13.8" thickBot="1" x14ac:dyDescent="0.3">
      <c r="A102" s="103" t="str">
        <f t="shared" si="21"/>
        <v>Residential</v>
      </c>
      <c r="D102" s="58"/>
      <c r="E102" s="59"/>
      <c r="F102" s="60"/>
      <c r="G102" s="61"/>
      <c r="H102" s="62"/>
      <c r="I102" s="60"/>
      <c r="J102" s="63"/>
      <c r="K102" s="62"/>
      <c r="L102" s="64"/>
      <c r="M102" s="65"/>
    </row>
    <row r="103" spans="1:13" x14ac:dyDescent="0.25">
      <c r="A103" s="103" t="str">
        <f t="shared" si="21"/>
        <v>Residential</v>
      </c>
      <c r="B103" s="103" t="s">
        <v>12</v>
      </c>
      <c r="D103" s="135" t="s">
        <v>81</v>
      </c>
      <c r="E103" s="25"/>
      <c r="F103" s="136"/>
      <c r="G103" s="137"/>
      <c r="H103" s="138">
        <f>SUM(H93:H99,H92)</f>
        <v>163.10929100000001</v>
      </c>
      <c r="I103" s="139"/>
      <c r="J103" s="139"/>
      <c r="K103" s="138">
        <f>SUM(K93:K99,K92)</f>
        <v>169.43889347347286</v>
      </c>
      <c r="L103" s="140">
        <f>K103-H103</f>
        <v>6.3296024734728462</v>
      </c>
      <c r="M103" s="141">
        <f>IF((H103)=0,"",(L103/H103))</f>
        <v>3.880589777974601E-2</v>
      </c>
    </row>
    <row r="104" spans="1:13" x14ac:dyDescent="0.25">
      <c r="A104" s="103" t="str">
        <f t="shared" si="21"/>
        <v>Residential</v>
      </c>
      <c r="B104" s="103" t="s">
        <v>12</v>
      </c>
      <c r="D104" s="142" t="s">
        <v>82</v>
      </c>
      <c r="E104" s="25"/>
      <c r="F104" s="136">
        <v>0.13</v>
      </c>
      <c r="G104" s="143"/>
      <c r="H104" s="144">
        <f>H103*F104</f>
        <v>21.204207830000001</v>
      </c>
      <c r="I104" s="145">
        <v>0.13</v>
      </c>
      <c r="J104" s="115"/>
      <c r="K104" s="144">
        <f>K103*I104</f>
        <v>22.027056151551474</v>
      </c>
      <c r="L104" s="119">
        <f>K104-H104</f>
        <v>0.82284832155147214</v>
      </c>
      <c r="M104" s="146">
        <f>IF((H104)=0,"",(L104/H104))</f>
        <v>3.8805897779746107E-2</v>
      </c>
    </row>
    <row r="105" spans="1:13" ht="14.4" x14ac:dyDescent="0.3">
      <c r="A105" s="103" t="str">
        <f t="shared" si="21"/>
        <v>Residential</v>
      </c>
      <c r="B105" s="103" t="s">
        <v>12</v>
      </c>
      <c r="D105" s="142" t="s">
        <v>83</v>
      </c>
      <c r="E105" s="147"/>
      <c r="F105" s="148">
        <v>0.23499999999999999</v>
      </c>
      <c r="G105" s="143"/>
      <c r="H105" s="144">
        <f>IF(OR(ISNUMBER(SEARCH("[DGEN]", E64))=TRUE, ISNUMBER(SEARCH("STREET LIGHT", E64))=TRUE), 0, IF(AND(E66=0, E67=0),0, IF(AND(E67=0, E66*12&gt;250000), 0, IF(AND(E66=0, E67&gt;=50), 0, IF(E66*12&lt;=250000, F105*H103*-1, IF(E67&lt;50, F105*H103*-1, 0))))))</f>
        <v>-38.330683385</v>
      </c>
      <c r="I105" s="148">
        <v>0.23499999999999999</v>
      </c>
      <c r="J105" s="115"/>
      <c r="K105" s="144">
        <f>IF(OR(ISNUMBER(SEARCH("[DGEN]", E64))=TRUE, ISNUMBER(SEARCH("STREET LIGHT", E64))=TRUE), 0, IF(AND(E66=0, E67=0),0, IF(AND(E67=0, E66*12&gt;250000), 0, IF(AND(E66=0, E67&gt;=50), 0, IF(E66*12&lt;=250000, I105*K103*-1, IF(E67&lt;50, I105*K103*-1, 0))))))</f>
        <v>-39.818139966266116</v>
      </c>
      <c r="L105" s="119">
        <f>K105-H105</f>
        <v>-1.487456581266116</v>
      </c>
      <c r="M105" s="146"/>
    </row>
    <row r="106" spans="1:13" ht="13.8" thickBot="1" x14ac:dyDescent="0.3">
      <c r="A106" s="103" t="str">
        <f t="shared" si="21"/>
        <v>Residential</v>
      </c>
      <c r="B106" s="103" t="s">
        <v>84</v>
      </c>
      <c r="C106" s="24">
        <f>B16</f>
        <v>1</v>
      </c>
      <c r="D106" s="247" t="s">
        <v>85</v>
      </c>
      <c r="E106" s="247"/>
      <c r="F106" s="77"/>
      <c r="G106" s="78"/>
      <c r="H106" s="79">
        <f>H103+H104+H105</f>
        <v>145.98281544500003</v>
      </c>
      <c r="I106" s="80"/>
      <c r="J106" s="80"/>
      <c r="K106" s="81">
        <f>K103+K104+K105</f>
        <v>151.64780965875821</v>
      </c>
      <c r="L106" s="82">
        <f>K106-H106</f>
        <v>5.6649942137581775</v>
      </c>
      <c r="M106" s="83">
        <f>IF((H106)=0,"",(L106/H106))</f>
        <v>3.8805897779745871E-2</v>
      </c>
    </row>
    <row r="107" spans="1:13" ht="13.8" thickBot="1" x14ac:dyDescent="0.3">
      <c r="A107" s="103" t="str">
        <f t="shared" si="21"/>
        <v>Residential</v>
      </c>
      <c r="B107" s="103" t="s">
        <v>12</v>
      </c>
      <c r="D107" s="58"/>
      <c r="E107" s="59"/>
      <c r="F107" s="60"/>
      <c r="G107" s="61"/>
      <c r="H107" s="62"/>
      <c r="I107" s="60"/>
      <c r="J107" s="63"/>
      <c r="K107" s="62"/>
      <c r="L107" s="64"/>
      <c r="M107" s="65"/>
    </row>
    <row r="108" spans="1:13" ht="13.2" hidden="1" customHeight="1" x14ac:dyDescent="0.25">
      <c r="A108" s="103" t="str">
        <f t="shared" si="21"/>
        <v>Residential</v>
      </c>
      <c r="B108" s="103" t="s">
        <v>78</v>
      </c>
      <c r="D108" s="135" t="s">
        <v>86</v>
      </c>
      <c r="E108" s="25"/>
      <c r="F108" s="136"/>
      <c r="G108" s="137"/>
      <c r="H108" s="138">
        <f>SUM(H100,H93:H96,H92)</f>
        <v>152.27929100000003</v>
      </c>
      <c r="I108" s="139"/>
      <c r="J108" s="139"/>
      <c r="K108" s="138">
        <f>SUM(K100,K93:K96,K92)</f>
        <v>158.60889347347285</v>
      </c>
      <c r="L108" s="140">
        <f>K108-H108</f>
        <v>6.3296024734728178</v>
      </c>
      <c r="M108" s="141">
        <f>IF((H108)=0,"",(L108/H108))</f>
        <v>4.1565746937138132E-2</v>
      </c>
    </row>
    <row r="109" spans="1:13" hidden="1" x14ac:dyDescent="0.25">
      <c r="A109" s="103" t="str">
        <f t="shared" si="21"/>
        <v>Residential</v>
      </c>
      <c r="B109" s="103" t="s">
        <v>78</v>
      </c>
      <c r="D109" s="142" t="s">
        <v>82</v>
      </c>
      <c r="E109" s="25"/>
      <c r="F109" s="136">
        <v>0.13</v>
      </c>
      <c r="G109" s="137"/>
      <c r="H109" s="144">
        <f>H108*F109</f>
        <v>19.796307830000003</v>
      </c>
      <c r="I109" s="136">
        <v>0.13</v>
      </c>
      <c r="J109" s="145"/>
      <c r="K109" s="144">
        <f>K108*I109</f>
        <v>20.619156151551472</v>
      </c>
      <c r="L109" s="119">
        <f>K109-H109</f>
        <v>0.82284832155146859</v>
      </c>
      <c r="M109" s="146">
        <f>IF((H109)=0,"",(L109/H109))</f>
        <v>4.156574693713825E-2</v>
      </c>
    </row>
    <row r="110" spans="1:13" ht="14.4" hidden="1" x14ac:dyDescent="0.3">
      <c r="A110" s="103" t="str">
        <f t="shared" si="21"/>
        <v>Residential</v>
      </c>
      <c r="B110" s="103" t="s">
        <v>78</v>
      </c>
      <c r="D110" s="142" t="s">
        <v>83</v>
      </c>
      <c r="E110" s="147"/>
      <c r="F110" s="148">
        <v>0.23499999999999999</v>
      </c>
      <c r="G110" s="137"/>
      <c r="H110" s="144">
        <f>IF(OR(ISNUMBER(SEARCH("[DGEN]", E64))=TRUE, ISNUMBER(SEARCH("STREET LIGHT", E64))=TRUE), 0, IF(AND(E66=0, E67=0),0, IF(AND(E67=0, E66*12&gt;250000), 0, IF(AND(E66=0, E67&gt;=50), 0, IF(E66*12&lt;=250000, F110*H108*-1, IF(E67&lt;50, F110*H108*-1, 0))))))</f>
        <v>-35.785633385000004</v>
      </c>
      <c r="I110" s="148">
        <v>0.23499999999999999</v>
      </c>
      <c r="J110" s="145"/>
      <c r="K110" s="144">
        <f>IF(OR(ISNUMBER(SEARCH("[DGEN]", E64))=TRUE, ISNUMBER(SEARCH("STREET LIGHT", E64))=TRUE), 0, IF(AND(E66=0, E67=0),0, IF(AND(E67=0, E66*12&gt;250000), 0, IF(AND(E66=0, E67&gt;=50), 0, IF(E66*12&lt;=250000, I110*K108*-1, IF(E67&lt;50, I110*K108*-1, 0))))))</f>
        <v>-37.27308996626612</v>
      </c>
      <c r="L110" s="119"/>
      <c r="M110" s="146"/>
    </row>
    <row r="111" spans="1:13" hidden="1" x14ac:dyDescent="0.25">
      <c r="A111" s="103" t="str">
        <f t="shared" si="21"/>
        <v>Residential</v>
      </c>
      <c r="B111" s="103" t="s">
        <v>87</v>
      </c>
      <c r="D111" s="248" t="s">
        <v>86</v>
      </c>
      <c r="E111" s="248"/>
      <c r="F111" s="149"/>
      <c r="G111" s="143"/>
      <c r="H111" s="138">
        <f>SUM(H108,H109)</f>
        <v>172.07559883000005</v>
      </c>
      <c r="I111" s="150"/>
      <c r="J111" s="150"/>
      <c r="K111" s="138">
        <f>SUM(K108,K109)</f>
        <v>179.22804962502431</v>
      </c>
      <c r="L111" s="140">
        <f>K111-H111</f>
        <v>7.1524507950242651</v>
      </c>
      <c r="M111" s="141">
        <f>IF((H111)=0,"",(L111/H111))</f>
        <v>4.1565746937138021E-2</v>
      </c>
    </row>
    <row r="112" spans="1:13" ht="13.8" hidden="1" thickBot="1" x14ac:dyDescent="0.3">
      <c r="A112" s="103" t="str">
        <f t="shared" si="21"/>
        <v>Residential</v>
      </c>
      <c r="B112" s="103" t="s">
        <v>78</v>
      </c>
      <c r="D112" s="131"/>
      <c r="E112" s="132"/>
      <c r="F112" s="151"/>
      <c r="G112" s="152"/>
      <c r="H112" s="153"/>
      <c r="I112" s="151"/>
      <c r="J112" s="133"/>
      <c r="K112" s="153"/>
      <c r="L112" s="154"/>
      <c r="M112" s="134"/>
    </row>
    <row r="113" spans="1:14" hidden="1" x14ac:dyDescent="0.25">
      <c r="A113" s="103" t="str">
        <f t="shared" si="21"/>
        <v>Residential</v>
      </c>
      <c r="B113" s="103" t="s">
        <v>17</v>
      </c>
      <c r="D113" s="135" t="s">
        <v>88</v>
      </c>
      <c r="E113" s="25"/>
      <c r="F113" s="136"/>
      <c r="G113" s="137"/>
      <c r="H113" s="138">
        <f>SUM(H101,H93:H96,H92)</f>
        <v>152.27929100000003</v>
      </c>
      <c r="I113" s="139"/>
      <c r="J113" s="139"/>
      <c r="K113" s="138">
        <f>SUM(K101,K93:K96,K92)</f>
        <v>158.60889347347285</v>
      </c>
      <c r="L113" s="140">
        <f>K113-H113</f>
        <v>6.3296024734728178</v>
      </c>
      <c r="M113" s="141">
        <f>IF((H113)=0,"",(L113/H113))</f>
        <v>4.1565746937138132E-2</v>
      </c>
    </row>
    <row r="114" spans="1:14" hidden="1" x14ac:dyDescent="0.25">
      <c r="A114" s="103" t="str">
        <f t="shared" si="21"/>
        <v>Residential</v>
      </c>
      <c r="B114" s="103" t="s">
        <v>17</v>
      </c>
      <c r="D114" s="142" t="s">
        <v>82</v>
      </c>
      <c r="E114" s="25"/>
      <c r="F114" s="136">
        <v>0.13</v>
      </c>
      <c r="G114" s="137"/>
      <c r="H114" s="144">
        <f>H113*F114</f>
        <v>19.796307830000003</v>
      </c>
      <c r="I114" s="136">
        <v>0.13</v>
      </c>
      <c r="J114" s="145"/>
      <c r="K114" s="144">
        <f>K113*I114</f>
        <v>20.619156151551472</v>
      </c>
      <c r="L114" s="119">
        <f>K114-H114</f>
        <v>0.82284832155146859</v>
      </c>
      <c r="M114" s="146">
        <f>IF((H114)=0,"",(L114/H114))</f>
        <v>4.156574693713825E-2</v>
      </c>
    </row>
    <row r="115" spans="1:14" ht="14.4" hidden="1" x14ac:dyDescent="0.3">
      <c r="A115" s="103" t="str">
        <f t="shared" si="21"/>
        <v>Residential</v>
      </c>
      <c r="B115" s="103" t="s">
        <v>17</v>
      </c>
      <c r="D115" s="142" t="s">
        <v>83</v>
      </c>
      <c r="E115" s="147"/>
      <c r="F115" s="148">
        <v>0.23499999999999999</v>
      </c>
      <c r="G115" s="137"/>
      <c r="H115" s="144">
        <f>IF(OR(ISNUMBER(SEARCH("[DGEN]", E64))=TRUE, ISNUMBER(SEARCH("STREET LIGHT", E64))=TRUE), 0, IF(AND(E66=0, E67=0),0, IF(AND(E67=0, E66*12&gt;250000), 0, IF(AND(E66=0, E67&gt;=50), 0, IF(E66*12&lt;=250000, F115*H113*-1, IF(E67&lt;50, F115*H113*-1, 0))))))</f>
        <v>-35.785633385000004</v>
      </c>
      <c r="I115" s="148">
        <v>0.23499999999999999</v>
      </c>
      <c r="J115" s="145"/>
      <c r="K115" s="144">
        <f>IF(OR(ISNUMBER(SEARCH("[DGEN]", E64))=TRUE, ISNUMBER(SEARCH("STREET LIGHT", E64))=TRUE), 0, IF(AND(E66=0, E67=0),0, IF(AND(E67=0, E66*12&gt;250000), 0, IF(AND(E66=0, E67&gt;=50), 0, IF(E66*12&lt;=250000, I115*K113*-1, IF(E67&lt;50, I115*K113*-1, 0))))))</f>
        <v>-37.27308996626612</v>
      </c>
      <c r="L115" s="119"/>
      <c r="M115" s="146"/>
    </row>
    <row r="116" spans="1:14" hidden="1" x14ac:dyDescent="0.25">
      <c r="A116" s="103" t="str">
        <f t="shared" si="21"/>
        <v>Residential</v>
      </c>
      <c r="B116" s="103" t="s">
        <v>89</v>
      </c>
      <c r="D116" s="248" t="s">
        <v>88</v>
      </c>
      <c r="E116" s="248"/>
      <c r="F116" s="149"/>
      <c r="G116" s="143"/>
      <c r="H116" s="138">
        <f>SUM(H113,H114)</f>
        <v>172.07559883000005</v>
      </c>
      <c r="I116" s="150"/>
      <c r="J116" s="150"/>
      <c r="K116" s="138">
        <f>SUM(K113,K114)</f>
        <v>179.22804962502431</v>
      </c>
      <c r="L116" s="140">
        <f>K116-H116</f>
        <v>7.1524507950242651</v>
      </c>
      <c r="M116" s="141">
        <f>IF((H116)=0,"",(L116/H116))</f>
        <v>4.1565746937138021E-2</v>
      </c>
    </row>
    <row r="117" spans="1:14" ht="13.8" hidden="1" thickBot="1" x14ac:dyDescent="0.3">
      <c r="A117" s="103" t="str">
        <f t="shared" si="21"/>
        <v>Residential</v>
      </c>
      <c r="B117" s="103" t="s">
        <v>17</v>
      </c>
      <c r="D117" s="131"/>
      <c r="E117" s="132"/>
      <c r="F117" s="155"/>
      <c r="G117" s="152"/>
      <c r="H117" s="156"/>
      <c r="I117" s="155"/>
      <c r="J117" s="133"/>
      <c r="K117" s="156"/>
      <c r="L117" s="154"/>
      <c r="M117" s="157"/>
    </row>
    <row r="120" spans="1:14" x14ac:dyDescent="0.25">
      <c r="C120" s="103"/>
      <c r="D120" s="104" t="s">
        <v>34</v>
      </c>
      <c r="E120" s="246" t="str">
        <f>D17</f>
        <v>GS &lt;50</v>
      </c>
      <c r="F120" s="246"/>
      <c r="G120" s="246"/>
      <c r="H120" s="246"/>
      <c r="I120" s="246"/>
      <c r="J120" s="246"/>
      <c r="K120" s="103" t="str">
        <f>IF(N17="DEMAND - INTERVAL","RTSR - INTERVAL METERED","")</f>
        <v/>
      </c>
    </row>
    <row r="121" spans="1:14" x14ac:dyDescent="0.25">
      <c r="C121" s="103"/>
      <c r="D121" s="104" t="s">
        <v>35</v>
      </c>
      <c r="E121" s="236" t="str">
        <f>H17</f>
        <v>RPP</v>
      </c>
      <c r="F121" s="236"/>
      <c r="G121" s="236"/>
      <c r="H121" s="20"/>
      <c r="I121" s="20"/>
    </row>
    <row r="122" spans="1:14" ht="15.6" x14ac:dyDescent="0.25">
      <c r="C122" s="103"/>
      <c r="D122" s="104" t="s">
        <v>36</v>
      </c>
      <c r="E122" s="21">
        <f>K17</f>
        <v>2000</v>
      </c>
      <c r="F122" s="105" t="s">
        <v>11</v>
      </c>
      <c r="J122" s="22"/>
      <c r="K122" s="22"/>
      <c r="L122" s="22"/>
      <c r="M122" s="22"/>
      <c r="N122" s="22"/>
    </row>
    <row r="123" spans="1:14" ht="15.6" x14ac:dyDescent="0.3">
      <c r="C123" s="103"/>
      <c r="D123" s="104" t="s">
        <v>37</v>
      </c>
      <c r="E123" s="21">
        <f>L17</f>
        <v>0</v>
      </c>
      <c r="F123" s="106" t="s">
        <v>16</v>
      </c>
      <c r="G123" s="107"/>
      <c r="H123" s="108"/>
      <c r="I123" s="108"/>
      <c r="J123" s="108"/>
    </row>
    <row r="124" spans="1:14" x14ac:dyDescent="0.25">
      <c r="C124" s="103"/>
      <c r="D124" s="104" t="s">
        <v>38</v>
      </c>
      <c r="E124" s="23">
        <f>I17</f>
        <v>1.0454000000000001</v>
      </c>
    </row>
    <row r="125" spans="1:14" x14ac:dyDescent="0.25">
      <c r="C125" s="103"/>
      <c r="D125" s="104" t="s">
        <v>39</v>
      </c>
      <c r="E125" s="23">
        <f>J17</f>
        <v>1.0415000000000001</v>
      </c>
    </row>
    <row r="126" spans="1:14" x14ac:dyDescent="0.25">
      <c r="C126" s="103"/>
    </row>
    <row r="127" spans="1:14" x14ac:dyDescent="0.25">
      <c r="C127" s="103"/>
      <c r="E127" s="105"/>
      <c r="F127" s="237" t="s">
        <v>40</v>
      </c>
      <c r="G127" s="238"/>
      <c r="H127" s="239"/>
      <c r="I127" s="237" t="s">
        <v>41</v>
      </c>
      <c r="J127" s="238"/>
      <c r="K127" s="239"/>
      <c r="L127" s="237" t="s">
        <v>42</v>
      </c>
      <c r="M127" s="239"/>
    </row>
    <row r="128" spans="1:14" x14ac:dyDescent="0.25">
      <c r="C128" s="103"/>
      <c r="E128" s="240"/>
      <c r="F128" s="109" t="s">
        <v>43</v>
      </c>
      <c r="G128" s="109" t="s">
        <v>44</v>
      </c>
      <c r="H128" s="110" t="s">
        <v>45</v>
      </c>
      <c r="I128" s="109" t="s">
        <v>43</v>
      </c>
      <c r="J128" s="111" t="s">
        <v>44</v>
      </c>
      <c r="K128" s="110" t="s">
        <v>45</v>
      </c>
      <c r="L128" s="242" t="s">
        <v>46</v>
      </c>
      <c r="M128" s="244" t="s">
        <v>47</v>
      </c>
    </row>
    <row r="129" spans="1:13" x14ac:dyDescent="0.25">
      <c r="C129" s="103"/>
      <c r="E129" s="241"/>
      <c r="F129" s="112" t="s">
        <v>48</v>
      </c>
      <c r="G129" s="112"/>
      <c r="H129" s="113" t="s">
        <v>48</v>
      </c>
      <c r="I129" s="112" t="s">
        <v>48</v>
      </c>
      <c r="J129" s="113"/>
      <c r="K129" s="113" t="s">
        <v>48</v>
      </c>
      <c r="L129" s="243"/>
      <c r="M129" s="245"/>
    </row>
    <row r="130" spans="1:13" x14ac:dyDescent="0.25">
      <c r="A130" s="103" t="str">
        <f>$E120</f>
        <v>GS &lt;50</v>
      </c>
      <c r="D130" s="114" t="s">
        <v>49</v>
      </c>
      <c r="E130" s="25"/>
      <c r="F130" s="36">
        <v>32.409999999999997</v>
      </c>
      <c r="G130" s="115">
        <v>1</v>
      </c>
      <c r="H130" s="116">
        <f>G130*F130</f>
        <v>32.409999999999997</v>
      </c>
      <c r="I130" s="29">
        <v>27.24</v>
      </c>
      <c r="J130" s="117">
        <f>G130</f>
        <v>1</v>
      </c>
      <c r="K130" s="118">
        <f>J130*I130</f>
        <v>27.24</v>
      </c>
      <c r="L130" s="119">
        <f>K130-H130</f>
        <v>-5.1699999999999982</v>
      </c>
      <c r="M130" s="120">
        <f>IF(ISERROR(L130/H130), "", L130/H130)</f>
        <v>-0.15951866707806228</v>
      </c>
    </row>
    <row r="131" spans="1:13" x14ac:dyDescent="0.25">
      <c r="A131" s="103" t="str">
        <f t="shared" ref="A131:A173" si="26">A130</f>
        <v>GS &lt;50</v>
      </c>
      <c r="D131" s="114" t="s">
        <v>50</v>
      </c>
      <c r="E131" s="25"/>
      <c r="F131" s="36">
        <v>2.4E-2</v>
      </c>
      <c r="G131" s="115">
        <f>IF($E123&gt;0, $E123, $E122)</f>
        <v>2000</v>
      </c>
      <c r="H131" s="116">
        <f>G131*F131</f>
        <v>48</v>
      </c>
      <c r="I131" s="35">
        <v>3.2800000000000003E-2</v>
      </c>
      <c r="J131" s="117">
        <f>IF($E123&gt;0, $E123, $E122)</f>
        <v>2000</v>
      </c>
      <c r="K131" s="118">
        <f>J131*I131</f>
        <v>65.600000000000009</v>
      </c>
      <c r="L131" s="119">
        <f>K131-H131</f>
        <v>17.600000000000009</v>
      </c>
      <c r="M131" s="120">
        <f>IF(ISERROR(L131/H131), "", L131/H131)</f>
        <v>0.36666666666666686</v>
      </c>
    </row>
    <row r="132" spans="1:13" ht="13.2" hidden="1" customHeight="1" x14ac:dyDescent="0.25">
      <c r="A132" s="103" t="str">
        <f t="shared" si="26"/>
        <v>GS &lt;50</v>
      </c>
      <c r="D132" s="114" t="s">
        <v>51</v>
      </c>
      <c r="E132" s="25"/>
      <c r="F132" s="34"/>
      <c r="G132" s="115">
        <f>IF($E123&gt;0, $E123, $E122)</f>
        <v>2000</v>
      </c>
      <c r="H132" s="116">
        <v>0</v>
      </c>
      <c r="I132" s="35">
        <v>0</v>
      </c>
      <c r="J132" s="117">
        <f>IF($E123&gt;0, $E123, $E122)</f>
        <v>2000</v>
      </c>
      <c r="K132" s="118">
        <v>0</v>
      </c>
      <c r="L132" s="119"/>
      <c r="M132" s="120"/>
    </row>
    <row r="133" spans="1:13" ht="13.2" hidden="1" customHeight="1" x14ac:dyDescent="0.25">
      <c r="A133" s="103" t="str">
        <f t="shared" si="26"/>
        <v>GS &lt;50</v>
      </c>
      <c r="D133" s="114" t="s">
        <v>52</v>
      </c>
      <c r="E133" s="25"/>
      <c r="F133" s="34"/>
      <c r="G133" s="115">
        <f>IF($E123&gt;0, $E123, $E122)</f>
        <v>2000</v>
      </c>
      <c r="H133" s="116">
        <v>0</v>
      </c>
      <c r="I133" s="35">
        <v>0</v>
      </c>
      <c r="J133" s="121">
        <f>IF($E123&gt;0, $E123, $E122)</f>
        <v>2000</v>
      </c>
      <c r="K133" s="118">
        <v>0</v>
      </c>
      <c r="L133" s="119">
        <f t="shared" ref="L133:L151" si="27">K133-H133</f>
        <v>0</v>
      </c>
      <c r="M133" s="120" t="str">
        <f>IF(ISERROR(L133/H133), "", L133/H133)</f>
        <v/>
      </c>
    </row>
    <row r="134" spans="1:13" x14ac:dyDescent="0.25">
      <c r="A134" s="103" t="str">
        <f t="shared" si="26"/>
        <v>GS &lt;50</v>
      </c>
      <c r="D134" s="114" t="s">
        <v>53</v>
      </c>
      <c r="E134" s="25"/>
      <c r="F134" s="36">
        <v>0.79999999999999993</v>
      </c>
      <c r="G134" s="115">
        <v>1</v>
      </c>
      <c r="H134" s="116">
        <f>G134*F134</f>
        <v>0.79999999999999993</v>
      </c>
      <c r="I134" s="29">
        <v>0</v>
      </c>
      <c r="J134" s="117">
        <f>G134</f>
        <v>1</v>
      </c>
      <c r="K134" s="118">
        <f>J134*I134</f>
        <v>0</v>
      </c>
      <c r="L134" s="119">
        <f t="shared" si="27"/>
        <v>-0.79999999999999993</v>
      </c>
      <c r="M134" s="120">
        <f>IF(ISERROR(L134/H134), "", L134/H134)</f>
        <v>-1</v>
      </c>
    </row>
    <row r="135" spans="1:13" x14ac:dyDescent="0.25">
      <c r="A135" s="103" t="str">
        <f t="shared" si="26"/>
        <v>GS &lt;50</v>
      </c>
      <c r="D135" s="114" t="s">
        <v>54</v>
      </c>
      <c r="E135" s="25"/>
      <c r="F135" s="36">
        <v>8.9999999999999998E-4</v>
      </c>
      <c r="G135" s="115">
        <f>IF($E123&gt;0, $E123, $E122)</f>
        <v>2000</v>
      </c>
      <c r="H135" s="116">
        <f>G135*F135</f>
        <v>1.8</v>
      </c>
      <c r="I135" s="35">
        <v>-1.1027201638284167E-3</v>
      </c>
      <c r="J135" s="117">
        <f>IF($E123&gt;0, $E123, $E122)</f>
        <v>2000</v>
      </c>
      <c r="K135" s="118">
        <f>J135*I135</f>
        <v>-2.2054403276568335</v>
      </c>
      <c r="L135" s="119">
        <f t="shared" si="27"/>
        <v>-4.0054403276568333</v>
      </c>
      <c r="M135" s="120">
        <f>IF(ISERROR(L135/H135), "", L135/H135)</f>
        <v>-2.2252446264760186</v>
      </c>
    </row>
    <row r="136" spans="1:13" x14ac:dyDescent="0.25">
      <c r="A136" s="103" t="str">
        <f t="shared" si="26"/>
        <v>GS &lt;50</v>
      </c>
      <c r="B136" s="103" t="s">
        <v>55</v>
      </c>
      <c r="C136" s="24">
        <f>B17</f>
        <v>2</v>
      </c>
      <c r="D136" s="46" t="s">
        <v>56</v>
      </c>
      <c r="E136" s="47"/>
      <c r="F136" s="48"/>
      <c r="G136" s="49"/>
      <c r="H136" s="50">
        <f>SUM(H130:H135)</f>
        <v>83.009999999999991</v>
      </c>
      <c r="I136" s="51"/>
      <c r="J136" s="52"/>
      <c r="K136" s="50">
        <f>SUM(K130:K135)</f>
        <v>90.634559672343173</v>
      </c>
      <c r="L136" s="41">
        <f t="shared" si="27"/>
        <v>7.6245596723431817</v>
      </c>
      <c r="M136" s="42">
        <f>IF((H136)=0,"",(L136/H136))</f>
        <v>9.1851098329637185E-2</v>
      </c>
    </row>
    <row r="137" spans="1:13" x14ac:dyDescent="0.25">
      <c r="A137" s="103" t="str">
        <f t="shared" si="26"/>
        <v>GS &lt;50</v>
      </c>
      <c r="D137" s="123" t="s">
        <v>57</v>
      </c>
      <c r="E137" s="25"/>
      <c r="F137" s="34">
        <f>IF((E122*12&gt;=150000), 0, IF(E121="RPP",(F153*OffPeakPer+F154*MidPeakPer+F155*OnPeakPer),IF(E121="Non-RPP (Retailer)",F156,F157)))</f>
        <v>0.12752000000000002</v>
      </c>
      <c r="G137" s="43">
        <f>IF(F137=0, 0, $E122*E124-E122)</f>
        <v>90.800000000000182</v>
      </c>
      <c r="H137" s="28">
        <f t="shared" ref="H137:H144" si="28">G137*F137</f>
        <v>11.578816000000025</v>
      </c>
      <c r="I137" s="35">
        <f>IF((E122*12&gt;=150000), 0, IF(E121="RPP",(I153*OffPeakPer+I154*MidPeakPer+I155*OnPeakPer),IF(E121="Non-RPP (Retailer)",I156,I157)))</f>
        <v>0.12752000000000002</v>
      </c>
      <c r="J137" s="44">
        <f>IF(I137=0, 0, E122*E125-E122)</f>
        <v>83</v>
      </c>
      <c r="K137" s="31">
        <f t="shared" ref="K137:K144" si="29">J137*I137</f>
        <v>10.584160000000002</v>
      </c>
      <c r="L137" s="119">
        <f t="shared" si="27"/>
        <v>-0.99465600000002219</v>
      </c>
      <c r="M137" s="120">
        <f t="shared" ref="M137:M144" si="30">IF(ISERROR(L137/H137), "", L137/H137)</f>
        <v>-8.5903083700442265E-2</v>
      </c>
    </row>
    <row r="138" spans="1:13" ht="26.4" x14ac:dyDescent="0.25">
      <c r="A138" s="103" t="str">
        <f t="shared" si="26"/>
        <v>GS &lt;50</v>
      </c>
      <c r="D138" s="123" t="s">
        <v>58</v>
      </c>
      <c r="E138" s="25"/>
      <c r="F138" s="36">
        <v>0</v>
      </c>
      <c r="G138" s="55">
        <f>IF($E123&gt;0, $E123, $E122)</f>
        <v>2000</v>
      </c>
      <c r="H138" s="116">
        <f t="shared" si="28"/>
        <v>0</v>
      </c>
      <c r="I138" s="35">
        <v>0</v>
      </c>
      <c r="J138" s="56">
        <f>IF($E123&gt;0, $E123, $E122)</f>
        <v>2000</v>
      </c>
      <c r="K138" s="118">
        <f t="shared" si="29"/>
        <v>0</v>
      </c>
      <c r="L138" s="119">
        <f t="shared" si="27"/>
        <v>0</v>
      </c>
      <c r="M138" s="120" t="str">
        <f t="shared" si="30"/>
        <v/>
      </c>
    </row>
    <row r="139" spans="1:13" x14ac:dyDescent="0.25">
      <c r="A139" s="103" t="str">
        <f t="shared" si="26"/>
        <v>GS &lt;50</v>
      </c>
      <c r="D139" s="123" t="s">
        <v>59</v>
      </c>
      <c r="E139" s="25"/>
      <c r="F139" s="36">
        <v>0</v>
      </c>
      <c r="G139" s="55">
        <f>IF($E123&gt;0, $E123, $E122)</f>
        <v>2000</v>
      </c>
      <c r="H139" s="116">
        <f t="shared" si="28"/>
        <v>0</v>
      </c>
      <c r="I139" s="35">
        <v>0</v>
      </c>
      <c r="J139" s="56">
        <f>IF($E123&gt;0, $E123, $E122)</f>
        <v>2000</v>
      </c>
      <c r="K139" s="118">
        <f t="shared" si="29"/>
        <v>0</v>
      </c>
      <c r="L139" s="119">
        <f t="shared" si="27"/>
        <v>0</v>
      </c>
      <c r="M139" s="120" t="str">
        <f t="shared" si="30"/>
        <v/>
      </c>
    </row>
    <row r="140" spans="1:13" x14ac:dyDescent="0.25">
      <c r="A140" s="103" t="str">
        <f t="shared" si="26"/>
        <v>GS &lt;50</v>
      </c>
      <c r="D140" s="123" t="s">
        <v>60</v>
      </c>
      <c r="E140" s="25"/>
      <c r="F140" s="36">
        <v>0</v>
      </c>
      <c r="G140" s="55">
        <f>E122</f>
        <v>2000</v>
      </c>
      <c r="H140" s="116">
        <f t="shared" si="28"/>
        <v>0</v>
      </c>
      <c r="I140" s="35">
        <v>0</v>
      </c>
      <c r="J140" s="56">
        <f>E122</f>
        <v>2000</v>
      </c>
      <c r="K140" s="118">
        <f t="shared" si="29"/>
        <v>0</v>
      </c>
      <c r="L140" s="119">
        <f t="shared" si="27"/>
        <v>0</v>
      </c>
      <c r="M140" s="120" t="str">
        <f t="shared" si="30"/>
        <v/>
      </c>
    </row>
    <row r="141" spans="1:13" x14ac:dyDescent="0.25">
      <c r="A141" s="103" t="str">
        <f t="shared" si="26"/>
        <v>GS &lt;50</v>
      </c>
      <c r="D141" s="114" t="s">
        <v>61</v>
      </c>
      <c r="E141" s="25"/>
      <c r="F141" s="36">
        <v>1.1000000000000001E-3</v>
      </c>
      <c r="G141" s="55">
        <f>IF($E123&gt;0, $E123, $E122)</f>
        <v>2000</v>
      </c>
      <c r="H141" s="116">
        <f t="shared" si="28"/>
        <v>2.2000000000000002</v>
      </c>
      <c r="I141" s="35">
        <v>1.3685688955204041E-3</v>
      </c>
      <c r="J141" s="56">
        <f>IF($E123&gt;0, $E123, $E122)</f>
        <v>2000</v>
      </c>
      <c r="K141" s="118">
        <f t="shared" si="29"/>
        <v>2.7371377910408081</v>
      </c>
      <c r="L141" s="119">
        <f t="shared" si="27"/>
        <v>0.53713779104080794</v>
      </c>
      <c r="M141" s="120">
        <f t="shared" si="30"/>
        <v>0.2441535413821854</v>
      </c>
    </row>
    <row r="142" spans="1:13" ht="26.4" x14ac:dyDescent="0.25">
      <c r="A142" s="103" t="str">
        <f t="shared" si="26"/>
        <v>GS &lt;50</v>
      </c>
      <c r="D142" s="123" t="s">
        <v>62</v>
      </c>
      <c r="E142" s="25"/>
      <c r="F142" s="36">
        <v>0.42</v>
      </c>
      <c r="G142" s="115">
        <v>1</v>
      </c>
      <c r="H142" s="116">
        <f t="shared" si="28"/>
        <v>0.42</v>
      </c>
      <c r="I142" s="45">
        <v>0.42</v>
      </c>
      <c r="J142" s="121">
        <v>1</v>
      </c>
      <c r="K142" s="118">
        <f t="shared" si="29"/>
        <v>0.42</v>
      </c>
      <c r="L142" s="119">
        <f t="shared" si="27"/>
        <v>0</v>
      </c>
      <c r="M142" s="120">
        <f t="shared" si="30"/>
        <v>0</v>
      </c>
    </row>
    <row r="143" spans="1:13" x14ac:dyDescent="0.25">
      <c r="A143" s="103" t="str">
        <f t="shared" si="26"/>
        <v>GS &lt;50</v>
      </c>
      <c r="D143" s="114" t="s">
        <v>63</v>
      </c>
      <c r="E143" s="25"/>
      <c r="F143" s="36">
        <v>0</v>
      </c>
      <c r="G143" s="115">
        <v>1</v>
      </c>
      <c r="H143" s="116">
        <f t="shared" si="28"/>
        <v>0</v>
      </c>
      <c r="I143" s="29">
        <v>0</v>
      </c>
      <c r="J143" s="121">
        <v>1</v>
      </c>
      <c r="K143" s="118">
        <f t="shared" si="29"/>
        <v>0</v>
      </c>
      <c r="L143" s="119">
        <f t="shared" si="27"/>
        <v>0</v>
      </c>
      <c r="M143" s="120" t="str">
        <f t="shared" si="30"/>
        <v/>
      </c>
    </row>
    <row r="144" spans="1:13" x14ac:dyDescent="0.25">
      <c r="A144" s="103" t="str">
        <f t="shared" si="26"/>
        <v>GS &lt;50</v>
      </c>
      <c r="D144" s="114" t="s">
        <v>64</v>
      </c>
      <c r="E144" s="25"/>
      <c r="F144" s="36">
        <v>-4.0000000000000002E-4</v>
      </c>
      <c r="G144" s="55">
        <f>IF($E123&gt;0, $E123, $E122)</f>
        <v>2000</v>
      </c>
      <c r="H144" s="116">
        <f t="shared" si="28"/>
        <v>-0.8</v>
      </c>
      <c r="I144" s="35">
        <v>-4.5158748451054181E-4</v>
      </c>
      <c r="J144" s="56">
        <f>IF($E123&gt;0, $E123, $E122)</f>
        <v>2000</v>
      </c>
      <c r="K144" s="118">
        <f t="shared" si="29"/>
        <v>-0.90317496902108363</v>
      </c>
      <c r="L144" s="119">
        <f t="shared" si="27"/>
        <v>-0.10317496902108358</v>
      </c>
      <c r="M144" s="120">
        <f t="shared" si="30"/>
        <v>0.12896871127635448</v>
      </c>
    </row>
    <row r="145" spans="1:14" ht="26.4" x14ac:dyDescent="0.25">
      <c r="A145" s="103" t="str">
        <f t="shared" si="26"/>
        <v>GS &lt;50</v>
      </c>
      <c r="B145" s="103" t="s">
        <v>65</v>
      </c>
      <c r="C145" s="24">
        <f>B17</f>
        <v>2</v>
      </c>
      <c r="D145" s="46" t="s">
        <v>66</v>
      </c>
      <c r="E145" s="47"/>
      <c r="F145" s="48"/>
      <c r="G145" s="49"/>
      <c r="H145" s="50">
        <f>SUM(H136:H144)</f>
        <v>96.408816000000016</v>
      </c>
      <c r="I145" s="51"/>
      <c r="J145" s="52"/>
      <c r="K145" s="50">
        <f>SUM(K136:K144)</f>
        <v>103.4726824943629</v>
      </c>
      <c r="L145" s="41">
        <f t="shared" si="27"/>
        <v>7.0638664943628839</v>
      </c>
      <c r="M145" s="42">
        <f>IF((H145)=0,"",(L145/H145))</f>
        <v>7.3269922683864133E-2</v>
      </c>
    </row>
    <row r="146" spans="1:14" x14ac:dyDescent="0.25">
      <c r="A146" s="103" t="str">
        <f t="shared" si="26"/>
        <v>GS &lt;50</v>
      </c>
      <c r="D146" s="126" t="s">
        <v>67</v>
      </c>
      <c r="E146" s="25"/>
      <c r="F146" s="36">
        <v>1.1900000000000001E-2</v>
      </c>
      <c r="G146" s="43">
        <f>IF($E123&gt;0, $E123, $E122*$E124)</f>
        <v>2090.8000000000002</v>
      </c>
      <c r="H146" s="116">
        <f>G146*F146</f>
        <v>24.880520000000004</v>
      </c>
      <c r="I146" s="35">
        <v>1.18E-2</v>
      </c>
      <c r="J146" s="44">
        <f>IF($E123&gt;0, $E123, $E122*$E125)</f>
        <v>2083</v>
      </c>
      <c r="K146" s="118">
        <f>J146*I146</f>
        <v>24.5794</v>
      </c>
      <c r="L146" s="119">
        <f t="shared" si="27"/>
        <v>-0.3011200000000045</v>
      </c>
      <c r="M146" s="120">
        <f>IF(ISERROR(L146/H146), "", L146/H146)</f>
        <v>-1.2102640941588217E-2</v>
      </c>
      <c r="N146" s="127"/>
    </row>
    <row r="147" spans="1:14" ht="26.4" x14ac:dyDescent="0.25">
      <c r="A147" s="103" t="str">
        <f t="shared" si="26"/>
        <v>GS &lt;50</v>
      </c>
      <c r="D147" s="128" t="s">
        <v>68</v>
      </c>
      <c r="E147" s="25"/>
      <c r="F147" s="36">
        <v>9.1000000000000004E-3</v>
      </c>
      <c r="G147" s="43">
        <f>IF($E123&gt;0, $E123, $E122*$E124)</f>
        <v>2090.8000000000002</v>
      </c>
      <c r="H147" s="116">
        <f>G147*F147</f>
        <v>19.026280000000003</v>
      </c>
      <c r="I147" s="35">
        <v>8.6999999999999994E-3</v>
      </c>
      <c r="J147" s="44">
        <f>IF($E123&gt;0, $E123, $E122*$E125)</f>
        <v>2083</v>
      </c>
      <c r="K147" s="118">
        <f>J147*I147</f>
        <v>18.1221</v>
      </c>
      <c r="L147" s="119">
        <f t="shared" si="27"/>
        <v>-0.90418000000000376</v>
      </c>
      <c r="M147" s="120">
        <f>IF(ISERROR(L147/H147), "", L147/H147)</f>
        <v>-4.7522689669236631E-2</v>
      </c>
      <c r="N147" s="127"/>
    </row>
    <row r="148" spans="1:14" ht="26.4" x14ac:dyDescent="0.25">
      <c r="A148" s="103" t="str">
        <f t="shared" si="26"/>
        <v>GS &lt;50</v>
      </c>
      <c r="B148" s="103" t="s">
        <v>69</v>
      </c>
      <c r="C148" s="24">
        <f>B17</f>
        <v>2</v>
      </c>
      <c r="D148" s="46" t="s">
        <v>70</v>
      </c>
      <c r="E148" s="47"/>
      <c r="F148" s="48"/>
      <c r="G148" s="49"/>
      <c r="H148" s="50">
        <f>SUM(H145:H147)</f>
        <v>140.31561600000003</v>
      </c>
      <c r="I148" s="51"/>
      <c r="J148" s="52"/>
      <c r="K148" s="50">
        <f>SUM(K145:K147)</f>
        <v>146.1741824943629</v>
      </c>
      <c r="L148" s="41">
        <f t="shared" si="27"/>
        <v>5.8585664943628615</v>
      </c>
      <c r="M148" s="42">
        <f>IF((H148)=0,"",(L148/H148))</f>
        <v>4.1752776072784797E-2</v>
      </c>
    </row>
    <row r="149" spans="1:14" ht="26.4" x14ac:dyDescent="0.25">
      <c r="A149" s="103" t="str">
        <f t="shared" si="26"/>
        <v>GS &lt;50</v>
      </c>
      <c r="D149" s="129" t="s">
        <v>71</v>
      </c>
      <c r="E149" s="25"/>
      <c r="F149" s="36">
        <v>4.5000000000000005E-3</v>
      </c>
      <c r="G149" s="43">
        <f>E122*E124</f>
        <v>2090.8000000000002</v>
      </c>
      <c r="H149" s="53">
        <f>G149*F149</f>
        <v>9.4086000000000016</v>
      </c>
      <c r="I149" s="35">
        <v>4.5000000000000005E-3</v>
      </c>
      <c r="J149" s="44">
        <f>E122*E125</f>
        <v>2083</v>
      </c>
      <c r="K149" s="31">
        <f>J149*I149</f>
        <v>9.3735000000000017</v>
      </c>
      <c r="L149" s="119">
        <f t="shared" si="27"/>
        <v>-3.5099999999999909E-2</v>
      </c>
      <c r="M149" s="120">
        <f>IF(ISERROR(L149/H149), "", L149/H149)</f>
        <v>-3.7306294241438581E-3</v>
      </c>
    </row>
    <row r="150" spans="1:14" ht="26.4" x14ac:dyDescent="0.25">
      <c r="A150" s="103" t="str">
        <f t="shared" si="26"/>
        <v>GS &lt;50</v>
      </c>
      <c r="D150" s="129" t="s">
        <v>72</v>
      </c>
      <c r="E150" s="25"/>
      <c r="F150" s="36">
        <v>1.5E-3</v>
      </c>
      <c r="G150" s="43">
        <f>E122*E124</f>
        <v>2090.8000000000002</v>
      </c>
      <c r="H150" s="53">
        <f>G150*F150</f>
        <v>3.1362000000000005</v>
      </c>
      <c r="I150" s="35">
        <v>1.5E-3</v>
      </c>
      <c r="J150" s="44">
        <f>E122*E125</f>
        <v>2083</v>
      </c>
      <c r="K150" s="31">
        <f>J150*I150</f>
        <v>3.1245000000000003</v>
      </c>
      <c r="L150" s="119">
        <f t="shared" si="27"/>
        <v>-1.1700000000000266E-2</v>
      </c>
      <c r="M150" s="120">
        <f>IF(ISERROR(L150/H150), "", L150/H150)</f>
        <v>-3.7306294241439527E-3</v>
      </c>
    </row>
    <row r="151" spans="1:14" x14ac:dyDescent="0.25">
      <c r="A151" s="103" t="str">
        <f t="shared" si="26"/>
        <v>GS &lt;50</v>
      </c>
      <c r="D151" s="25" t="s">
        <v>73</v>
      </c>
      <c r="E151" s="25"/>
      <c r="F151" s="54">
        <v>0.25</v>
      </c>
      <c r="G151" s="115">
        <v>1</v>
      </c>
      <c r="H151" s="130">
        <f>G151*F151</f>
        <v>0.25</v>
      </c>
      <c r="I151" s="45">
        <v>0.25</v>
      </c>
      <c r="J151" s="117">
        <v>1</v>
      </c>
      <c r="K151" s="118">
        <f>J151*I151</f>
        <v>0.25</v>
      </c>
      <c r="L151" s="119">
        <f t="shared" si="27"/>
        <v>0</v>
      </c>
      <c r="M151" s="120">
        <f>IF(ISERROR(L151/H151), "", L151/H151)</f>
        <v>0</v>
      </c>
    </row>
    <row r="152" spans="1:14" ht="26.4" hidden="1" customHeight="1" x14ac:dyDescent="0.25">
      <c r="A152" s="103" t="str">
        <f t="shared" si="26"/>
        <v>GS &lt;50</v>
      </c>
      <c r="D152" s="129" t="s">
        <v>74</v>
      </c>
      <c r="E152" s="25"/>
      <c r="F152" s="34"/>
      <c r="G152" s="55"/>
      <c r="H152" s="130"/>
      <c r="I152" s="35"/>
      <c r="J152" s="56"/>
      <c r="K152" s="118"/>
      <c r="L152" s="119"/>
      <c r="M152" s="120"/>
    </row>
    <row r="153" spans="1:14" x14ac:dyDescent="0.25">
      <c r="A153" s="103" t="str">
        <f t="shared" si="26"/>
        <v>GS &lt;50</v>
      </c>
      <c r="B153" s="103" t="s">
        <v>12</v>
      </c>
      <c r="D153" s="25" t="s">
        <v>75</v>
      </c>
      <c r="E153" s="25"/>
      <c r="F153" s="34">
        <v>9.8000000000000004E-2</v>
      </c>
      <c r="G153" s="55">
        <f>IF(AND(E122*12&gt;=150000),OffPeakPer*E122*E124,OffPeakPer*E122)</f>
        <v>1280</v>
      </c>
      <c r="H153" s="130">
        <f>G153*F153</f>
        <v>125.44</v>
      </c>
      <c r="I153" s="35">
        <v>9.8000000000000004E-2</v>
      </c>
      <c r="J153" s="56">
        <f>IF(AND(E122*12&gt;=150000),OffPeakPer*E122*E125,OffPeakPer*E122)</f>
        <v>1280</v>
      </c>
      <c r="K153" s="118">
        <f>J153*I153</f>
        <v>125.44</v>
      </c>
      <c r="L153" s="119">
        <f>K153-H153</f>
        <v>0</v>
      </c>
      <c r="M153" s="120">
        <f>IF(ISERROR(L153/H153), "", L153/H153)</f>
        <v>0</v>
      </c>
    </row>
    <row r="154" spans="1:14" x14ac:dyDescent="0.25">
      <c r="A154" s="103" t="str">
        <f t="shared" si="26"/>
        <v>GS &lt;50</v>
      </c>
      <c r="B154" s="103" t="s">
        <v>12</v>
      </c>
      <c r="D154" s="25" t="s">
        <v>76</v>
      </c>
      <c r="E154" s="25"/>
      <c r="F154" s="34">
        <v>0.157</v>
      </c>
      <c r="G154" s="55">
        <f>IF(AND(E122*12&gt;=150000),MidPeakPer*E122*E124,MidPeakPer*E122)</f>
        <v>360</v>
      </c>
      <c r="H154" s="130">
        <f>G154*F154</f>
        <v>56.52</v>
      </c>
      <c r="I154" s="35">
        <v>0.157</v>
      </c>
      <c r="J154" s="56">
        <f>IF(AND(E122*12&gt;=150000),MidPeakPer*E122*E125,MidPeakPer*E122)</f>
        <v>360</v>
      </c>
      <c r="K154" s="118">
        <f>J154*I154</f>
        <v>56.52</v>
      </c>
      <c r="L154" s="119">
        <f>K154-H154</f>
        <v>0</v>
      </c>
      <c r="M154" s="120">
        <f>IF(ISERROR(L154/H154), "", L154/H154)</f>
        <v>0</v>
      </c>
    </row>
    <row r="155" spans="1:14" ht="13.8" thickBot="1" x14ac:dyDescent="0.3">
      <c r="A155" s="103" t="str">
        <f t="shared" si="26"/>
        <v>GS &lt;50</v>
      </c>
      <c r="B155" s="103" t="s">
        <v>12</v>
      </c>
      <c r="D155" s="103" t="s">
        <v>77</v>
      </c>
      <c r="E155" s="25"/>
      <c r="F155" s="34">
        <v>0.20300000000000001</v>
      </c>
      <c r="G155" s="55">
        <f>IF(AND(E122*12&gt;=150000),OnPeakPer*E122*E124,OnPeakPer*E122)</f>
        <v>360</v>
      </c>
      <c r="H155" s="130">
        <f>G155*F155</f>
        <v>73.08</v>
      </c>
      <c r="I155" s="35">
        <v>0.20300000000000001</v>
      </c>
      <c r="J155" s="56">
        <f>IF(AND(E122*12&gt;=150000),OnPeakPer*E122*E125,OnPeakPer*E122)</f>
        <v>360</v>
      </c>
      <c r="K155" s="118">
        <f>J155*I155</f>
        <v>73.08</v>
      </c>
      <c r="L155" s="119">
        <f>K155-H155</f>
        <v>0</v>
      </c>
      <c r="M155" s="120">
        <f>IF(ISERROR(L155/H155), "", L155/H155)</f>
        <v>0</v>
      </c>
    </row>
    <row r="156" spans="1:14" ht="13.8" hidden="1" customHeight="1" thickBot="1" x14ac:dyDescent="0.3">
      <c r="A156" s="103" t="str">
        <f t="shared" si="26"/>
        <v>GS &lt;50</v>
      </c>
      <c r="B156" s="103" t="s">
        <v>78</v>
      </c>
      <c r="D156" s="25" t="s">
        <v>79</v>
      </c>
      <c r="E156" s="25"/>
      <c r="F156" s="34">
        <v>0.11308</v>
      </c>
      <c r="G156" s="55">
        <f>IF(AND(E122*12&gt;=150000),E122*E124,E122)</f>
        <v>2000</v>
      </c>
      <c r="H156" s="130">
        <f>G156*F156</f>
        <v>226.16</v>
      </c>
      <c r="I156" s="35">
        <f>F156</f>
        <v>0.11308</v>
      </c>
      <c r="J156" s="56">
        <f>IF(AND(E122*12&gt;=150000),E122*E125,E122)</f>
        <v>2000</v>
      </c>
      <c r="K156" s="118">
        <f>J156*I156</f>
        <v>226.16</v>
      </c>
      <c r="L156" s="119">
        <f>K156-H156</f>
        <v>0</v>
      </c>
      <c r="M156" s="120">
        <f>IF(ISERROR(L156/H156), "", L156/H156)</f>
        <v>0</v>
      </c>
    </row>
    <row r="157" spans="1:14" ht="13.8" hidden="1" customHeight="1" thickBot="1" x14ac:dyDescent="0.3">
      <c r="A157" s="103" t="str">
        <f t="shared" si="26"/>
        <v>GS &lt;50</v>
      </c>
      <c r="B157" s="103" t="s">
        <v>17</v>
      </c>
      <c r="D157" s="25" t="s">
        <v>80</v>
      </c>
      <c r="E157" s="25"/>
      <c r="F157" s="34">
        <v>0.11308</v>
      </c>
      <c r="G157" s="55">
        <f>IF(AND(E122*12&gt;=150000),E122*E124,E122)</f>
        <v>2000</v>
      </c>
      <c r="H157" s="130">
        <f>G157*F157</f>
        <v>226.16</v>
      </c>
      <c r="I157" s="35">
        <f>F157</f>
        <v>0.11308</v>
      </c>
      <c r="J157" s="56">
        <f>IF(AND(E122*12&gt;=150000),E122*E125,E122)</f>
        <v>2000</v>
      </c>
      <c r="K157" s="118">
        <f>J157*I157</f>
        <v>226.16</v>
      </c>
      <c r="L157" s="119">
        <f>K157-H157</f>
        <v>0</v>
      </c>
      <c r="M157" s="120">
        <f>IF(ISERROR(L157/H157), "", L157/H157)</f>
        <v>0</v>
      </c>
    </row>
    <row r="158" spans="1:14" ht="13.8" thickBot="1" x14ac:dyDescent="0.3">
      <c r="A158" s="103" t="str">
        <f t="shared" si="26"/>
        <v>GS &lt;50</v>
      </c>
      <c r="D158" s="58"/>
      <c r="E158" s="59"/>
      <c r="F158" s="60"/>
      <c r="G158" s="61"/>
      <c r="H158" s="62"/>
      <c r="I158" s="60"/>
      <c r="J158" s="63"/>
      <c r="K158" s="62"/>
      <c r="L158" s="64"/>
      <c r="M158" s="65"/>
    </row>
    <row r="159" spans="1:14" x14ac:dyDescent="0.25">
      <c r="A159" s="103" t="str">
        <f t="shared" si="26"/>
        <v>GS &lt;50</v>
      </c>
      <c r="B159" s="103" t="s">
        <v>12</v>
      </c>
      <c r="D159" s="135" t="s">
        <v>81</v>
      </c>
      <c r="E159" s="25"/>
      <c r="F159" s="136"/>
      <c r="G159" s="137"/>
      <c r="H159" s="138">
        <f>SUM(H149:H155,H148)</f>
        <v>408.15041600000006</v>
      </c>
      <c r="I159" s="139"/>
      <c r="J159" s="139"/>
      <c r="K159" s="138">
        <f>SUM(K149:K155,K148)</f>
        <v>413.96218249436288</v>
      </c>
      <c r="L159" s="140">
        <f>K159-H159</f>
        <v>5.8117664943628142</v>
      </c>
      <c r="M159" s="141">
        <f>IF((H159)=0,"",(L159/H159))</f>
        <v>1.4239276174994302E-2</v>
      </c>
    </row>
    <row r="160" spans="1:14" x14ac:dyDescent="0.25">
      <c r="A160" s="103" t="str">
        <f t="shared" si="26"/>
        <v>GS &lt;50</v>
      </c>
      <c r="B160" s="103" t="s">
        <v>12</v>
      </c>
      <c r="D160" s="142" t="s">
        <v>82</v>
      </c>
      <c r="E160" s="25"/>
      <c r="F160" s="136">
        <v>0.13</v>
      </c>
      <c r="G160" s="143"/>
      <c r="H160" s="144">
        <f>H159*F160</f>
        <v>53.059554080000012</v>
      </c>
      <c r="I160" s="145">
        <v>0.13</v>
      </c>
      <c r="J160" s="115"/>
      <c r="K160" s="144">
        <f>K159*I160</f>
        <v>53.815083724267176</v>
      </c>
      <c r="L160" s="119">
        <f>K160-H160</f>
        <v>0.75552964426716329</v>
      </c>
      <c r="M160" s="146">
        <f>IF((H160)=0,"",(L160/H160))</f>
        <v>1.4239276174994254E-2</v>
      </c>
    </row>
    <row r="161" spans="1:13" ht="14.4" x14ac:dyDescent="0.3">
      <c r="A161" s="103" t="str">
        <f t="shared" si="26"/>
        <v>GS &lt;50</v>
      </c>
      <c r="B161" s="103" t="s">
        <v>12</v>
      </c>
      <c r="D161" s="142" t="s">
        <v>83</v>
      </c>
      <c r="E161" s="147"/>
      <c r="F161" s="148">
        <v>0.23499999999999999</v>
      </c>
      <c r="G161" s="143"/>
      <c r="H161" s="144">
        <f>IF(OR(ISNUMBER(SEARCH("[DGEN]", E120))=TRUE, ISNUMBER(SEARCH("STREET LIGHT", E120))=TRUE), 0, IF(AND(E122=0, E123=0),0, IF(AND(E123=0, E122*12&gt;250000), 0, IF(AND(E122=0, E123&gt;=50), 0, IF(E122*12&lt;=250000, F161*H159*-1, IF(E123&lt;50, F161*H159*-1, 0))))))</f>
        <v>-95.915347760000003</v>
      </c>
      <c r="I161" s="148">
        <v>0.23499999999999999</v>
      </c>
      <c r="J161" s="115"/>
      <c r="K161" s="144">
        <f>IF(OR(ISNUMBER(SEARCH("[DGEN]", E120))=TRUE, ISNUMBER(SEARCH("STREET LIGHT", E120))=TRUE), 0, IF(AND(E122=0, E123=0),0, IF(AND(E123=0, E122*12&gt;250000), 0, IF(AND(E122=0, E123&gt;=50), 0, IF(E122*12&lt;=250000, I161*K159*-1, IF(E123&lt;50, I161*K159*-1, 0))))))</f>
        <v>-97.281112886175265</v>
      </c>
      <c r="L161" s="119">
        <f>K161-H161</f>
        <v>-1.3657651261752619</v>
      </c>
      <c r="M161" s="146"/>
    </row>
    <row r="162" spans="1:13" ht="13.8" thickBot="1" x14ac:dyDescent="0.3">
      <c r="A162" s="103" t="str">
        <f t="shared" si="26"/>
        <v>GS &lt;50</v>
      </c>
      <c r="B162" s="103" t="s">
        <v>84</v>
      </c>
      <c r="C162" s="24">
        <f>B17</f>
        <v>2</v>
      </c>
      <c r="D162" s="247" t="s">
        <v>85</v>
      </c>
      <c r="E162" s="247"/>
      <c r="F162" s="77"/>
      <c r="G162" s="78"/>
      <c r="H162" s="79">
        <f>H159+H160+H161</f>
        <v>365.29462232000003</v>
      </c>
      <c r="I162" s="80"/>
      <c r="J162" s="80"/>
      <c r="K162" s="81">
        <f>K159+K160+K161</f>
        <v>370.49615333245481</v>
      </c>
      <c r="L162" s="82">
        <f>K162-H162</f>
        <v>5.2015310124547796</v>
      </c>
      <c r="M162" s="83">
        <f>IF((H162)=0,"",(L162/H162))</f>
        <v>1.4239276174994471E-2</v>
      </c>
    </row>
    <row r="163" spans="1:13" ht="13.8" thickBot="1" x14ac:dyDescent="0.3">
      <c r="A163" s="103" t="str">
        <f t="shared" si="26"/>
        <v>GS &lt;50</v>
      </c>
      <c r="B163" s="103" t="s">
        <v>12</v>
      </c>
      <c r="D163" s="58"/>
      <c r="E163" s="59"/>
      <c r="F163" s="60"/>
      <c r="G163" s="61"/>
      <c r="H163" s="62"/>
      <c r="I163" s="60"/>
      <c r="J163" s="63"/>
      <c r="K163" s="62"/>
      <c r="L163" s="64"/>
      <c r="M163" s="65"/>
    </row>
    <row r="164" spans="1:13" hidden="1" x14ac:dyDescent="0.25">
      <c r="A164" s="103" t="str">
        <f t="shared" si="26"/>
        <v>GS &lt;50</v>
      </c>
      <c r="B164" s="103" t="s">
        <v>78</v>
      </c>
      <c r="D164" s="135" t="s">
        <v>86</v>
      </c>
      <c r="E164" s="25"/>
      <c r="F164" s="136"/>
      <c r="G164" s="137"/>
      <c r="H164" s="138">
        <f>SUM(H156,H149:H152,H148)</f>
        <v>379.27041600000007</v>
      </c>
      <c r="I164" s="139"/>
      <c r="J164" s="139"/>
      <c r="K164" s="138">
        <f>SUM(K156,K149:K152,K148)</f>
        <v>385.08218249436288</v>
      </c>
      <c r="L164" s="140">
        <f>K164-H164</f>
        <v>5.8117664943628142</v>
      </c>
      <c r="M164" s="141">
        <f>IF((H164)=0,"",(L164/H164))</f>
        <v>1.5323542910773228E-2</v>
      </c>
    </row>
    <row r="165" spans="1:13" hidden="1" x14ac:dyDescent="0.25">
      <c r="A165" s="103" t="str">
        <f t="shared" si="26"/>
        <v>GS &lt;50</v>
      </c>
      <c r="B165" s="103" t="s">
        <v>78</v>
      </c>
      <c r="D165" s="142" t="s">
        <v>82</v>
      </c>
      <c r="E165" s="25"/>
      <c r="F165" s="136">
        <v>0.13</v>
      </c>
      <c r="G165" s="137"/>
      <c r="H165" s="144">
        <f>H164*F165</f>
        <v>49.305154080000008</v>
      </c>
      <c r="I165" s="136">
        <v>0.13</v>
      </c>
      <c r="J165" s="145"/>
      <c r="K165" s="144">
        <f>K164*I165</f>
        <v>50.060683724267179</v>
      </c>
      <c r="L165" s="119">
        <f>K165-H165</f>
        <v>0.7555296442671704</v>
      </c>
      <c r="M165" s="146">
        <f>IF((H165)=0,"",(L165/H165))</f>
        <v>1.532354291077332E-2</v>
      </c>
    </row>
    <row r="166" spans="1:13" ht="14.4" hidden="1" x14ac:dyDescent="0.3">
      <c r="A166" s="103" t="str">
        <f t="shared" si="26"/>
        <v>GS &lt;50</v>
      </c>
      <c r="B166" s="103" t="s">
        <v>78</v>
      </c>
      <c r="D166" s="142" t="s">
        <v>83</v>
      </c>
      <c r="E166" s="147"/>
      <c r="F166" s="148">
        <v>0.23499999999999999</v>
      </c>
      <c r="G166" s="137"/>
      <c r="H166" s="144">
        <f>IF(OR(ISNUMBER(SEARCH("[DGEN]", E120))=TRUE, ISNUMBER(SEARCH("STREET LIGHT", E120))=TRUE), 0, IF(AND(E122=0, E123=0),0, IF(AND(E123=0, E122*12&gt;250000), 0, IF(AND(E122=0, E123&gt;=50), 0, IF(E122*12&lt;=250000, F166*H164*-1, IF(E123&lt;50, F166*H164*-1, 0))))))</f>
        <v>-89.128547760000018</v>
      </c>
      <c r="I166" s="148">
        <v>0.23499999999999999</v>
      </c>
      <c r="J166" s="145"/>
      <c r="K166" s="144">
        <f>IF(OR(ISNUMBER(SEARCH("[DGEN]", E120))=TRUE, ISNUMBER(SEARCH("STREET LIGHT", E120))=TRUE), 0, IF(AND(E122=0, E123=0),0, IF(AND(E123=0, E122*12&gt;250000), 0, IF(AND(E122=0, E123&gt;=50), 0, IF(E122*12&lt;=250000, I166*K164*-1, IF(E123&lt;50, I166*K164*-1, 0))))))</f>
        <v>-90.494312886175265</v>
      </c>
      <c r="L166" s="119"/>
      <c r="M166" s="146"/>
    </row>
    <row r="167" spans="1:13" hidden="1" x14ac:dyDescent="0.25">
      <c r="A167" s="103" t="str">
        <f t="shared" si="26"/>
        <v>GS &lt;50</v>
      </c>
      <c r="B167" s="103" t="s">
        <v>87</v>
      </c>
      <c r="D167" s="248" t="s">
        <v>86</v>
      </c>
      <c r="E167" s="248"/>
      <c r="F167" s="149"/>
      <c r="G167" s="143"/>
      <c r="H167" s="138">
        <f>SUM(H164,H165)</f>
        <v>428.57557008000009</v>
      </c>
      <c r="I167" s="150"/>
      <c r="J167" s="150"/>
      <c r="K167" s="138">
        <f>SUM(K164,K165)</f>
        <v>435.14286621863005</v>
      </c>
      <c r="L167" s="140">
        <f>K167-H167</f>
        <v>6.5672961386299562</v>
      </c>
      <c r="M167" s="141">
        <f>IF((H167)=0,"",(L167/H167))</f>
        <v>1.5323542910773173E-2</v>
      </c>
    </row>
    <row r="168" spans="1:13" ht="13.8" hidden="1" thickBot="1" x14ac:dyDescent="0.3">
      <c r="A168" s="103" t="str">
        <f t="shared" si="26"/>
        <v>GS &lt;50</v>
      </c>
      <c r="B168" s="103" t="s">
        <v>78</v>
      </c>
      <c r="D168" s="131"/>
      <c r="E168" s="132"/>
      <c r="F168" s="151"/>
      <c r="G168" s="152"/>
      <c r="H168" s="153"/>
      <c r="I168" s="151"/>
      <c r="J168" s="133"/>
      <c r="K168" s="153"/>
      <c r="L168" s="154"/>
      <c r="M168" s="134"/>
    </row>
    <row r="169" spans="1:13" hidden="1" x14ac:dyDescent="0.25">
      <c r="A169" s="103" t="str">
        <f t="shared" si="26"/>
        <v>GS &lt;50</v>
      </c>
      <c r="B169" s="103" t="s">
        <v>17</v>
      </c>
      <c r="D169" s="135" t="s">
        <v>88</v>
      </c>
      <c r="E169" s="25"/>
      <c r="F169" s="136"/>
      <c r="G169" s="137"/>
      <c r="H169" s="138">
        <f>SUM(H157,H149:H152,H148)</f>
        <v>379.27041600000007</v>
      </c>
      <c r="I169" s="139"/>
      <c r="J169" s="139"/>
      <c r="K169" s="138">
        <f>SUM(K157,K149:K152,K148)</f>
        <v>385.08218249436288</v>
      </c>
      <c r="L169" s="140">
        <f>K169-H169</f>
        <v>5.8117664943628142</v>
      </c>
      <c r="M169" s="141">
        <f>IF((H169)=0,"",(L169/H169))</f>
        <v>1.5323542910773228E-2</v>
      </c>
    </row>
    <row r="170" spans="1:13" hidden="1" x14ac:dyDescent="0.25">
      <c r="A170" s="103" t="str">
        <f t="shared" si="26"/>
        <v>GS &lt;50</v>
      </c>
      <c r="B170" s="103" t="s">
        <v>17</v>
      </c>
      <c r="D170" s="142" t="s">
        <v>82</v>
      </c>
      <c r="E170" s="25"/>
      <c r="F170" s="136">
        <v>0.13</v>
      </c>
      <c r="G170" s="137"/>
      <c r="H170" s="144">
        <f>H169*F170</f>
        <v>49.305154080000008</v>
      </c>
      <c r="I170" s="136">
        <v>0.13</v>
      </c>
      <c r="J170" s="145"/>
      <c r="K170" s="144">
        <f>K169*I170</f>
        <v>50.060683724267179</v>
      </c>
      <c r="L170" s="119">
        <f>K170-H170</f>
        <v>0.7555296442671704</v>
      </c>
      <c r="M170" s="146">
        <f>IF((H170)=0,"",(L170/H170))</f>
        <v>1.532354291077332E-2</v>
      </c>
    </row>
    <row r="171" spans="1:13" ht="14.4" hidden="1" x14ac:dyDescent="0.3">
      <c r="A171" s="103" t="str">
        <f t="shared" si="26"/>
        <v>GS &lt;50</v>
      </c>
      <c r="B171" s="103" t="s">
        <v>17</v>
      </c>
      <c r="D171" s="142" t="s">
        <v>83</v>
      </c>
      <c r="E171" s="147"/>
      <c r="F171" s="148">
        <v>0.23499999999999999</v>
      </c>
      <c r="G171" s="137"/>
      <c r="H171" s="144">
        <f>IF(OR(ISNUMBER(SEARCH("[DGEN]", E120))=TRUE, ISNUMBER(SEARCH("STREET LIGHT", E120))=TRUE), 0, IF(AND(E122=0, E123=0),0, IF(AND(E123=0, E122*12&gt;250000), 0, IF(AND(E122=0, E123&gt;=50), 0, IF(E122*12&lt;=250000, F171*H169*-1, IF(E123&lt;50, F171*H169*-1, 0))))))</f>
        <v>-89.128547760000018</v>
      </c>
      <c r="I171" s="148">
        <v>0.23499999999999999</v>
      </c>
      <c r="J171" s="145"/>
      <c r="K171" s="144">
        <f>IF(OR(ISNUMBER(SEARCH("[DGEN]", E120))=TRUE, ISNUMBER(SEARCH("STREET LIGHT", E120))=TRUE), 0, IF(AND(E122=0, E123=0),0, IF(AND(E123=0, E122*12&gt;250000), 0, IF(AND(E122=0, E123&gt;=50), 0, IF(E122*12&lt;=250000, I171*K169*-1, IF(E123&lt;50, I171*K169*-1, 0))))))</f>
        <v>-90.494312886175265</v>
      </c>
      <c r="L171" s="119"/>
      <c r="M171" s="146"/>
    </row>
    <row r="172" spans="1:13" hidden="1" x14ac:dyDescent="0.25">
      <c r="A172" s="103" t="str">
        <f t="shared" si="26"/>
        <v>GS &lt;50</v>
      </c>
      <c r="B172" s="103" t="s">
        <v>89</v>
      </c>
      <c r="D172" s="248" t="s">
        <v>88</v>
      </c>
      <c r="E172" s="248"/>
      <c r="F172" s="149"/>
      <c r="G172" s="143"/>
      <c r="H172" s="138">
        <f>SUM(H169,H170)</f>
        <v>428.57557008000009</v>
      </c>
      <c r="I172" s="150"/>
      <c r="J172" s="150"/>
      <c r="K172" s="138">
        <f>SUM(K169,K170)</f>
        <v>435.14286621863005</v>
      </c>
      <c r="L172" s="140">
        <f>K172-H172</f>
        <v>6.5672961386299562</v>
      </c>
      <c r="M172" s="141">
        <f>IF((H172)=0,"",(L172/H172))</f>
        <v>1.5323542910773173E-2</v>
      </c>
    </row>
    <row r="173" spans="1:13" ht="13.8" hidden="1" thickBot="1" x14ac:dyDescent="0.3">
      <c r="A173" s="103" t="str">
        <f t="shared" si="26"/>
        <v>GS &lt;50</v>
      </c>
      <c r="B173" s="103" t="s">
        <v>17</v>
      </c>
      <c r="D173" s="131"/>
      <c r="E173" s="132"/>
      <c r="F173" s="155"/>
      <c r="G173" s="152"/>
      <c r="H173" s="156"/>
      <c r="I173" s="155"/>
      <c r="J173" s="133"/>
      <c r="K173" s="156"/>
      <c r="L173" s="154"/>
      <c r="M173" s="157"/>
    </row>
    <row r="176" spans="1:13" x14ac:dyDescent="0.25">
      <c r="C176" s="103"/>
      <c r="D176" s="104" t="s">
        <v>34</v>
      </c>
      <c r="E176" s="249" t="str">
        <f>D18</f>
        <v>GS 50 - 2,999 kW</v>
      </c>
      <c r="F176" s="250"/>
      <c r="G176" s="250"/>
      <c r="H176" s="250"/>
      <c r="I176" s="250"/>
      <c r="J176" s="251"/>
      <c r="K176" s="103" t="str">
        <f>IF(N18="DEMAND - INTERVAL","RTSR - INTERVAL METERED","")</f>
        <v/>
      </c>
    </row>
    <row r="177" spans="1:14" x14ac:dyDescent="0.25">
      <c r="C177" s="103"/>
      <c r="D177" s="104" t="s">
        <v>35</v>
      </c>
      <c r="E177" s="252" t="str">
        <f>H18</f>
        <v>Non-RPP (Other)</v>
      </c>
      <c r="F177" s="253"/>
      <c r="G177" s="254"/>
      <c r="H177" s="20"/>
      <c r="I177" s="20"/>
    </row>
    <row r="178" spans="1:14" ht="15.6" x14ac:dyDescent="0.25">
      <c r="C178" s="103"/>
      <c r="D178" s="104" t="s">
        <v>36</v>
      </c>
      <c r="E178" s="21">
        <f>K18</f>
        <v>75000</v>
      </c>
      <c r="F178" s="105" t="s">
        <v>11</v>
      </c>
      <c r="J178" s="22"/>
      <c r="K178" s="22"/>
      <c r="L178" s="22"/>
      <c r="M178" s="22"/>
      <c r="N178" s="22"/>
    </row>
    <row r="179" spans="1:14" ht="15.6" x14ac:dyDescent="0.3">
      <c r="C179" s="103"/>
      <c r="D179" s="104" t="s">
        <v>37</v>
      </c>
      <c r="E179" s="21">
        <f>L18</f>
        <v>175</v>
      </c>
      <c r="F179" s="106" t="s">
        <v>16</v>
      </c>
      <c r="G179" s="107"/>
      <c r="H179" s="108"/>
      <c r="I179" s="108"/>
      <c r="J179" s="108"/>
    </row>
    <row r="180" spans="1:14" x14ac:dyDescent="0.25">
      <c r="C180" s="103"/>
      <c r="D180" s="104" t="s">
        <v>38</v>
      </c>
      <c r="E180" s="23">
        <f>I18</f>
        <v>1.0454000000000001</v>
      </c>
    </row>
    <row r="181" spans="1:14" x14ac:dyDescent="0.25">
      <c r="C181" s="103"/>
      <c r="D181" s="104" t="s">
        <v>39</v>
      </c>
      <c r="E181" s="23">
        <f>J18</f>
        <v>1.0415000000000001</v>
      </c>
    </row>
    <row r="182" spans="1:14" x14ac:dyDescent="0.25">
      <c r="C182" s="103"/>
    </row>
    <row r="183" spans="1:14" x14ac:dyDescent="0.25">
      <c r="C183" s="103"/>
      <c r="E183" s="105"/>
      <c r="F183" s="237" t="s">
        <v>40</v>
      </c>
      <c r="G183" s="238"/>
      <c r="H183" s="239"/>
      <c r="I183" s="237" t="s">
        <v>41</v>
      </c>
      <c r="J183" s="238"/>
      <c r="K183" s="239"/>
      <c r="L183" s="237" t="s">
        <v>42</v>
      </c>
      <c r="M183" s="239"/>
    </row>
    <row r="184" spans="1:14" x14ac:dyDescent="0.25">
      <c r="C184" s="103"/>
      <c r="E184" s="240"/>
      <c r="F184" s="109" t="s">
        <v>43</v>
      </c>
      <c r="G184" s="109" t="s">
        <v>44</v>
      </c>
      <c r="H184" s="110" t="s">
        <v>45</v>
      </c>
      <c r="I184" s="109" t="s">
        <v>43</v>
      </c>
      <c r="J184" s="111" t="s">
        <v>44</v>
      </c>
      <c r="K184" s="110" t="s">
        <v>45</v>
      </c>
      <c r="L184" s="242" t="s">
        <v>46</v>
      </c>
      <c r="M184" s="244" t="s">
        <v>47</v>
      </c>
    </row>
    <row r="185" spans="1:14" x14ac:dyDescent="0.25">
      <c r="C185" s="103"/>
      <c r="E185" s="241"/>
      <c r="F185" s="112" t="s">
        <v>48</v>
      </c>
      <c r="G185" s="112"/>
      <c r="H185" s="113" t="s">
        <v>48</v>
      </c>
      <c r="I185" s="112" t="s">
        <v>48</v>
      </c>
      <c r="J185" s="113"/>
      <c r="K185" s="113" t="s">
        <v>48</v>
      </c>
      <c r="L185" s="243"/>
      <c r="M185" s="245"/>
    </row>
    <row r="186" spans="1:14" x14ac:dyDescent="0.25">
      <c r="A186" s="103" t="str">
        <f>$E176</f>
        <v>GS 50 - 2,999 kW</v>
      </c>
      <c r="D186" s="114" t="s">
        <v>49</v>
      </c>
      <c r="E186" s="25"/>
      <c r="F186" s="36">
        <v>246.85</v>
      </c>
      <c r="G186" s="115">
        <v>1</v>
      </c>
      <c r="H186" s="116">
        <f>G186*F186</f>
        <v>246.85</v>
      </c>
      <c r="I186" s="29">
        <v>165.94</v>
      </c>
      <c r="J186" s="117">
        <f>G186</f>
        <v>1</v>
      </c>
      <c r="K186" s="118">
        <f>J186*I186</f>
        <v>165.94</v>
      </c>
      <c r="L186" s="119">
        <f>K186-H186</f>
        <v>-80.91</v>
      </c>
      <c r="M186" s="120">
        <f>IF(ISERROR(L186/H186), "", L186/H186)</f>
        <v>-0.32776990074944296</v>
      </c>
    </row>
    <row r="187" spans="1:14" x14ac:dyDescent="0.25">
      <c r="A187" s="103" t="str">
        <f t="shared" ref="A187:A229" si="31">A186</f>
        <v>GS 50 - 2,999 kW</v>
      </c>
      <c r="D187" s="114" t="s">
        <v>50</v>
      </c>
      <c r="E187" s="25"/>
      <c r="F187" s="36">
        <v>4.9301000000000004</v>
      </c>
      <c r="G187" s="115">
        <f>IF($E179&gt;0, $E179, $E178)</f>
        <v>175</v>
      </c>
      <c r="H187" s="116">
        <f>G187*F187</f>
        <v>862.76750000000004</v>
      </c>
      <c r="I187" s="35">
        <v>6.3536000000000001</v>
      </c>
      <c r="J187" s="117">
        <f>IF($E179&gt;0, $E179, $E178)</f>
        <v>175</v>
      </c>
      <c r="K187" s="118">
        <f>J187*I187</f>
        <v>1111.8800000000001</v>
      </c>
      <c r="L187" s="119">
        <f>K187-H187</f>
        <v>249.11250000000007</v>
      </c>
      <c r="M187" s="120">
        <f>IF(ISERROR(L187/H187), "", L187/H187)</f>
        <v>0.28873653678424377</v>
      </c>
    </row>
    <row r="188" spans="1:14" ht="13.2" hidden="1" customHeight="1" x14ac:dyDescent="0.25">
      <c r="A188" s="103" t="str">
        <f t="shared" si="31"/>
        <v>GS 50 - 2,999 kW</v>
      </c>
      <c r="D188" s="114" t="s">
        <v>51</v>
      </c>
      <c r="E188" s="25"/>
      <c r="F188" s="34"/>
      <c r="G188" s="115">
        <f>IF($E179&gt;0, $E179, $E178)</f>
        <v>175</v>
      </c>
      <c r="H188" s="116">
        <v>0</v>
      </c>
      <c r="I188" s="35">
        <v>0</v>
      </c>
      <c r="J188" s="117">
        <f>IF($E179&gt;0, $E179, $E178)</f>
        <v>175</v>
      </c>
      <c r="K188" s="118">
        <v>0</v>
      </c>
      <c r="L188" s="119"/>
      <c r="M188" s="120"/>
    </row>
    <row r="189" spans="1:14" ht="13.2" hidden="1" customHeight="1" x14ac:dyDescent="0.25">
      <c r="A189" s="103" t="str">
        <f t="shared" si="31"/>
        <v>GS 50 - 2,999 kW</v>
      </c>
      <c r="D189" s="114" t="s">
        <v>52</v>
      </c>
      <c r="E189" s="25"/>
      <c r="F189" s="34"/>
      <c r="G189" s="115">
        <f>IF($E179&gt;0, $E179, $E178)</f>
        <v>175</v>
      </c>
      <c r="H189" s="116">
        <v>0</v>
      </c>
      <c r="I189" s="35">
        <v>0</v>
      </c>
      <c r="J189" s="121">
        <f>IF($E179&gt;0, $E179, $E178)</f>
        <v>175</v>
      </c>
      <c r="K189" s="118">
        <v>0</v>
      </c>
      <c r="L189" s="119">
        <f t="shared" ref="L189:L207" si="32">K189-H189</f>
        <v>0</v>
      </c>
      <c r="M189" s="120" t="str">
        <f>IF(ISERROR(L189/H189), "", L189/H189)</f>
        <v/>
      </c>
    </row>
    <row r="190" spans="1:14" x14ac:dyDescent="0.25">
      <c r="A190" s="103" t="str">
        <f t="shared" si="31"/>
        <v>GS 50 - 2,999 kW</v>
      </c>
      <c r="D190" s="114" t="s">
        <v>53</v>
      </c>
      <c r="E190" s="25"/>
      <c r="F190" s="36">
        <v>7.48</v>
      </c>
      <c r="G190" s="115">
        <v>1</v>
      </c>
      <c r="H190" s="116">
        <f>G190*F190</f>
        <v>7.48</v>
      </c>
      <c r="I190" s="29">
        <v>0</v>
      </c>
      <c r="J190" s="117">
        <f>G190</f>
        <v>1</v>
      </c>
      <c r="K190" s="118">
        <f>J190*I190</f>
        <v>0</v>
      </c>
      <c r="L190" s="119">
        <f t="shared" si="32"/>
        <v>-7.48</v>
      </c>
      <c r="M190" s="120">
        <f>IF(ISERROR(L190/H190), "", L190/H190)</f>
        <v>-1</v>
      </c>
    </row>
    <row r="191" spans="1:14" x14ac:dyDescent="0.25">
      <c r="A191" s="103" t="str">
        <f t="shared" si="31"/>
        <v>GS 50 - 2,999 kW</v>
      </c>
      <c r="D191" s="114" t="s">
        <v>54</v>
      </c>
      <c r="E191" s="25"/>
      <c r="F191" s="36">
        <v>0.44410000000000005</v>
      </c>
      <c r="G191" s="115">
        <f>IF($E179&gt;0, $E179, $E178)</f>
        <v>175</v>
      </c>
      <c r="H191" s="116">
        <f>G191*F191</f>
        <v>77.717500000000015</v>
      </c>
      <c r="I191" s="35">
        <v>-5.1399979662167805E-3</v>
      </c>
      <c r="J191" s="117">
        <f>IF($E179&gt;0, $E179, $E178)</f>
        <v>175</v>
      </c>
      <c r="K191" s="118">
        <f>J191*I191</f>
        <v>-0.89949964408793659</v>
      </c>
      <c r="L191" s="119">
        <f t="shared" si="32"/>
        <v>-78.616999644087954</v>
      </c>
      <c r="M191" s="120">
        <f>IF(ISERROR(L191/H191), "", L191/H191)</f>
        <v>-1.0115739652470543</v>
      </c>
    </row>
    <row r="192" spans="1:14" x14ac:dyDescent="0.25">
      <c r="A192" s="103" t="str">
        <f t="shared" si="31"/>
        <v>GS 50 - 2,999 kW</v>
      </c>
      <c r="B192" s="103" t="s">
        <v>55</v>
      </c>
      <c r="C192" s="24">
        <f>B18</f>
        <v>3</v>
      </c>
      <c r="D192" s="122" t="s">
        <v>56</v>
      </c>
      <c r="E192" s="7"/>
      <c r="F192" s="48"/>
      <c r="G192" s="38"/>
      <c r="H192" s="39">
        <f>SUM(H186:H191)</f>
        <v>1194.8150000000001</v>
      </c>
      <c r="I192" s="51"/>
      <c r="J192" s="40"/>
      <c r="K192" s="39">
        <f>SUM(K186:K191)</f>
        <v>1276.9205003559123</v>
      </c>
      <c r="L192" s="41">
        <f t="shared" si="32"/>
        <v>82.105500355912227</v>
      </c>
      <c r="M192" s="42">
        <f>IF((H192)=0,"",(L192/H192))</f>
        <v>6.8718170056378786E-2</v>
      </c>
    </row>
    <row r="193" spans="1:14" x14ac:dyDescent="0.25">
      <c r="A193" s="103" t="str">
        <f t="shared" si="31"/>
        <v>GS 50 - 2,999 kW</v>
      </c>
      <c r="D193" s="123" t="s">
        <v>57</v>
      </c>
      <c r="E193" s="25"/>
      <c r="F193" s="34">
        <f>IF((E178*12&gt;=150000), 0, IF(E177="RPP",(F209*OffPeakPer+F210*MidPeakPer+F211*OnPeakPer),IF(E177="Non-RPP (Retailer)",F212,F213)))</f>
        <v>0</v>
      </c>
      <c r="G193" s="43">
        <f>IF(F193=0, 0, $E178*E180-E178)</f>
        <v>0</v>
      </c>
      <c r="H193" s="28">
        <f t="shared" ref="H193:H200" si="33">G193*F193</f>
        <v>0</v>
      </c>
      <c r="I193" s="35">
        <f>IF((E178*12&gt;=150000), 0, IF(E177="RPP",(I209*OffPeakPer+I210*MidPeakPer+I211*OnPeakPer),IF(E177="Non-RPP (Retailer)",I212,I213)))</f>
        <v>0</v>
      </c>
      <c r="J193" s="44">
        <f>IF(I193=0, 0, E178*E181-E178)</f>
        <v>0</v>
      </c>
      <c r="K193" s="31">
        <f t="shared" ref="K193:K200" si="34">J193*I193</f>
        <v>0</v>
      </c>
      <c r="L193" s="32">
        <f t="shared" si="32"/>
        <v>0</v>
      </c>
      <c r="M193" s="33" t="str">
        <f t="shared" ref="M193:M200" si="35">IF(ISERROR(L193/H193), "", L193/H193)</f>
        <v/>
      </c>
    </row>
    <row r="194" spans="1:14" ht="26.4" x14ac:dyDescent="0.25">
      <c r="A194" s="103" t="str">
        <f t="shared" si="31"/>
        <v>GS 50 - 2,999 kW</v>
      </c>
      <c r="D194" s="123" t="s">
        <v>58</v>
      </c>
      <c r="E194" s="25"/>
      <c r="F194" s="36">
        <v>0</v>
      </c>
      <c r="G194" s="55">
        <f>IF($E179&gt;0, $E179, $E178)</f>
        <v>175</v>
      </c>
      <c r="H194" s="116">
        <f t="shared" si="33"/>
        <v>0</v>
      </c>
      <c r="I194" s="35">
        <v>0</v>
      </c>
      <c r="J194" s="56">
        <f>IF($E179&gt;0, $E179, $E178)</f>
        <v>175</v>
      </c>
      <c r="K194" s="118">
        <f t="shared" si="34"/>
        <v>0</v>
      </c>
      <c r="L194" s="119">
        <f t="shared" si="32"/>
        <v>0</v>
      </c>
      <c r="M194" s="120" t="str">
        <f t="shared" si="35"/>
        <v/>
      </c>
    </row>
    <row r="195" spans="1:14" x14ac:dyDescent="0.25">
      <c r="A195" s="103" t="str">
        <f t="shared" si="31"/>
        <v>GS 50 - 2,999 kW</v>
      </c>
      <c r="D195" s="123" t="s">
        <v>59</v>
      </c>
      <c r="E195" s="25"/>
      <c r="F195" s="36">
        <v>0</v>
      </c>
      <c r="G195" s="55">
        <f>IF($E179&gt;0, $E179, $E178)</f>
        <v>175</v>
      </c>
      <c r="H195" s="116">
        <f t="shared" si="33"/>
        <v>0</v>
      </c>
      <c r="I195" s="35">
        <v>0</v>
      </c>
      <c r="J195" s="56">
        <f>IF($E179&gt;0, $E179, $E178)</f>
        <v>175</v>
      </c>
      <c r="K195" s="118">
        <f t="shared" si="34"/>
        <v>0</v>
      </c>
      <c r="L195" s="119">
        <f t="shared" si="32"/>
        <v>0</v>
      </c>
      <c r="M195" s="120" t="str">
        <f t="shared" si="35"/>
        <v/>
      </c>
    </row>
    <row r="196" spans="1:14" x14ac:dyDescent="0.25">
      <c r="A196" s="103" t="str">
        <f t="shared" si="31"/>
        <v>GS 50 - 2,999 kW</v>
      </c>
      <c r="D196" s="123" t="s">
        <v>60</v>
      </c>
      <c r="E196" s="25"/>
      <c r="F196" s="36">
        <v>0</v>
      </c>
      <c r="G196" s="55">
        <f>E178</f>
        <v>75000</v>
      </c>
      <c r="H196" s="116">
        <f t="shared" si="33"/>
        <v>0</v>
      </c>
      <c r="I196" s="35">
        <v>0</v>
      </c>
      <c r="J196" s="56">
        <f>E178</f>
        <v>75000</v>
      </c>
      <c r="K196" s="118">
        <f t="shared" si="34"/>
        <v>0</v>
      </c>
      <c r="L196" s="119">
        <f t="shared" si="32"/>
        <v>0</v>
      </c>
      <c r="M196" s="120" t="str">
        <f t="shared" si="35"/>
        <v/>
      </c>
    </row>
    <row r="197" spans="1:14" x14ac:dyDescent="0.25">
      <c r="A197" s="103" t="str">
        <f t="shared" si="31"/>
        <v>GS 50 - 2,999 kW</v>
      </c>
      <c r="D197" s="114" t="s">
        <v>61</v>
      </c>
      <c r="E197" s="25"/>
      <c r="F197" s="36">
        <v>0.3886</v>
      </c>
      <c r="G197" s="55">
        <f>IF($E179&gt;0, $E179, $E178)</f>
        <v>175</v>
      </c>
      <c r="H197" s="116">
        <f t="shared" si="33"/>
        <v>68.004999999999995</v>
      </c>
      <c r="I197" s="35">
        <v>0.5739273708491055</v>
      </c>
      <c r="J197" s="56">
        <f>IF($E179&gt;0, $E179, $E178)</f>
        <v>175</v>
      </c>
      <c r="K197" s="118">
        <f t="shared" si="34"/>
        <v>100.43728989859346</v>
      </c>
      <c r="L197" s="119">
        <f t="shared" si="32"/>
        <v>32.432289898593467</v>
      </c>
      <c r="M197" s="120">
        <f t="shared" si="35"/>
        <v>0.4769103727460256</v>
      </c>
    </row>
    <row r="198" spans="1:14" ht="26.4" x14ac:dyDescent="0.25">
      <c r="A198" s="103" t="str">
        <f t="shared" si="31"/>
        <v>GS 50 - 2,999 kW</v>
      </c>
      <c r="D198" s="123" t="s">
        <v>62</v>
      </c>
      <c r="E198" s="25"/>
      <c r="F198" s="36">
        <v>0</v>
      </c>
      <c r="G198" s="115">
        <v>1</v>
      </c>
      <c r="H198" s="116">
        <f t="shared" si="33"/>
        <v>0</v>
      </c>
      <c r="I198" s="45">
        <v>0</v>
      </c>
      <c r="J198" s="121">
        <v>1</v>
      </c>
      <c r="K198" s="118">
        <f t="shared" si="34"/>
        <v>0</v>
      </c>
      <c r="L198" s="119">
        <f t="shared" si="32"/>
        <v>0</v>
      </c>
      <c r="M198" s="120" t="str">
        <f t="shared" si="35"/>
        <v/>
      </c>
    </row>
    <row r="199" spans="1:14" x14ac:dyDescent="0.25">
      <c r="A199" s="103" t="str">
        <f t="shared" si="31"/>
        <v>GS 50 - 2,999 kW</v>
      </c>
      <c r="D199" s="114" t="s">
        <v>63</v>
      </c>
      <c r="E199" s="25"/>
      <c r="F199" s="36">
        <v>0</v>
      </c>
      <c r="G199" s="115">
        <v>1</v>
      </c>
      <c r="H199" s="116">
        <f t="shared" si="33"/>
        <v>0</v>
      </c>
      <c r="I199" s="29">
        <v>0</v>
      </c>
      <c r="J199" s="121">
        <v>1</v>
      </c>
      <c r="K199" s="118">
        <f t="shared" si="34"/>
        <v>0</v>
      </c>
      <c r="L199" s="119">
        <f t="shared" si="32"/>
        <v>0</v>
      </c>
      <c r="M199" s="120" t="str">
        <f t="shared" si="35"/>
        <v/>
      </c>
    </row>
    <row r="200" spans="1:14" x14ac:dyDescent="0.25">
      <c r="A200" s="103" t="str">
        <f t="shared" si="31"/>
        <v>GS 50 - 2,999 kW</v>
      </c>
      <c r="D200" s="114" t="s">
        <v>64</v>
      </c>
      <c r="E200" s="25"/>
      <c r="F200" s="36">
        <v>-7.22E-2</v>
      </c>
      <c r="G200" s="55">
        <f>IF($E179&gt;0, $E179, $E178)</f>
        <v>175</v>
      </c>
      <c r="H200" s="116">
        <f t="shared" si="33"/>
        <v>-12.635</v>
      </c>
      <c r="I200" s="35">
        <v>-8.0058528705930998E-2</v>
      </c>
      <c r="J200" s="56">
        <f>IF($E179&gt;0, $E179, $E178)</f>
        <v>175</v>
      </c>
      <c r="K200" s="118">
        <f t="shared" si="34"/>
        <v>-14.010242523537924</v>
      </c>
      <c r="L200" s="119">
        <f t="shared" si="32"/>
        <v>-1.3752425235379242</v>
      </c>
      <c r="M200" s="120">
        <f t="shared" si="35"/>
        <v>0.1088438878937811</v>
      </c>
    </row>
    <row r="201" spans="1:14" ht="26.4" x14ac:dyDescent="0.25">
      <c r="A201" s="103" t="str">
        <f t="shared" si="31"/>
        <v>GS 50 - 2,999 kW</v>
      </c>
      <c r="B201" s="103" t="s">
        <v>65</v>
      </c>
      <c r="C201" s="24">
        <f>B18</f>
        <v>3</v>
      </c>
      <c r="D201" s="124" t="s">
        <v>66</v>
      </c>
      <c r="E201" s="125"/>
      <c r="F201" s="48"/>
      <c r="G201" s="49"/>
      <c r="H201" s="50">
        <f>SUM(H192:H200)</f>
        <v>1250.1850000000002</v>
      </c>
      <c r="I201" s="51"/>
      <c r="J201" s="52"/>
      <c r="K201" s="50">
        <f>SUM(K192:K200)</f>
        <v>1363.3475477309678</v>
      </c>
      <c r="L201" s="41">
        <f t="shared" si="32"/>
        <v>113.16254773096762</v>
      </c>
      <c r="M201" s="42">
        <f>IF((H201)=0,"",(L201/H201))</f>
        <v>9.0516641721799254E-2</v>
      </c>
    </row>
    <row r="202" spans="1:14" x14ac:dyDescent="0.25">
      <c r="A202" s="103" t="str">
        <f t="shared" si="31"/>
        <v>GS 50 - 2,999 kW</v>
      </c>
      <c r="D202" s="126" t="s">
        <v>67</v>
      </c>
      <c r="E202" s="25"/>
      <c r="F202" s="36">
        <v>4.6969000000000003</v>
      </c>
      <c r="G202" s="43">
        <f>IF($E179&gt;0, $E179, $E178*$E180)</f>
        <v>175</v>
      </c>
      <c r="H202" s="116">
        <f>G202*F202</f>
        <v>821.9575000000001</v>
      </c>
      <c r="I202" s="35">
        <v>5.4260000000000002</v>
      </c>
      <c r="J202" s="44">
        <f>IF($E179&gt;0, $E179, $E178*$E181)</f>
        <v>175</v>
      </c>
      <c r="K202" s="118">
        <f>J202*I202</f>
        <v>949.55000000000007</v>
      </c>
      <c r="L202" s="119">
        <f t="shared" si="32"/>
        <v>127.59249999999997</v>
      </c>
      <c r="M202" s="120">
        <f>IF(ISERROR(L202/H202), "", L202/H202)</f>
        <v>0.15523004534905996</v>
      </c>
      <c r="N202" s="127"/>
    </row>
    <row r="203" spans="1:14" ht="26.4" x14ac:dyDescent="0.25">
      <c r="A203" s="103" t="str">
        <f t="shared" si="31"/>
        <v>GS 50 - 2,999 kW</v>
      </c>
      <c r="D203" s="128" t="s">
        <v>68</v>
      </c>
      <c r="E203" s="25"/>
      <c r="F203" s="36">
        <v>3.4649999999999999</v>
      </c>
      <c r="G203" s="43">
        <f>IF($E179&gt;0, $E179, $E178*$E180)</f>
        <v>175</v>
      </c>
      <c r="H203" s="116">
        <f>G203*F203</f>
        <v>606.375</v>
      </c>
      <c r="I203" s="35">
        <v>3.8275999999999999</v>
      </c>
      <c r="J203" s="44">
        <f>IF($E179&gt;0, $E179, $E178*$E181)</f>
        <v>175</v>
      </c>
      <c r="K203" s="118">
        <f>J203*I203</f>
        <v>669.82999999999993</v>
      </c>
      <c r="L203" s="119">
        <f t="shared" si="32"/>
        <v>63.454999999999927</v>
      </c>
      <c r="M203" s="120">
        <f>IF(ISERROR(L203/H203), "", L203/H203)</f>
        <v>0.10464646464646453</v>
      </c>
      <c r="N203" s="127"/>
    </row>
    <row r="204" spans="1:14" ht="26.4" x14ac:dyDescent="0.25">
      <c r="A204" s="103" t="str">
        <f t="shared" si="31"/>
        <v>GS 50 - 2,999 kW</v>
      </c>
      <c r="B204" s="103" t="s">
        <v>69</v>
      </c>
      <c r="C204" s="24">
        <f>B18</f>
        <v>3</v>
      </c>
      <c r="D204" s="124" t="s">
        <v>70</v>
      </c>
      <c r="E204" s="7"/>
      <c r="F204" s="48"/>
      <c r="G204" s="49"/>
      <c r="H204" s="50">
        <f>SUM(H201:H203)</f>
        <v>2678.5175000000004</v>
      </c>
      <c r="I204" s="51"/>
      <c r="J204" s="40"/>
      <c r="K204" s="50">
        <f>SUM(K201:K203)</f>
        <v>2982.7275477309677</v>
      </c>
      <c r="L204" s="41">
        <f t="shared" si="32"/>
        <v>304.21004773096729</v>
      </c>
      <c r="M204" s="42">
        <f>IF((H204)=0,"",(L204/H204))</f>
        <v>0.11357403777685501</v>
      </c>
    </row>
    <row r="205" spans="1:14" ht="26.4" x14ac:dyDescent="0.25">
      <c r="A205" s="103" t="str">
        <f t="shared" si="31"/>
        <v>GS 50 - 2,999 kW</v>
      </c>
      <c r="D205" s="129" t="s">
        <v>71</v>
      </c>
      <c r="E205" s="25"/>
      <c r="F205" s="36">
        <v>4.5000000000000005E-3</v>
      </c>
      <c r="G205" s="43">
        <f>E178*E180</f>
        <v>78405.000000000015</v>
      </c>
      <c r="H205" s="130">
        <f>G205*F205</f>
        <v>352.8225000000001</v>
      </c>
      <c r="I205" s="35">
        <v>4.5000000000000005E-3</v>
      </c>
      <c r="J205" s="44">
        <f>E178*E181</f>
        <v>78112.5</v>
      </c>
      <c r="K205" s="118">
        <f>J205*I205</f>
        <v>351.50625000000002</v>
      </c>
      <c r="L205" s="119">
        <f t="shared" si="32"/>
        <v>-1.3162500000000819</v>
      </c>
      <c r="M205" s="120">
        <f>IF(ISERROR(L205/H205), "", L205/H205)</f>
        <v>-3.7306294241440992E-3</v>
      </c>
    </row>
    <row r="206" spans="1:14" ht="26.4" x14ac:dyDescent="0.25">
      <c r="A206" s="103" t="str">
        <f t="shared" si="31"/>
        <v>GS 50 - 2,999 kW</v>
      </c>
      <c r="D206" s="129" t="s">
        <v>72</v>
      </c>
      <c r="E206" s="25"/>
      <c r="F206" s="36">
        <v>1.5E-3</v>
      </c>
      <c r="G206" s="43">
        <f>E178*E180</f>
        <v>78405.000000000015</v>
      </c>
      <c r="H206" s="130">
        <f>G206*F206</f>
        <v>117.60750000000003</v>
      </c>
      <c r="I206" s="35">
        <v>1.5E-3</v>
      </c>
      <c r="J206" s="44">
        <f>E178*E181</f>
        <v>78112.5</v>
      </c>
      <c r="K206" s="118">
        <f>J206*I206</f>
        <v>117.16875</v>
      </c>
      <c r="L206" s="119">
        <f t="shared" si="32"/>
        <v>-0.43875000000002728</v>
      </c>
      <c r="M206" s="120">
        <f>IF(ISERROR(L206/H206), "", L206/H206)</f>
        <v>-3.7306294241440992E-3</v>
      </c>
    </row>
    <row r="207" spans="1:14" x14ac:dyDescent="0.25">
      <c r="A207" s="103" t="str">
        <f t="shared" si="31"/>
        <v>GS 50 - 2,999 kW</v>
      </c>
      <c r="D207" s="25" t="s">
        <v>73</v>
      </c>
      <c r="E207" s="25"/>
      <c r="F207" s="54">
        <v>0.25</v>
      </c>
      <c r="G207" s="27">
        <v>1</v>
      </c>
      <c r="H207" s="130">
        <f>G207*F207</f>
        <v>0.25</v>
      </c>
      <c r="I207" s="45">
        <v>0.25</v>
      </c>
      <c r="J207" s="30">
        <v>1</v>
      </c>
      <c r="K207" s="118">
        <f>J207*I207</f>
        <v>0.25</v>
      </c>
      <c r="L207" s="119">
        <f t="shared" si="32"/>
        <v>0</v>
      </c>
      <c r="M207" s="120">
        <f>IF(ISERROR(L207/H207), "", L207/H207)</f>
        <v>0</v>
      </c>
    </row>
    <row r="208" spans="1:14" ht="26.4" hidden="1" customHeight="1" x14ac:dyDescent="0.25">
      <c r="A208" s="103" t="str">
        <f t="shared" si="31"/>
        <v>GS 50 - 2,999 kW</v>
      </c>
      <c r="D208" s="129" t="s">
        <v>74</v>
      </c>
      <c r="E208" s="25"/>
      <c r="F208" s="34"/>
      <c r="G208" s="43"/>
      <c r="H208" s="130"/>
      <c r="I208" s="35"/>
      <c r="J208" s="44"/>
      <c r="K208" s="118"/>
      <c r="L208" s="119"/>
      <c r="M208" s="120"/>
    </row>
    <row r="209" spans="1:13" ht="13.2" hidden="1" customHeight="1" x14ac:dyDescent="0.25">
      <c r="A209" s="103" t="str">
        <f t="shared" si="31"/>
        <v>GS 50 - 2,999 kW</v>
      </c>
      <c r="B209" s="103" t="s">
        <v>12</v>
      </c>
      <c r="D209" s="25" t="s">
        <v>75</v>
      </c>
      <c r="E209" s="25"/>
      <c r="F209" s="96">
        <v>9.8000000000000004E-2</v>
      </c>
      <c r="G209" s="55">
        <f>IF(AND(E178*12&gt;=150000),OffPeakPer*E178*E180,OffPeakPer*E178)</f>
        <v>50179.200000000004</v>
      </c>
      <c r="H209" s="130">
        <f>G209*F209</f>
        <v>4917.5616000000009</v>
      </c>
      <c r="I209" s="35">
        <v>9.8000000000000004E-2</v>
      </c>
      <c r="J209" s="56">
        <f>IF(AND(E178*12&gt;=150000),OffPeakPer*E178*E181,OffPeakPer*E178)</f>
        <v>49992.000000000007</v>
      </c>
      <c r="K209" s="118">
        <f>J209*I209</f>
        <v>4899.2160000000013</v>
      </c>
      <c r="L209" s="119">
        <f>K209-H209</f>
        <v>-18.345599999999649</v>
      </c>
      <c r="M209" s="120">
        <f>IF(ISERROR(L209/H209), "", L209/H209)</f>
        <v>-3.7306294241437965E-3</v>
      </c>
    </row>
    <row r="210" spans="1:13" ht="13.2" hidden="1" customHeight="1" x14ac:dyDescent="0.25">
      <c r="A210" s="103" t="str">
        <f t="shared" si="31"/>
        <v>GS 50 - 2,999 kW</v>
      </c>
      <c r="B210" s="103" t="s">
        <v>12</v>
      </c>
      <c r="D210" s="25" t="s">
        <v>76</v>
      </c>
      <c r="E210" s="25"/>
      <c r="F210" s="96">
        <v>0.157</v>
      </c>
      <c r="G210" s="55">
        <f>IF(AND(E178*12&gt;=150000),MidPeakPer*E178*E180,MidPeakPer*E178)</f>
        <v>14112.900000000001</v>
      </c>
      <c r="H210" s="130">
        <f>G210*F210</f>
        <v>2215.7253000000001</v>
      </c>
      <c r="I210" s="35">
        <v>0.157</v>
      </c>
      <c r="J210" s="56">
        <f>IF(AND(E178*12&gt;=150000),MidPeakPer*E178*E181,MidPeakPer*E178)</f>
        <v>14060.250000000002</v>
      </c>
      <c r="K210" s="118">
        <f>J210*I210</f>
        <v>2207.4592500000003</v>
      </c>
      <c r="L210" s="119">
        <f>K210-H210</f>
        <v>-8.2660499999997228</v>
      </c>
      <c r="M210" s="120">
        <f>IF(ISERROR(L210/H210), "", L210/H210)</f>
        <v>-3.7306294241437432E-3</v>
      </c>
    </row>
    <row r="211" spans="1:13" ht="13.2" hidden="1" customHeight="1" x14ac:dyDescent="0.25">
      <c r="A211" s="103" t="str">
        <f t="shared" si="31"/>
        <v>GS 50 - 2,999 kW</v>
      </c>
      <c r="B211" s="103" t="s">
        <v>12</v>
      </c>
      <c r="D211" s="103" t="s">
        <v>77</v>
      </c>
      <c r="E211" s="25"/>
      <c r="F211" s="96">
        <v>0.20300000000000001</v>
      </c>
      <c r="G211" s="55">
        <f>IF(AND(E178*12&gt;=150000),OnPeakPer*E178*E180,OnPeakPer*E178)</f>
        <v>14112.900000000001</v>
      </c>
      <c r="H211" s="130">
        <f>G211*F211</f>
        <v>2864.9187000000006</v>
      </c>
      <c r="I211" s="35">
        <v>0.20300000000000001</v>
      </c>
      <c r="J211" s="56">
        <f>IF(AND(E178*12&gt;=150000),OnPeakPer*E178*E181,OnPeakPer*E178)</f>
        <v>14060.250000000002</v>
      </c>
      <c r="K211" s="118">
        <f>J211*I211</f>
        <v>2854.2307500000006</v>
      </c>
      <c r="L211" s="119">
        <f>K211-H211</f>
        <v>-10.687950000000001</v>
      </c>
      <c r="M211" s="120">
        <f>IF(ISERROR(L211/H211), "", L211/H211)</f>
        <v>-3.7306294241438677E-3</v>
      </c>
    </row>
    <row r="212" spans="1:13" ht="13.2" hidden="1" customHeight="1" x14ac:dyDescent="0.25">
      <c r="A212" s="103" t="str">
        <f t="shared" si="31"/>
        <v>GS 50 - 2,999 kW</v>
      </c>
      <c r="B212" s="103" t="s">
        <v>78</v>
      </c>
      <c r="D212" s="25" t="s">
        <v>79</v>
      </c>
      <c r="E212" s="25"/>
      <c r="F212" s="57">
        <v>0.11308</v>
      </c>
      <c r="G212" s="55">
        <f>IF(AND(E178*12&gt;=150000),E178*E180,E178)</f>
        <v>78405.000000000015</v>
      </c>
      <c r="H212" s="130">
        <f>G212*F212</f>
        <v>8866.0374000000011</v>
      </c>
      <c r="I212" s="35">
        <f>F212</f>
        <v>0.11308</v>
      </c>
      <c r="J212" s="56">
        <f>IF(AND(E178*12&gt;=150000),E178*E181,E178)</f>
        <v>78112.5</v>
      </c>
      <c r="K212" s="118">
        <f>J212*I212</f>
        <v>8832.9614999999994</v>
      </c>
      <c r="L212" s="119">
        <f>K212-H212</f>
        <v>-33.075900000001639</v>
      </c>
      <c r="M212" s="120">
        <f>IF(ISERROR(L212/H212), "", L212/H212)</f>
        <v>-3.7306294241440528E-3</v>
      </c>
    </row>
    <row r="213" spans="1:13" ht="13.8" thickBot="1" x14ac:dyDescent="0.3">
      <c r="A213" s="103" t="str">
        <f t="shared" si="31"/>
        <v>GS 50 - 2,999 kW</v>
      </c>
      <c r="B213" s="103" t="s">
        <v>17</v>
      </c>
      <c r="D213" s="25" t="s">
        <v>80</v>
      </c>
      <c r="E213" s="25"/>
      <c r="F213" s="57">
        <v>0.11308</v>
      </c>
      <c r="G213" s="55">
        <f>IF(AND(E178*12&gt;=150000),E178*E180,E178)</f>
        <v>78405.000000000015</v>
      </c>
      <c r="H213" s="130">
        <f>G213*F213</f>
        <v>8866.0374000000011</v>
      </c>
      <c r="I213" s="35">
        <f>F213</f>
        <v>0.11308</v>
      </c>
      <c r="J213" s="56">
        <f>IF(AND(E178*12&gt;=150000),E178*E181,E178)</f>
        <v>78112.5</v>
      </c>
      <c r="K213" s="118">
        <f>J213*I213</f>
        <v>8832.9614999999994</v>
      </c>
      <c r="L213" s="119">
        <f>K213-H213</f>
        <v>-33.075900000001639</v>
      </c>
      <c r="M213" s="120">
        <f>IF(ISERROR(L213/H213), "", L213/H213)</f>
        <v>-3.7306294241440528E-3</v>
      </c>
    </row>
    <row r="214" spans="1:13" ht="13.8" thickBot="1" x14ac:dyDescent="0.3">
      <c r="A214" s="103" t="str">
        <f t="shared" si="31"/>
        <v>GS 50 - 2,999 kW</v>
      </c>
      <c r="D214" s="58"/>
      <c r="E214" s="59"/>
      <c r="F214" s="60"/>
      <c r="G214" s="61"/>
      <c r="H214" s="62"/>
      <c r="I214" s="60"/>
      <c r="J214" s="63"/>
      <c r="K214" s="62"/>
      <c r="L214" s="64"/>
      <c r="M214" s="65"/>
    </row>
    <row r="215" spans="1:13" ht="13.2" hidden="1" customHeight="1" x14ac:dyDescent="0.25">
      <c r="A215" s="103" t="str">
        <f t="shared" si="31"/>
        <v>GS 50 - 2,999 kW</v>
      </c>
      <c r="B215" s="103" t="s">
        <v>12</v>
      </c>
      <c r="D215" s="135" t="s">
        <v>81</v>
      </c>
      <c r="E215" s="25"/>
      <c r="F215" s="66"/>
      <c r="G215" s="67"/>
      <c r="H215" s="68">
        <f>SUM(H205:H211,H204)</f>
        <v>13147.403100000001</v>
      </c>
      <c r="I215" s="69"/>
      <c r="J215" s="69"/>
      <c r="K215" s="68">
        <f>SUM(K205:K211,K204)</f>
        <v>13412.558547730969</v>
      </c>
      <c r="L215" s="70">
        <f>K215-H215</f>
        <v>265.15544773096735</v>
      </c>
      <c r="M215" s="71">
        <f>IF((H215)=0,"",(L215/H215))</f>
        <v>2.0167895189200317E-2</v>
      </c>
    </row>
    <row r="216" spans="1:13" ht="13.2" hidden="1" customHeight="1" x14ac:dyDescent="0.25">
      <c r="A216" s="103" t="str">
        <f t="shared" si="31"/>
        <v>GS 50 - 2,999 kW</v>
      </c>
      <c r="B216" s="103" t="s">
        <v>12</v>
      </c>
      <c r="D216" s="142" t="s">
        <v>82</v>
      </c>
      <c r="E216" s="25"/>
      <c r="F216" s="66">
        <v>0.13</v>
      </c>
      <c r="G216" s="72"/>
      <c r="H216" s="73">
        <f>H215*F216</f>
        <v>1709.1624030000003</v>
      </c>
      <c r="I216" s="74">
        <v>0.13</v>
      </c>
      <c r="J216" s="27"/>
      <c r="K216" s="73">
        <f>K215*I216</f>
        <v>1743.632611205026</v>
      </c>
      <c r="L216" s="32">
        <f>K216-H216</f>
        <v>34.470208205025756</v>
      </c>
      <c r="M216" s="75">
        <f>IF((H216)=0,"",(L216/H216))</f>
        <v>2.0167895189200317E-2</v>
      </c>
    </row>
    <row r="217" spans="1:13" ht="14.4" hidden="1" customHeight="1" x14ac:dyDescent="0.3">
      <c r="A217" s="103" t="str">
        <f t="shared" si="31"/>
        <v>GS 50 - 2,999 kW</v>
      </c>
      <c r="B217" s="103" t="s">
        <v>12</v>
      </c>
      <c r="D217" s="142" t="s">
        <v>83</v>
      </c>
      <c r="E217" s="147"/>
      <c r="F217" s="76">
        <v>0.23499999999999999</v>
      </c>
      <c r="G217" s="72"/>
      <c r="H217" s="73">
        <f>IF(OR(ISNUMBER(SEARCH("[DGEN]", E176))=TRUE, ISNUMBER(SEARCH("STREET LIGHT", E176))=TRUE), 0, IF(AND(E178=0, E179=0),0, IF(AND(E179=0, E178*12&gt;250000), 0, IF(AND(E178=0, E179&gt;=50), 0, IF(E178*12&lt;=250000, F217*H215*-1, IF(E179&lt;50, F217*H215*-1, 0))))))</f>
        <v>0</v>
      </c>
      <c r="I217" s="76">
        <v>0.23499999999999999</v>
      </c>
      <c r="J217" s="27"/>
      <c r="K217" s="73">
        <f>IF(OR(ISNUMBER(SEARCH("[DGEN]", E176))=TRUE, ISNUMBER(SEARCH("STREET LIGHT", E176))=TRUE), 0, IF(AND(E178=0, E179=0),0, IF(AND(E179=0, E178*12&gt;250000), 0, IF(AND(E178=0, E179&gt;=50), 0, IF(E178*12&lt;=250000, I217*K215*-1, IF(E179&lt;50, I217*K215*-1, 0))))))</f>
        <v>0</v>
      </c>
      <c r="L217" s="32">
        <f>K217-H217</f>
        <v>0</v>
      </c>
      <c r="M217" s="75"/>
    </row>
    <row r="218" spans="1:13" ht="13.2" hidden="1" customHeight="1" x14ac:dyDescent="0.25">
      <c r="A218" s="103" t="str">
        <f t="shared" si="31"/>
        <v>GS 50 - 2,999 kW</v>
      </c>
      <c r="B218" s="103" t="s">
        <v>84</v>
      </c>
      <c r="D218" s="248" t="s">
        <v>85</v>
      </c>
      <c r="E218" s="248"/>
      <c r="F218" s="77"/>
      <c r="G218" s="78"/>
      <c r="H218" s="79">
        <f>H215+H216+H217</f>
        <v>14856.565503000002</v>
      </c>
      <c r="I218" s="80"/>
      <c r="J218" s="80"/>
      <c r="K218" s="81">
        <f>K215+K216+K217</f>
        <v>15156.191158935995</v>
      </c>
      <c r="L218" s="82">
        <f>K218-H218</f>
        <v>299.62565593599356</v>
      </c>
      <c r="M218" s="83">
        <f>IF((H218)=0,"",(L218/H218))</f>
        <v>2.0167895189200348E-2</v>
      </c>
    </row>
    <row r="219" spans="1:13" ht="13.8" hidden="1" customHeight="1" thickBot="1" x14ac:dyDescent="0.3">
      <c r="A219" s="103" t="str">
        <f t="shared" si="31"/>
        <v>GS 50 - 2,999 kW</v>
      </c>
      <c r="B219" s="103" t="s">
        <v>12</v>
      </c>
      <c r="D219" s="131"/>
      <c r="E219" s="132"/>
      <c r="F219" s="60"/>
      <c r="G219" s="61"/>
      <c r="H219" s="62"/>
      <c r="I219" s="60"/>
      <c r="J219" s="63"/>
      <c r="K219" s="62"/>
      <c r="L219" s="64"/>
      <c r="M219" s="65"/>
    </row>
    <row r="220" spans="1:13" ht="13.2" hidden="1" customHeight="1" x14ac:dyDescent="0.25">
      <c r="A220" s="103" t="str">
        <f t="shared" si="31"/>
        <v>GS 50 - 2,999 kW</v>
      </c>
      <c r="B220" s="103" t="s">
        <v>78</v>
      </c>
      <c r="D220" s="135" t="s">
        <v>86</v>
      </c>
      <c r="E220" s="25"/>
      <c r="F220" s="66"/>
      <c r="G220" s="67"/>
      <c r="H220" s="68">
        <f>SUM(H212,H205:H208,H204)</f>
        <v>12015.234900000001</v>
      </c>
      <c r="I220" s="69"/>
      <c r="J220" s="69"/>
      <c r="K220" s="68">
        <f>SUM(K212,K205:K208,K204)</f>
        <v>12284.614047730967</v>
      </c>
      <c r="L220" s="70">
        <f>K220-H220</f>
        <v>269.379147730966</v>
      </c>
      <c r="M220" s="71">
        <f>IF((H220)=0,"",(L220/H220))</f>
        <v>2.2419798694985643E-2</v>
      </c>
    </row>
    <row r="221" spans="1:13" ht="13.2" hidden="1" customHeight="1" x14ac:dyDescent="0.25">
      <c r="A221" s="103" t="str">
        <f t="shared" si="31"/>
        <v>GS 50 - 2,999 kW</v>
      </c>
      <c r="B221" s="103" t="s">
        <v>78</v>
      </c>
      <c r="D221" s="142" t="s">
        <v>82</v>
      </c>
      <c r="E221" s="25"/>
      <c r="F221" s="66">
        <v>0.13</v>
      </c>
      <c r="G221" s="67"/>
      <c r="H221" s="73">
        <f>H220*F221</f>
        <v>1561.9805370000001</v>
      </c>
      <c r="I221" s="66">
        <v>0.13</v>
      </c>
      <c r="J221" s="74"/>
      <c r="K221" s="73">
        <f>K220*I221</f>
        <v>1596.9998262050258</v>
      </c>
      <c r="L221" s="32">
        <f>K221-H221</f>
        <v>35.019289205025643</v>
      </c>
      <c r="M221" s="75">
        <f>IF((H221)=0,"",(L221/H221))</f>
        <v>2.2419798694985685E-2</v>
      </c>
    </row>
    <row r="222" spans="1:13" ht="14.4" hidden="1" customHeight="1" x14ac:dyDescent="0.3">
      <c r="A222" s="103" t="str">
        <f t="shared" si="31"/>
        <v>GS 50 - 2,999 kW</v>
      </c>
      <c r="B222" s="103" t="s">
        <v>78</v>
      </c>
      <c r="D222" s="142" t="s">
        <v>83</v>
      </c>
      <c r="E222" s="147"/>
      <c r="F222" s="76">
        <v>0.23499999999999999</v>
      </c>
      <c r="G222" s="67"/>
      <c r="H222" s="73">
        <f>IF(OR(ISNUMBER(SEARCH("[DGEN]", E176))=TRUE, ISNUMBER(SEARCH("STREET LIGHT", E176))=TRUE), 0, IF(AND(E178=0, E179=0),0, IF(AND(E179=0, E178*12&gt;250000), 0, IF(AND(E178=0, E179&gt;=50), 0, IF(E178*12&lt;=250000, F222*H220*-1, IF(E179&lt;50, F222*H220*-1, 0))))))</f>
        <v>0</v>
      </c>
      <c r="I222" s="76">
        <v>0.23499999999999999</v>
      </c>
      <c r="J222" s="74"/>
      <c r="K222" s="73">
        <f>IF(OR(ISNUMBER(SEARCH("[DGEN]", E176))=TRUE, ISNUMBER(SEARCH("STREET LIGHT", E176))=TRUE), 0, IF(AND(E178=0, E179=0),0, IF(AND(E179=0, E178*12&gt;250000), 0, IF(AND(E178=0, E179&gt;=50), 0, IF(E178*12&lt;=250000, I222*K220*-1, IF(E179&lt;50, I222*K220*-1, 0))))))</f>
        <v>0</v>
      </c>
      <c r="L222" s="32"/>
      <c r="M222" s="75"/>
    </row>
    <row r="223" spans="1:13" ht="13.2" hidden="1" customHeight="1" x14ac:dyDescent="0.25">
      <c r="A223" s="103" t="str">
        <f t="shared" si="31"/>
        <v>GS 50 - 2,999 kW</v>
      </c>
      <c r="B223" s="103" t="s">
        <v>87</v>
      </c>
      <c r="D223" s="248" t="s">
        <v>86</v>
      </c>
      <c r="E223" s="248"/>
      <c r="F223" s="84"/>
      <c r="G223" s="85"/>
      <c r="H223" s="79">
        <f>SUM(H220,H221)</f>
        <v>13577.215437000001</v>
      </c>
      <c r="I223" s="86"/>
      <c r="J223" s="86"/>
      <c r="K223" s="79">
        <f>SUM(K220,K221)</f>
        <v>13881.613873935992</v>
      </c>
      <c r="L223" s="87">
        <f>K223-H223</f>
        <v>304.39843693599141</v>
      </c>
      <c r="M223" s="88">
        <f>IF((H223)=0,"",(L223/H223))</f>
        <v>2.2419798694985633E-2</v>
      </c>
    </row>
    <row r="224" spans="1:13" ht="13.8" hidden="1" customHeight="1" thickBot="1" x14ac:dyDescent="0.3">
      <c r="A224" s="103" t="str">
        <f t="shared" si="31"/>
        <v>GS 50 - 2,999 kW</v>
      </c>
      <c r="B224" s="103" t="s">
        <v>78</v>
      </c>
      <c r="D224" s="131"/>
      <c r="E224" s="132"/>
      <c r="F224" s="89"/>
      <c r="G224" s="90"/>
      <c r="H224" s="91"/>
      <c r="I224" s="89"/>
      <c r="J224" s="61"/>
      <c r="K224" s="91"/>
      <c r="L224" s="92"/>
      <c r="M224" s="65"/>
    </row>
    <row r="225" spans="1:13" x14ac:dyDescent="0.25">
      <c r="A225" s="103" t="str">
        <f t="shared" si="31"/>
        <v>GS 50 - 2,999 kW</v>
      </c>
      <c r="B225" s="103" t="s">
        <v>17</v>
      </c>
      <c r="D225" s="135" t="s">
        <v>88</v>
      </c>
      <c r="E225" s="25"/>
      <c r="F225" s="136"/>
      <c r="G225" s="137"/>
      <c r="H225" s="138">
        <f>SUM(H213,H205:H208,H204)</f>
        <v>12015.234900000001</v>
      </c>
      <c r="I225" s="139"/>
      <c r="J225" s="139"/>
      <c r="K225" s="138">
        <f>SUM(K213,K205:K208,K204)</f>
        <v>12284.614047730967</v>
      </c>
      <c r="L225" s="140">
        <f>K225-H225</f>
        <v>269.379147730966</v>
      </c>
      <c r="M225" s="141">
        <f>IF((H225)=0,"",(L225/H225))</f>
        <v>2.2419798694985643E-2</v>
      </c>
    </row>
    <row r="226" spans="1:13" x14ac:dyDescent="0.25">
      <c r="A226" s="103" t="str">
        <f t="shared" si="31"/>
        <v>GS 50 - 2,999 kW</v>
      </c>
      <c r="B226" s="103" t="s">
        <v>17</v>
      </c>
      <c r="D226" s="142" t="s">
        <v>82</v>
      </c>
      <c r="E226" s="25"/>
      <c r="F226" s="136">
        <v>0.13</v>
      </c>
      <c r="G226" s="137"/>
      <c r="H226" s="144">
        <f>H225*F226</f>
        <v>1561.9805370000001</v>
      </c>
      <c r="I226" s="136">
        <v>0.13</v>
      </c>
      <c r="J226" s="145"/>
      <c r="K226" s="144">
        <f>K225*I226</f>
        <v>1596.9998262050258</v>
      </c>
      <c r="L226" s="119">
        <f>K226-H226</f>
        <v>35.019289205025643</v>
      </c>
      <c r="M226" s="146">
        <f>IF((H226)=0,"",(L226/H226))</f>
        <v>2.2419798694985685E-2</v>
      </c>
    </row>
    <row r="227" spans="1:13" ht="14.4" x14ac:dyDescent="0.3">
      <c r="A227" s="103" t="str">
        <f t="shared" si="31"/>
        <v>GS 50 - 2,999 kW</v>
      </c>
      <c r="B227" s="103" t="s">
        <v>17</v>
      </c>
      <c r="D227" s="142" t="s">
        <v>83</v>
      </c>
      <c r="E227" s="147"/>
      <c r="F227" s="148">
        <v>0.23499999999999999</v>
      </c>
      <c r="G227" s="137"/>
      <c r="H227" s="144">
        <f>IF(OR(ISNUMBER(SEARCH("[DGEN]", E176))=TRUE, ISNUMBER(SEARCH("STREET LIGHT", E176))=TRUE), 0, IF(AND(E178=0, E179=0),0, IF(AND(E179=0, E178*12&gt;250000), 0, IF(AND(E178=0, E179&gt;=50), 0, IF(E178*12&lt;=250000, F227*H225*-1, IF(E179&lt;50, F227*H225*-1, 0))))))</f>
        <v>0</v>
      </c>
      <c r="I227" s="148">
        <v>0.23499999999999999</v>
      </c>
      <c r="J227" s="145"/>
      <c r="K227" s="144">
        <f>IF(OR(ISNUMBER(SEARCH("[DGEN]", E176))=TRUE, ISNUMBER(SEARCH("STREET LIGHT", E176))=TRUE), 0, IF(AND(E178=0, E179=0),0, IF(AND(E179=0, E178*12&gt;250000), 0, IF(AND(E178=0, E179&gt;=50), 0, IF(E178*12&lt;=250000, I227*K225*-1, IF(E179&lt;50, I227*K225*-1, 0))))))</f>
        <v>0</v>
      </c>
      <c r="L227" s="119"/>
      <c r="M227" s="146"/>
    </row>
    <row r="228" spans="1:13" ht="13.8" customHeight="1" thickBot="1" x14ac:dyDescent="0.3">
      <c r="A228" s="103" t="str">
        <f t="shared" si="31"/>
        <v>GS 50 - 2,999 kW</v>
      </c>
      <c r="B228" s="103" t="s">
        <v>89</v>
      </c>
      <c r="C228" s="24">
        <f>B18</f>
        <v>3</v>
      </c>
      <c r="D228" s="247" t="s">
        <v>88</v>
      </c>
      <c r="E228" s="247"/>
      <c r="F228" s="84"/>
      <c r="G228" s="85"/>
      <c r="H228" s="79">
        <f>SUM(H225,H226)</f>
        <v>13577.215437000001</v>
      </c>
      <c r="I228" s="86"/>
      <c r="J228" s="86"/>
      <c r="K228" s="79">
        <f>SUM(K225,K226)</f>
        <v>13881.613873935992</v>
      </c>
      <c r="L228" s="87">
        <f>K228-H228</f>
        <v>304.39843693599141</v>
      </c>
      <c r="M228" s="88">
        <f>IF((H228)=0,"",(L228/H228))</f>
        <v>2.2419798694985633E-2</v>
      </c>
    </row>
    <row r="229" spans="1:13" ht="13.8" thickBot="1" x14ac:dyDescent="0.3">
      <c r="A229" s="103" t="str">
        <f t="shared" si="31"/>
        <v>GS 50 - 2,999 kW</v>
      </c>
      <c r="B229" s="103" t="s">
        <v>17</v>
      </c>
      <c r="D229" s="58"/>
      <c r="E229" s="59"/>
      <c r="F229" s="93"/>
      <c r="G229" s="90"/>
      <c r="H229" s="94"/>
      <c r="I229" s="93"/>
      <c r="J229" s="61"/>
      <c r="K229" s="94"/>
      <c r="L229" s="92"/>
      <c r="M229" s="95"/>
    </row>
    <row r="232" spans="1:13" x14ac:dyDescent="0.25">
      <c r="D232" s="104" t="s">
        <v>34</v>
      </c>
      <c r="E232" s="249" t="str">
        <f>$D$19</f>
        <v>GS 3,000 - 4,999 kW</v>
      </c>
      <c r="F232" s="250"/>
      <c r="G232" s="250"/>
      <c r="H232" s="250"/>
      <c r="I232" s="250"/>
      <c r="J232" s="251"/>
      <c r="K232" s="103" t="str">
        <f>IF(N74="DEMAND - INTERVAL","RTSR - INTERVAL METERED","")</f>
        <v/>
      </c>
    </row>
    <row r="233" spans="1:13" x14ac:dyDescent="0.25">
      <c r="D233" s="104" t="s">
        <v>35</v>
      </c>
      <c r="E233" s="252" t="str">
        <f>$H$19</f>
        <v>Non-RPP (Other)</v>
      </c>
      <c r="F233" s="253"/>
      <c r="G233" s="254"/>
      <c r="H233" s="20"/>
      <c r="I233" s="20"/>
    </row>
    <row r="234" spans="1:13" ht="15.6" x14ac:dyDescent="0.25">
      <c r="D234" s="104" t="s">
        <v>36</v>
      </c>
      <c r="E234" s="21">
        <f>K19</f>
        <v>2000000</v>
      </c>
      <c r="F234" s="105" t="s">
        <v>11</v>
      </c>
      <c r="J234" s="22"/>
      <c r="K234" s="22"/>
      <c r="L234" s="22"/>
      <c r="M234" s="22"/>
    </row>
    <row r="235" spans="1:13" ht="15.6" x14ac:dyDescent="0.3">
      <c r="D235" s="104" t="s">
        <v>37</v>
      </c>
      <c r="E235" s="21">
        <f>L19</f>
        <v>4000</v>
      </c>
      <c r="F235" s="106" t="s">
        <v>16</v>
      </c>
      <c r="G235" s="107"/>
      <c r="H235" s="108"/>
      <c r="I235" s="108"/>
      <c r="J235" s="108"/>
    </row>
    <row r="236" spans="1:13" x14ac:dyDescent="0.25">
      <c r="D236" s="104" t="s">
        <v>38</v>
      </c>
      <c r="E236" s="23">
        <f>$I$19</f>
        <v>1.0348999999999999</v>
      </c>
    </row>
    <row r="237" spans="1:13" x14ac:dyDescent="0.25">
      <c r="D237" s="104" t="s">
        <v>39</v>
      </c>
      <c r="E237" s="23">
        <f>$J$19</f>
        <v>1.0310999999999999</v>
      </c>
    </row>
    <row r="239" spans="1:13" x14ac:dyDescent="0.25">
      <c r="E239" s="105"/>
      <c r="F239" s="237" t="s">
        <v>40</v>
      </c>
      <c r="G239" s="238"/>
      <c r="H239" s="239"/>
      <c r="I239" s="237" t="s">
        <v>41</v>
      </c>
      <c r="J239" s="238"/>
      <c r="K239" s="239"/>
      <c r="L239" s="237" t="s">
        <v>42</v>
      </c>
      <c r="M239" s="239"/>
    </row>
    <row r="240" spans="1:13" x14ac:dyDescent="0.25">
      <c r="E240" s="240"/>
      <c r="F240" s="109" t="s">
        <v>43</v>
      </c>
      <c r="G240" s="109" t="s">
        <v>44</v>
      </c>
      <c r="H240" s="110" t="s">
        <v>45</v>
      </c>
      <c r="I240" s="109" t="s">
        <v>43</v>
      </c>
      <c r="J240" s="111" t="s">
        <v>44</v>
      </c>
      <c r="K240" s="110" t="s">
        <v>45</v>
      </c>
      <c r="L240" s="242" t="s">
        <v>46</v>
      </c>
      <c r="M240" s="244" t="s">
        <v>47</v>
      </c>
    </row>
    <row r="241" spans="1:13" x14ac:dyDescent="0.25">
      <c r="E241" s="241"/>
      <c r="F241" s="112" t="s">
        <v>48</v>
      </c>
      <c r="G241" s="112"/>
      <c r="H241" s="113" t="s">
        <v>48</v>
      </c>
      <c r="I241" s="112" t="s">
        <v>48</v>
      </c>
      <c r="J241" s="113"/>
      <c r="K241" s="113" t="s">
        <v>48</v>
      </c>
      <c r="L241" s="243"/>
      <c r="M241" s="245"/>
    </row>
    <row r="242" spans="1:13" x14ac:dyDescent="0.25">
      <c r="A242" s="103" t="str">
        <f>$E232</f>
        <v>GS 3,000 - 4,999 kW</v>
      </c>
      <c r="D242" s="114" t="s">
        <v>49</v>
      </c>
      <c r="E242" s="25"/>
      <c r="F242" s="36">
        <f>F186</f>
        <v>246.85</v>
      </c>
      <c r="G242" s="115">
        <v>1</v>
      </c>
      <c r="H242" s="116">
        <f>G242*F242</f>
        <v>246.85</v>
      </c>
      <c r="I242" s="29">
        <v>4599.8500000000004</v>
      </c>
      <c r="J242" s="117">
        <f>G242</f>
        <v>1</v>
      </c>
      <c r="K242" s="118">
        <f>J242*I242</f>
        <v>4599.8500000000004</v>
      </c>
      <c r="L242" s="119">
        <f>K242-H242</f>
        <v>4353</v>
      </c>
      <c r="M242" s="120">
        <f>IF(ISERROR(L242/H242), "", L242/H242)</f>
        <v>17.634190804132064</v>
      </c>
    </row>
    <row r="243" spans="1:13" x14ac:dyDescent="0.25">
      <c r="A243" s="103" t="str">
        <f t="shared" ref="A243:A285" si="36">A242</f>
        <v>GS 3,000 - 4,999 kW</v>
      </c>
      <c r="D243" s="114" t="s">
        <v>50</v>
      </c>
      <c r="E243" s="25"/>
      <c r="F243" s="36">
        <f>F187</f>
        <v>4.9301000000000004</v>
      </c>
      <c r="G243" s="115">
        <f>IF(E235&gt;0, E235, E234)</f>
        <v>4000</v>
      </c>
      <c r="H243" s="116">
        <f>G243*F243</f>
        <v>19720.400000000001</v>
      </c>
      <c r="I243" s="35">
        <v>4.9831000000000003</v>
      </c>
      <c r="J243" s="117">
        <f>IF(E235&gt;0, E235, E234)</f>
        <v>4000</v>
      </c>
      <c r="K243" s="118">
        <f>J243*I243</f>
        <v>19932.400000000001</v>
      </c>
      <c r="L243" s="119">
        <f>K243-H243</f>
        <v>212</v>
      </c>
      <c r="M243" s="120">
        <f>IF(ISERROR(L243/H243), "", L243/H243)</f>
        <v>1.0750289040790248E-2</v>
      </c>
    </row>
    <row r="244" spans="1:13" ht="13.2" hidden="1" customHeight="1" x14ac:dyDescent="0.25">
      <c r="A244" s="103" t="str">
        <f t="shared" si="36"/>
        <v>GS 3,000 - 4,999 kW</v>
      </c>
      <c r="D244" s="114" t="s">
        <v>51</v>
      </c>
      <c r="E244" s="25"/>
      <c r="F244" s="34"/>
      <c r="G244" s="115">
        <f>IF($E235&gt;0, $E235, $E234)</f>
        <v>4000</v>
      </c>
      <c r="H244" s="116">
        <v>0</v>
      </c>
      <c r="I244" s="35">
        <v>0</v>
      </c>
      <c r="J244" s="117">
        <f>IF($E235&gt;0, $E235, $E234)</f>
        <v>4000</v>
      </c>
      <c r="K244" s="118">
        <v>0</v>
      </c>
      <c r="L244" s="119"/>
      <c r="M244" s="120"/>
    </row>
    <row r="245" spans="1:13" ht="13.2" hidden="1" customHeight="1" x14ac:dyDescent="0.25">
      <c r="A245" s="103" t="str">
        <f t="shared" si="36"/>
        <v>GS 3,000 - 4,999 kW</v>
      </c>
      <c r="D245" s="114" t="s">
        <v>52</v>
      </c>
      <c r="E245" s="25"/>
      <c r="F245" s="34"/>
      <c r="G245" s="115">
        <f>IF($E235&gt;0, $E235, $E234)</f>
        <v>4000</v>
      </c>
      <c r="H245" s="116">
        <v>0</v>
      </c>
      <c r="I245" s="35">
        <v>0</v>
      </c>
      <c r="J245" s="121">
        <f>IF($E235&gt;0, $E235, $E234)</f>
        <v>4000</v>
      </c>
      <c r="K245" s="118">
        <v>0</v>
      </c>
      <c r="L245" s="119">
        <f t="shared" ref="L245:L263" si="37">K245-H245</f>
        <v>0</v>
      </c>
      <c r="M245" s="120" t="str">
        <f>IF(ISERROR(L245/H245), "", L245/H245)</f>
        <v/>
      </c>
    </row>
    <row r="246" spans="1:13" x14ac:dyDescent="0.25">
      <c r="A246" s="103" t="str">
        <f t="shared" si="36"/>
        <v>GS 3,000 - 4,999 kW</v>
      </c>
      <c r="D246" s="114" t="s">
        <v>53</v>
      </c>
      <c r="E246" s="25"/>
      <c r="F246" s="26">
        <f>F190</f>
        <v>7.48</v>
      </c>
      <c r="G246" s="115">
        <v>1</v>
      </c>
      <c r="H246" s="116">
        <f>G246*F246</f>
        <v>7.48</v>
      </c>
      <c r="I246" s="29">
        <v>0</v>
      </c>
      <c r="J246" s="117">
        <f>G246</f>
        <v>1</v>
      </c>
      <c r="K246" s="118">
        <f>J246*I246</f>
        <v>0</v>
      </c>
      <c r="L246" s="119">
        <f t="shared" si="37"/>
        <v>-7.48</v>
      </c>
      <c r="M246" s="120">
        <f>IF(ISERROR(L246/H246), "", L246/H246)</f>
        <v>-1</v>
      </c>
    </row>
    <row r="247" spans="1:13" x14ac:dyDescent="0.25">
      <c r="A247" s="103" t="str">
        <f t="shared" si="36"/>
        <v>GS 3,000 - 4,999 kW</v>
      </c>
      <c r="D247" s="114" t="s">
        <v>54</v>
      </c>
      <c r="E247" s="25"/>
      <c r="F247" s="36">
        <f>F191</f>
        <v>0.44410000000000005</v>
      </c>
      <c r="G247" s="115">
        <f>IF(E235&gt;0, E235, E234)</f>
        <v>4000</v>
      </c>
      <c r="H247" s="116">
        <f>G247*F247</f>
        <v>1776.4</v>
      </c>
      <c r="I247" s="35">
        <v>0.13973527543028583</v>
      </c>
      <c r="J247" s="117">
        <f>IF(E235&gt;0, E235, E234)</f>
        <v>4000</v>
      </c>
      <c r="K247" s="118">
        <f>J247*I247</f>
        <v>558.94110172114335</v>
      </c>
      <c r="L247" s="119">
        <f t="shared" si="37"/>
        <v>-1217.4588982788569</v>
      </c>
      <c r="M247" s="120">
        <f>IF(ISERROR(L247/H247), "", L247/H247)</f>
        <v>-0.685351777909737</v>
      </c>
    </row>
    <row r="248" spans="1:13" x14ac:dyDescent="0.25">
      <c r="A248" s="103" t="str">
        <f t="shared" si="36"/>
        <v>GS 3,000 - 4,999 kW</v>
      </c>
      <c r="B248" s="103" t="s">
        <v>55</v>
      </c>
      <c r="C248" s="24">
        <f>B19</f>
        <v>4</v>
      </c>
      <c r="D248" s="122" t="s">
        <v>56</v>
      </c>
      <c r="E248" s="7"/>
      <c r="F248" s="37"/>
      <c r="G248" s="38"/>
      <c r="H248" s="39">
        <f>SUM(H242:H247)</f>
        <v>21751.13</v>
      </c>
      <c r="I248" s="51"/>
      <c r="J248" s="40"/>
      <c r="K248" s="39">
        <f>SUM(K242:K247)</f>
        <v>25091.191101721142</v>
      </c>
      <c r="L248" s="41">
        <f t="shared" si="37"/>
        <v>3340.0611017211413</v>
      </c>
      <c r="M248" s="42">
        <f>IF((H248)=0,"",(L248/H248))</f>
        <v>0.15355804970689529</v>
      </c>
    </row>
    <row r="249" spans="1:13" x14ac:dyDescent="0.25">
      <c r="A249" s="103" t="str">
        <f t="shared" si="36"/>
        <v>GS 3,000 - 4,999 kW</v>
      </c>
      <c r="D249" s="123" t="s">
        <v>57</v>
      </c>
      <c r="E249" s="25"/>
      <c r="F249" s="34">
        <f>IF((E234*12&gt;=150000), 0, IF(E233="RPP",(F265*OffPeakPer+F266*MidPeakPer+F267*OnPeakPer),IF(E233="Non-RPP (Retailer)",F268,F269)))</f>
        <v>0</v>
      </c>
      <c r="G249" s="43">
        <f>IF(F249=0, 0, E234*E236-E234)</f>
        <v>0</v>
      </c>
      <c r="H249" s="28">
        <f t="shared" ref="H249:H256" si="38">G249*F249</f>
        <v>0</v>
      </c>
      <c r="I249" s="35">
        <f>IF((E234*12&gt;=150000), 0, IF(E233="RPP",(I265*OffPeakPer+I266*MidPeakPer+I267*OnPeakPer),IF(E233="Non-RPP (Retailer)",I268,I269)))</f>
        <v>0</v>
      </c>
      <c r="J249" s="44">
        <f>IF(I249=0, 0, E234*E237-E234)</f>
        <v>0</v>
      </c>
      <c r="K249" s="31">
        <f t="shared" ref="K249:K256" si="39">J249*I249</f>
        <v>0</v>
      </c>
      <c r="L249" s="32">
        <f t="shared" si="37"/>
        <v>0</v>
      </c>
      <c r="M249" s="33" t="str">
        <f t="shared" ref="M249:M255" si="40">IF(ISERROR(L249/H249), "", L249/H249)</f>
        <v/>
      </c>
    </row>
    <row r="250" spans="1:13" ht="26.4" x14ac:dyDescent="0.25">
      <c r="A250" s="103" t="str">
        <f t="shared" si="36"/>
        <v>GS 3,000 - 4,999 kW</v>
      </c>
      <c r="D250" s="123" t="s">
        <v>58</v>
      </c>
      <c r="E250" s="25"/>
      <c r="F250" s="34">
        <f>F194</f>
        <v>0</v>
      </c>
      <c r="G250" s="55">
        <f>IF(E235&gt;0, E235, E234)</f>
        <v>4000</v>
      </c>
      <c r="H250" s="116">
        <f t="shared" si="38"/>
        <v>0</v>
      </c>
      <c r="I250" s="35">
        <v>0</v>
      </c>
      <c r="J250" s="56">
        <f>IF(E235&gt;0, E235, E234)</f>
        <v>4000</v>
      </c>
      <c r="K250" s="118">
        <f t="shared" si="39"/>
        <v>0</v>
      </c>
      <c r="L250" s="119">
        <f t="shared" si="37"/>
        <v>0</v>
      </c>
      <c r="M250" s="120" t="str">
        <f t="shared" si="40"/>
        <v/>
      </c>
    </row>
    <row r="251" spans="1:13" x14ac:dyDescent="0.25">
      <c r="A251" s="103" t="str">
        <f t="shared" si="36"/>
        <v>GS 3,000 - 4,999 kW</v>
      </c>
      <c r="D251" s="123" t="s">
        <v>59</v>
      </c>
      <c r="E251" s="25"/>
      <c r="F251" s="34">
        <f t="shared" ref="F251:F259" si="41">F195</f>
        <v>0</v>
      </c>
      <c r="G251" s="55">
        <f>IF(E235&gt;0, E235, E234)</f>
        <v>4000</v>
      </c>
      <c r="H251" s="116">
        <f t="shared" si="38"/>
        <v>0</v>
      </c>
      <c r="I251" s="35">
        <v>0</v>
      </c>
      <c r="J251" s="56">
        <f>IF(E235&gt;0, E235, E234)</f>
        <v>4000</v>
      </c>
      <c r="K251" s="118">
        <f t="shared" si="39"/>
        <v>0</v>
      </c>
      <c r="L251" s="119">
        <f t="shared" si="37"/>
        <v>0</v>
      </c>
      <c r="M251" s="120" t="str">
        <f t="shared" si="40"/>
        <v/>
      </c>
    </row>
    <row r="252" spans="1:13" x14ac:dyDescent="0.25">
      <c r="A252" s="103" t="str">
        <f t="shared" si="36"/>
        <v>GS 3,000 - 4,999 kW</v>
      </c>
      <c r="D252" s="123" t="s">
        <v>60</v>
      </c>
      <c r="E252" s="25"/>
      <c r="F252" s="34">
        <f t="shared" si="41"/>
        <v>0</v>
      </c>
      <c r="G252" s="55">
        <f>E234</f>
        <v>2000000</v>
      </c>
      <c r="H252" s="116">
        <f t="shared" si="38"/>
        <v>0</v>
      </c>
      <c r="I252" s="35">
        <v>0</v>
      </c>
      <c r="J252" s="56">
        <f>E234</f>
        <v>2000000</v>
      </c>
      <c r="K252" s="118">
        <f t="shared" si="39"/>
        <v>0</v>
      </c>
      <c r="L252" s="119">
        <f t="shared" si="37"/>
        <v>0</v>
      </c>
      <c r="M252" s="120" t="str">
        <f t="shared" si="40"/>
        <v/>
      </c>
    </row>
    <row r="253" spans="1:13" x14ac:dyDescent="0.25">
      <c r="A253" s="103" t="str">
        <f t="shared" si="36"/>
        <v>GS 3,000 - 4,999 kW</v>
      </c>
      <c r="D253" s="114" t="s">
        <v>61</v>
      </c>
      <c r="E253" s="25"/>
      <c r="F253" s="36">
        <f t="shared" si="41"/>
        <v>0.3886</v>
      </c>
      <c r="G253" s="55">
        <f>IF(E235&gt;0, E235, E234)</f>
        <v>4000</v>
      </c>
      <c r="H253" s="116">
        <f t="shared" si="38"/>
        <v>1554.4</v>
      </c>
      <c r="I253" s="35">
        <v>0.40759874932393841</v>
      </c>
      <c r="J253" s="56">
        <f>IF(E235&gt;0, E235, E234)</f>
        <v>4000</v>
      </c>
      <c r="K253" s="118">
        <f t="shared" si="39"/>
        <v>1630.3949972957537</v>
      </c>
      <c r="L253" s="119">
        <f t="shared" si="37"/>
        <v>75.994997295753592</v>
      </c>
      <c r="M253" s="120">
        <f t="shared" si="40"/>
        <v>4.8890245300922279E-2</v>
      </c>
    </row>
    <row r="254" spans="1:13" ht="26.4" x14ac:dyDescent="0.25">
      <c r="A254" s="103" t="str">
        <f t="shared" si="36"/>
        <v>GS 3,000 - 4,999 kW</v>
      </c>
      <c r="D254" s="123" t="s">
        <v>62</v>
      </c>
      <c r="E254" s="25"/>
      <c r="F254" s="26">
        <f t="shared" si="41"/>
        <v>0</v>
      </c>
      <c r="G254" s="115">
        <v>1</v>
      </c>
      <c r="H254" s="116">
        <f t="shared" si="38"/>
        <v>0</v>
      </c>
      <c r="I254" s="45">
        <v>0</v>
      </c>
      <c r="J254" s="121">
        <v>1</v>
      </c>
      <c r="K254" s="118">
        <f t="shared" si="39"/>
        <v>0</v>
      </c>
      <c r="L254" s="119">
        <f t="shared" si="37"/>
        <v>0</v>
      </c>
      <c r="M254" s="120" t="str">
        <f t="shared" si="40"/>
        <v/>
      </c>
    </row>
    <row r="255" spans="1:13" x14ac:dyDescent="0.25">
      <c r="A255" s="103" t="str">
        <f t="shared" si="36"/>
        <v>GS 3,000 - 4,999 kW</v>
      </c>
      <c r="D255" s="114" t="s">
        <v>63</v>
      </c>
      <c r="E255" s="25"/>
      <c r="F255" s="26">
        <f t="shared" si="41"/>
        <v>0</v>
      </c>
      <c r="G255" s="115">
        <v>1</v>
      </c>
      <c r="H255" s="116">
        <f t="shared" si="38"/>
        <v>0</v>
      </c>
      <c r="I255" s="29">
        <v>0</v>
      </c>
      <c r="J255" s="121">
        <v>1</v>
      </c>
      <c r="K255" s="118">
        <f t="shared" si="39"/>
        <v>0</v>
      </c>
      <c r="L255" s="119">
        <f t="shared" si="37"/>
        <v>0</v>
      </c>
      <c r="M255" s="120" t="str">
        <f t="shared" si="40"/>
        <v/>
      </c>
    </row>
    <row r="256" spans="1:13" x14ac:dyDescent="0.25">
      <c r="A256" s="103" t="str">
        <f t="shared" si="36"/>
        <v>GS 3,000 - 4,999 kW</v>
      </c>
      <c r="D256" s="114" t="s">
        <v>64</v>
      </c>
      <c r="E256" s="25"/>
      <c r="F256" s="36">
        <f t="shared" si="41"/>
        <v>-7.22E-2</v>
      </c>
      <c r="G256" s="55">
        <f>IF(E235&gt;0, E235, E234)</f>
        <v>4000</v>
      </c>
      <c r="H256" s="116">
        <f t="shared" si="38"/>
        <v>-288.8</v>
      </c>
      <c r="I256" s="35">
        <v>-7.7051371799586044E-2</v>
      </c>
      <c r="J256" s="56">
        <f>IF(E235&gt;0, E235, E234)</f>
        <v>4000</v>
      </c>
      <c r="K256" s="118">
        <f t="shared" si="39"/>
        <v>-308.2054871983442</v>
      </c>
      <c r="L256" s="119">
        <f t="shared" si="37"/>
        <v>-19.40548719834419</v>
      </c>
      <c r="M256" s="120">
        <f>IF(ISERROR(L256/H256), "", L256/H256)</f>
        <v>6.7193515229723652E-2</v>
      </c>
    </row>
    <row r="257" spans="1:13" ht="26.4" x14ac:dyDescent="0.25">
      <c r="A257" s="103" t="str">
        <f t="shared" si="36"/>
        <v>GS 3,000 - 4,999 kW</v>
      </c>
      <c r="B257" s="103" t="s">
        <v>65</v>
      </c>
      <c r="C257" s="24">
        <f>B19</f>
        <v>4</v>
      </c>
      <c r="D257" s="124" t="s">
        <v>66</v>
      </c>
      <c r="E257" s="125"/>
      <c r="F257" s="48"/>
      <c r="G257" s="49"/>
      <c r="H257" s="50">
        <f>SUM(H248:H256)</f>
        <v>23016.730000000003</v>
      </c>
      <c r="I257" s="51"/>
      <c r="J257" s="52"/>
      <c r="K257" s="50">
        <f>SUM(K248:K256)</f>
        <v>26413.380611818549</v>
      </c>
      <c r="L257" s="41">
        <f t="shared" si="37"/>
        <v>3396.6506118185462</v>
      </c>
      <c r="M257" s="42">
        <f>IF((H257)=0,"",(L257/H257))</f>
        <v>0.14757311798064041</v>
      </c>
    </row>
    <row r="258" spans="1:13" x14ac:dyDescent="0.25">
      <c r="A258" s="103" t="str">
        <f t="shared" si="36"/>
        <v>GS 3,000 - 4,999 kW</v>
      </c>
      <c r="D258" s="126" t="s">
        <v>67</v>
      </c>
      <c r="E258" s="25"/>
      <c r="F258" s="36">
        <f t="shared" si="41"/>
        <v>4.6969000000000003</v>
      </c>
      <c r="G258" s="43">
        <f>IF(E235&gt;0, E235, E234*E236)</f>
        <v>4000</v>
      </c>
      <c r="H258" s="116">
        <f>G258*F258</f>
        <v>18787.600000000002</v>
      </c>
      <c r="I258" s="35">
        <v>5.7504999999999997</v>
      </c>
      <c r="J258" s="44">
        <f>IF(E235&gt;0, E235, E234*E237)</f>
        <v>4000</v>
      </c>
      <c r="K258" s="118">
        <f>J258*I258</f>
        <v>23002</v>
      </c>
      <c r="L258" s="119">
        <f t="shared" si="37"/>
        <v>4214.3999999999978</v>
      </c>
      <c r="M258" s="120">
        <f>IF(ISERROR(L258/H258), "", L258/H258)</f>
        <v>0.22431816730183723</v>
      </c>
    </row>
    <row r="259" spans="1:13" ht="26.4" x14ac:dyDescent="0.25">
      <c r="A259" s="103" t="str">
        <f t="shared" si="36"/>
        <v>GS 3,000 - 4,999 kW</v>
      </c>
      <c r="D259" s="128" t="s">
        <v>68</v>
      </c>
      <c r="E259" s="25"/>
      <c r="F259" s="36">
        <f t="shared" si="41"/>
        <v>3.4649999999999999</v>
      </c>
      <c r="G259" s="43">
        <f>IF(E235&gt;0, E235, E234*E236)</f>
        <v>4000</v>
      </c>
      <c r="H259" s="116">
        <f>G259*F259</f>
        <v>13860</v>
      </c>
      <c r="I259" s="35">
        <v>2.7044000000000001</v>
      </c>
      <c r="J259" s="44">
        <f>IF(E235&gt;0, E235, E234*E237)</f>
        <v>4000</v>
      </c>
      <c r="K259" s="118">
        <f>J259*I259</f>
        <v>10817.6</v>
      </c>
      <c r="L259" s="119">
        <f t="shared" si="37"/>
        <v>-3042.3999999999996</v>
      </c>
      <c r="M259" s="120">
        <f>IF(ISERROR(L259/H259), "", L259/H259)</f>
        <v>-0.21950937950937949</v>
      </c>
    </row>
    <row r="260" spans="1:13" ht="26.4" x14ac:dyDescent="0.25">
      <c r="A260" s="103" t="str">
        <f t="shared" si="36"/>
        <v>GS 3,000 - 4,999 kW</v>
      </c>
      <c r="B260" s="103" t="s">
        <v>69</v>
      </c>
      <c r="C260" s="24">
        <f>B19</f>
        <v>4</v>
      </c>
      <c r="D260" s="124" t="s">
        <v>70</v>
      </c>
      <c r="E260" s="7"/>
      <c r="F260" s="48"/>
      <c r="G260" s="49"/>
      <c r="H260" s="50">
        <f>SUM(H257:H259)</f>
        <v>55664.33</v>
      </c>
      <c r="I260" s="51"/>
      <c r="J260" s="40"/>
      <c r="K260" s="50">
        <f>SUM(K257:K259)</f>
        <v>60232.980611818544</v>
      </c>
      <c r="L260" s="41">
        <f t="shared" si="37"/>
        <v>4568.6506118185425</v>
      </c>
      <c r="M260" s="42">
        <f>IF((H260)=0,"",(L260/H260))</f>
        <v>8.2075013061659818E-2</v>
      </c>
    </row>
    <row r="261" spans="1:13" ht="19.5" customHeight="1" x14ac:dyDescent="0.25">
      <c r="A261" s="103" t="str">
        <f t="shared" si="36"/>
        <v>GS 3,000 - 4,999 kW</v>
      </c>
      <c r="D261" s="129" t="s">
        <v>71</v>
      </c>
      <c r="E261" s="25"/>
      <c r="F261" s="36">
        <v>4.5000000000000005E-3</v>
      </c>
      <c r="G261" s="43">
        <f>E234*E236</f>
        <v>2069799.9999999998</v>
      </c>
      <c r="H261" s="130">
        <f>G261*F261</f>
        <v>9314.1</v>
      </c>
      <c r="I261" s="35">
        <v>4.5000000000000005E-3</v>
      </c>
      <c r="J261" s="44">
        <f>E234*E237</f>
        <v>2062199.9999999998</v>
      </c>
      <c r="K261" s="118">
        <f>J261*I261</f>
        <v>9279.9</v>
      </c>
      <c r="L261" s="119">
        <f t="shared" si="37"/>
        <v>-34.200000000000728</v>
      </c>
      <c r="M261" s="120">
        <f>IF(ISERROR(L261/H261), "", L261/H261)</f>
        <v>-3.6718523528844146E-3</v>
      </c>
    </row>
    <row r="262" spans="1:13" ht="16.5" customHeight="1" x14ac:dyDescent="0.25">
      <c r="A262" s="103" t="str">
        <f t="shared" si="36"/>
        <v>GS 3,000 - 4,999 kW</v>
      </c>
      <c r="D262" s="129" t="s">
        <v>72</v>
      </c>
      <c r="E262" s="25"/>
      <c r="F262" s="36">
        <v>1.5E-3</v>
      </c>
      <c r="G262" s="43">
        <f>E234*E236</f>
        <v>2069799.9999999998</v>
      </c>
      <c r="H262" s="130">
        <f>G262*F262</f>
        <v>3104.7</v>
      </c>
      <c r="I262" s="35">
        <v>1.5E-3</v>
      </c>
      <c r="J262" s="44">
        <f>E234*E237</f>
        <v>2062199.9999999998</v>
      </c>
      <c r="K262" s="118">
        <f>J262*I262</f>
        <v>3093.2999999999997</v>
      </c>
      <c r="L262" s="119">
        <f t="shared" si="37"/>
        <v>-11.400000000000091</v>
      </c>
      <c r="M262" s="120">
        <f>IF(ISERROR(L262/H262), "", L262/H262)</f>
        <v>-3.671852352884366E-3</v>
      </c>
    </row>
    <row r="263" spans="1:13" x14ac:dyDescent="0.25">
      <c r="A263" s="103" t="str">
        <f t="shared" si="36"/>
        <v>GS 3,000 - 4,999 kW</v>
      </c>
      <c r="D263" s="25" t="s">
        <v>73</v>
      </c>
      <c r="E263" s="25"/>
      <c r="F263" s="54">
        <v>0.25</v>
      </c>
      <c r="G263" s="27">
        <v>1</v>
      </c>
      <c r="H263" s="130">
        <f>G263*F263</f>
        <v>0.25</v>
      </c>
      <c r="I263" s="45">
        <v>0.25</v>
      </c>
      <c r="J263" s="30">
        <v>1</v>
      </c>
      <c r="K263" s="118">
        <f>J263*I263</f>
        <v>0.25</v>
      </c>
      <c r="L263" s="119">
        <f t="shared" si="37"/>
        <v>0</v>
      </c>
      <c r="M263" s="120">
        <f>IF(ISERROR(L263/H263), "", L263/H263)</f>
        <v>0</v>
      </c>
    </row>
    <row r="264" spans="1:13" ht="26.4" x14ac:dyDescent="0.25">
      <c r="A264" s="103" t="str">
        <f t="shared" si="36"/>
        <v>GS 3,000 - 4,999 kW</v>
      </c>
      <c r="D264" s="129" t="s">
        <v>74</v>
      </c>
      <c r="E264" s="25"/>
      <c r="F264" s="34"/>
      <c r="G264" s="43"/>
      <c r="H264" s="130"/>
      <c r="I264" s="35"/>
      <c r="J264" s="44"/>
      <c r="K264" s="118"/>
      <c r="L264" s="119"/>
      <c r="M264" s="120"/>
    </row>
    <row r="265" spans="1:13" ht="13.2" hidden="1" customHeight="1" x14ac:dyDescent="0.25">
      <c r="A265" s="103" t="str">
        <f t="shared" si="36"/>
        <v>GS 3,000 - 4,999 kW</v>
      </c>
      <c r="B265" s="103" t="s">
        <v>12</v>
      </c>
      <c r="D265" s="25" t="s">
        <v>75</v>
      </c>
      <c r="E265" s="25"/>
      <c r="F265" s="96">
        <v>9.8000000000000004E-2</v>
      </c>
      <c r="G265" s="55">
        <f>IF(AND(E234*12&gt;=150000),OffPeakPer*E234*E236,OffPeakPer*E234)</f>
        <v>1324672</v>
      </c>
      <c r="H265" s="130">
        <f>G265*F265</f>
        <v>129817.856</v>
      </c>
      <c r="I265" s="35">
        <v>9.8000000000000004E-2</v>
      </c>
      <c r="J265" s="56">
        <f>IF(AND(E234*12&gt;=150000),OffPeakPer*E234*E237,OffPeakPer*E234)</f>
        <v>1319807.9999999998</v>
      </c>
      <c r="K265" s="118">
        <f>J265*I265</f>
        <v>129341.18399999998</v>
      </c>
      <c r="L265" s="119">
        <f>K265-H265</f>
        <v>-476.67200000002049</v>
      </c>
      <c r="M265" s="120">
        <f>IF(ISERROR(L265/H265), "", L265/H265)</f>
        <v>-3.6718523528844944E-3</v>
      </c>
    </row>
    <row r="266" spans="1:13" ht="13.2" hidden="1" customHeight="1" x14ac:dyDescent="0.25">
      <c r="A266" s="103" t="str">
        <f t="shared" si="36"/>
        <v>GS 3,000 - 4,999 kW</v>
      </c>
      <c r="B266" s="103" t="s">
        <v>12</v>
      </c>
      <c r="D266" s="25" t="s">
        <v>76</v>
      </c>
      <c r="E266" s="25"/>
      <c r="F266" s="96">
        <v>0.157</v>
      </c>
      <c r="G266" s="55">
        <f>IF(AND(E234*12&gt;=150000),MidPeakPer*E234*E236,MidPeakPer*E234)</f>
        <v>372564</v>
      </c>
      <c r="H266" s="130">
        <f>G266*F266</f>
        <v>58492.548000000003</v>
      </c>
      <c r="I266" s="35">
        <v>0.157</v>
      </c>
      <c r="J266" s="56">
        <f>IF(AND(E234*12&gt;=150000),MidPeakPer*E234*E237,MidPeakPer*E234)</f>
        <v>371195.99999999994</v>
      </c>
      <c r="K266" s="118">
        <f>J266*I266</f>
        <v>58277.77199999999</v>
      </c>
      <c r="L266" s="119">
        <f>K266-H266</f>
        <v>-214.77600000001257</v>
      </c>
      <c r="M266" s="120">
        <f>IF(ISERROR(L266/H266), "", L266/H266)</f>
        <v>-3.6718523528845516E-3</v>
      </c>
    </row>
    <row r="267" spans="1:13" ht="13.2" hidden="1" customHeight="1" x14ac:dyDescent="0.25">
      <c r="A267" s="103" t="str">
        <f t="shared" si="36"/>
        <v>GS 3,000 - 4,999 kW</v>
      </c>
      <c r="B267" s="103" t="s">
        <v>12</v>
      </c>
      <c r="D267" s="103" t="s">
        <v>77</v>
      </c>
      <c r="E267" s="25"/>
      <c r="F267" s="96">
        <v>0.20300000000000001</v>
      </c>
      <c r="G267" s="55">
        <f>IF(AND(E234*12&gt;=150000),OnPeakPer*E234*E236,OnPeakPer*E234)</f>
        <v>372564</v>
      </c>
      <c r="H267" s="130">
        <f>G267*F267</f>
        <v>75630.491999999998</v>
      </c>
      <c r="I267" s="35">
        <v>0.20300000000000001</v>
      </c>
      <c r="J267" s="56">
        <f>IF(AND(E234*12&gt;=150000),OnPeakPer*E234*E237,OnPeakPer*E234)</f>
        <v>371195.99999999994</v>
      </c>
      <c r="K267" s="118">
        <f>J267*I267</f>
        <v>75352.788</v>
      </c>
      <c r="L267" s="119">
        <f>K267-H267</f>
        <v>-277.7039999999979</v>
      </c>
      <c r="M267" s="120">
        <f>IF(ISERROR(L267/H267), "", L267/H267)</f>
        <v>-3.6718523528843092E-3</v>
      </c>
    </row>
    <row r="268" spans="1:13" ht="13.2" hidden="1" customHeight="1" x14ac:dyDescent="0.25">
      <c r="A268" s="103" t="str">
        <f t="shared" si="36"/>
        <v>GS 3,000 - 4,999 kW</v>
      </c>
      <c r="B268" s="103" t="s">
        <v>78</v>
      </c>
      <c r="D268" s="25" t="s">
        <v>79</v>
      </c>
      <c r="E268" s="25"/>
      <c r="F268" s="57">
        <v>0.11308</v>
      </c>
      <c r="G268" s="55">
        <f>IF(AND(E234*12&gt;=150000),E234*E236,E234)</f>
        <v>2069799.9999999998</v>
      </c>
      <c r="H268" s="130">
        <f>G268*F268</f>
        <v>234052.98399999997</v>
      </c>
      <c r="I268" s="35">
        <f>F268</f>
        <v>0.11308</v>
      </c>
      <c r="J268" s="56">
        <f>IF(AND(E234*12&gt;=150000),E234*E237,E234)</f>
        <v>2062199.9999999998</v>
      </c>
      <c r="K268" s="118">
        <f>J268*I268</f>
        <v>233193.57599999997</v>
      </c>
      <c r="L268" s="119">
        <f>K268-H268</f>
        <v>-859.40799999999581</v>
      </c>
      <c r="M268" s="120">
        <f>IF(ISERROR(L268/H268), "", L268/H268)</f>
        <v>-3.6718523528843192E-3</v>
      </c>
    </row>
    <row r="269" spans="1:13" ht="13.8" thickBot="1" x14ac:dyDescent="0.3">
      <c r="A269" s="103" t="str">
        <f t="shared" si="36"/>
        <v>GS 3,000 - 4,999 kW</v>
      </c>
      <c r="B269" s="103" t="s">
        <v>17</v>
      </c>
      <c r="D269" s="25" t="s">
        <v>80</v>
      </c>
      <c r="E269" s="25"/>
      <c r="F269" s="57">
        <v>0.11308</v>
      </c>
      <c r="G269" s="55">
        <f>IF(AND(E234*12&gt;=150000),E234*E236,E234)</f>
        <v>2069799.9999999998</v>
      </c>
      <c r="H269" s="130">
        <f>G269*F269</f>
        <v>234052.98399999997</v>
      </c>
      <c r="I269" s="35">
        <f>F269</f>
        <v>0.11308</v>
      </c>
      <c r="J269" s="56">
        <f>IF(AND(E234*12&gt;=150000),E234*E237,E234)</f>
        <v>2062199.9999999998</v>
      </c>
      <c r="K269" s="118">
        <f>J269*I269</f>
        <v>233193.57599999997</v>
      </c>
      <c r="L269" s="119">
        <f>K269-H269</f>
        <v>-859.40799999999581</v>
      </c>
      <c r="M269" s="120">
        <f>IF(ISERROR(L269/H269), "", L269/H269)</f>
        <v>-3.6718523528843192E-3</v>
      </c>
    </row>
    <row r="270" spans="1:13" ht="13.8" thickBot="1" x14ac:dyDescent="0.3">
      <c r="A270" s="103" t="str">
        <f t="shared" si="36"/>
        <v>GS 3,000 - 4,999 kW</v>
      </c>
      <c r="D270" s="58"/>
      <c r="E270" s="59"/>
      <c r="F270" s="60"/>
      <c r="G270" s="61"/>
      <c r="H270" s="62"/>
      <c r="I270" s="60"/>
      <c r="J270" s="63"/>
      <c r="K270" s="62"/>
      <c r="L270" s="64"/>
      <c r="M270" s="65"/>
    </row>
    <row r="271" spans="1:13" ht="13.2" hidden="1" customHeight="1" thickBot="1" x14ac:dyDescent="0.3">
      <c r="A271" s="103" t="str">
        <f t="shared" si="36"/>
        <v>GS 3,000 - 4,999 kW</v>
      </c>
      <c r="B271" s="103" t="s">
        <v>12</v>
      </c>
      <c r="D271" s="135" t="s">
        <v>81</v>
      </c>
      <c r="E271" s="25"/>
      <c r="F271" s="66"/>
      <c r="G271" s="67"/>
      <c r="H271" s="68">
        <f>SUM(H261:H267,H260)</f>
        <v>332024.27600000001</v>
      </c>
      <c r="I271" s="69"/>
      <c r="J271" s="69"/>
      <c r="K271" s="68">
        <f>SUM(K261:K267,K260)</f>
        <v>335578.17461181857</v>
      </c>
      <c r="L271" s="70">
        <f>K271-H271</f>
        <v>3553.8986118185567</v>
      </c>
      <c r="M271" s="71">
        <f>IF((H271)=0,"",(L271/H271))</f>
        <v>1.0703731229033857E-2</v>
      </c>
    </row>
    <row r="272" spans="1:13" ht="12.45" hidden="1" customHeight="1" x14ac:dyDescent="0.25">
      <c r="A272" s="103" t="str">
        <f t="shared" si="36"/>
        <v>GS 3,000 - 4,999 kW</v>
      </c>
      <c r="B272" s="103" t="s">
        <v>12</v>
      </c>
      <c r="D272" s="142" t="s">
        <v>82</v>
      </c>
      <c r="E272" s="25"/>
      <c r="F272" s="66">
        <v>0.13</v>
      </c>
      <c r="G272" s="72"/>
      <c r="H272" s="73">
        <f>H271*F272</f>
        <v>43163.155880000006</v>
      </c>
      <c r="I272" s="74">
        <v>0.13</v>
      </c>
      <c r="J272" s="27"/>
      <c r="K272" s="73">
        <f>K271*I272</f>
        <v>43625.162699536413</v>
      </c>
      <c r="L272" s="32">
        <f>K272-H272</f>
        <v>462.00681953640742</v>
      </c>
      <c r="M272" s="75">
        <f>IF((H272)=0,"",(L272/H272))</f>
        <v>1.0703731229033741E-2</v>
      </c>
    </row>
    <row r="273" spans="1:13" ht="14.7" hidden="1" customHeight="1" x14ac:dyDescent="0.3">
      <c r="A273" s="103" t="str">
        <f t="shared" si="36"/>
        <v>GS 3,000 - 4,999 kW</v>
      </c>
      <c r="B273" s="103" t="s">
        <v>12</v>
      </c>
      <c r="D273" s="142" t="s">
        <v>83</v>
      </c>
      <c r="E273" s="147"/>
      <c r="F273" s="76">
        <v>0.23499999999999999</v>
      </c>
      <c r="G273" s="72"/>
      <c r="H273" s="73">
        <f>IF(OR(ISNUMBER(SEARCH("[DGEN]", E232))=TRUE, ISNUMBER(SEARCH("STREET LIGHT", E232))=TRUE), 0, IF(AND(E234=0, E235=0),0, IF(AND(E235=0, E234*12&gt;250000), 0, IF(AND(E234=0, E235&gt;=50), 0, IF(E234*12&lt;=250000, F273*H271*-1, IF(E235&lt;50, F273*H271*-1, 0))))))</f>
        <v>0</v>
      </c>
      <c r="I273" s="76">
        <v>0.23499999999999999</v>
      </c>
      <c r="J273" s="27"/>
      <c r="K273" s="73">
        <f>IF(OR(ISNUMBER(SEARCH("[DGEN]", E232))=TRUE, ISNUMBER(SEARCH("STREET LIGHT", E232))=TRUE), 0, IF(AND(E234=0, E235=0),0, IF(AND(E235=0, E234*12&gt;250000), 0, IF(AND(E234=0, E235&gt;=50), 0, IF(E234*12&lt;=250000, I273*K271*-1, IF(E235&lt;50, I273*K271*-1, 0))))))</f>
        <v>0</v>
      </c>
      <c r="L273" s="32">
        <f>K273-H273</f>
        <v>0</v>
      </c>
      <c r="M273" s="75"/>
    </row>
    <row r="274" spans="1:13" ht="13.2" hidden="1" customHeight="1" x14ac:dyDescent="0.25">
      <c r="A274" s="103" t="str">
        <f t="shared" si="36"/>
        <v>GS 3,000 - 4,999 kW</v>
      </c>
      <c r="B274" s="103" t="s">
        <v>84</v>
      </c>
      <c r="D274" s="248" t="s">
        <v>85</v>
      </c>
      <c r="E274" s="248"/>
      <c r="F274" s="77"/>
      <c r="G274" s="78"/>
      <c r="H274" s="79">
        <f>H271+H272+H273</f>
        <v>375187.43188000005</v>
      </c>
      <c r="I274" s="80"/>
      <c r="J274" s="80"/>
      <c r="K274" s="81">
        <f>K271+K272+K273</f>
        <v>379203.33731135499</v>
      </c>
      <c r="L274" s="82">
        <f>K274-H274</f>
        <v>4015.9054313549423</v>
      </c>
      <c r="M274" s="83">
        <f>IF((H274)=0,"",(L274/H274))</f>
        <v>1.0703731229033784E-2</v>
      </c>
    </row>
    <row r="275" spans="1:13" ht="13.2" hidden="1" customHeight="1" x14ac:dyDescent="0.25">
      <c r="A275" s="103" t="str">
        <f t="shared" si="36"/>
        <v>GS 3,000 - 4,999 kW</v>
      </c>
      <c r="B275" s="103" t="s">
        <v>12</v>
      </c>
      <c r="D275" s="131"/>
      <c r="E275" s="132"/>
      <c r="F275" s="60"/>
      <c r="G275" s="61"/>
      <c r="H275" s="62"/>
      <c r="I275" s="60"/>
      <c r="J275" s="63"/>
      <c r="K275" s="62"/>
      <c r="L275" s="64"/>
      <c r="M275" s="65"/>
    </row>
    <row r="276" spans="1:13" ht="13.2" hidden="1" customHeight="1" x14ac:dyDescent="0.25">
      <c r="A276" s="103" t="str">
        <f t="shared" si="36"/>
        <v>GS 3,000 - 4,999 kW</v>
      </c>
      <c r="B276" s="103" t="s">
        <v>78</v>
      </c>
      <c r="D276" s="135" t="s">
        <v>86</v>
      </c>
      <c r="E276" s="25"/>
      <c r="F276" s="66"/>
      <c r="G276" s="67"/>
      <c r="H276" s="68">
        <f>SUM(H268,H261:H264,H260)</f>
        <v>302136.364</v>
      </c>
      <c r="I276" s="69"/>
      <c r="J276" s="69"/>
      <c r="K276" s="68">
        <f>SUM(K268,K261:K264,K260)</f>
        <v>305800.00661181851</v>
      </c>
      <c r="L276" s="70">
        <f>K276-H276</f>
        <v>3663.6426118185045</v>
      </c>
      <c r="M276" s="71">
        <f>IF((H276)=0,"",(L276/H276))</f>
        <v>1.2125791689935425E-2</v>
      </c>
    </row>
    <row r="277" spans="1:13" ht="12.45" hidden="1" customHeight="1" x14ac:dyDescent="0.25">
      <c r="A277" s="103" t="str">
        <f t="shared" si="36"/>
        <v>GS 3,000 - 4,999 kW</v>
      </c>
      <c r="B277" s="103" t="s">
        <v>78</v>
      </c>
      <c r="D277" s="142" t="s">
        <v>82</v>
      </c>
      <c r="E277" s="25"/>
      <c r="F277" s="66">
        <v>0.13</v>
      </c>
      <c r="G277" s="67"/>
      <c r="H277" s="73">
        <f>H276*F277</f>
        <v>39277.727319999998</v>
      </c>
      <c r="I277" s="66">
        <v>0.13</v>
      </c>
      <c r="J277" s="74"/>
      <c r="K277" s="73">
        <f>K276*I277</f>
        <v>39754.000859536405</v>
      </c>
      <c r="L277" s="32">
        <f>K277-H277</f>
        <v>476.27353953640704</v>
      </c>
      <c r="M277" s="75">
        <f>IF((H277)=0,"",(L277/H277))</f>
        <v>1.2125791689935462E-2</v>
      </c>
    </row>
    <row r="278" spans="1:13" ht="14.7" hidden="1" customHeight="1" x14ac:dyDescent="0.3">
      <c r="A278" s="103" t="str">
        <f t="shared" si="36"/>
        <v>GS 3,000 - 4,999 kW</v>
      </c>
      <c r="B278" s="103" t="s">
        <v>78</v>
      </c>
      <c r="D278" s="142" t="s">
        <v>83</v>
      </c>
      <c r="E278" s="147"/>
      <c r="F278" s="76">
        <v>0.23499999999999999</v>
      </c>
      <c r="G278" s="67"/>
      <c r="H278" s="73">
        <f>IF(OR(ISNUMBER(SEARCH("[DGEN]", E232))=TRUE, ISNUMBER(SEARCH("STREET LIGHT", E232))=TRUE), 0, IF(AND(E234=0, E235=0),0, IF(AND(E235=0, E234*12&gt;250000), 0, IF(AND(E234=0, E235&gt;=50), 0, IF(E234*12&lt;=250000, F278*H276*-1, IF(E235&lt;50, F278*H276*-1, 0))))))</f>
        <v>0</v>
      </c>
      <c r="I278" s="76">
        <v>0.23499999999999999</v>
      </c>
      <c r="J278" s="74"/>
      <c r="K278" s="73">
        <f>IF(OR(ISNUMBER(SEARCH("[DGEN]", E232))=TRUE, ISNUMBER(SEARCH("STREET LIGHT", E232))=TRUE), 0, IF(AND(E234=0, E235=0),0, IF(AND(E235=0, E234*12&gt;250000), 0, IF(AND(E234=0, E235&gt;=50), 0, IF(E234*12&lt;=250000, I278*K276*-1, IF(E235&lt;50, I278*K276*-1, 0))))))</f>
        <v>0</v>
      </c>
      <c r="L278" s="32"/>
      <c r="M278" s="75"/>
    </row>
    <row r="279" spans="1:13" ht="13.2" hidden="1" customHeight="1" x14ac:dyDescent="0.25">
      <c r="A279" s="103" t="str">
        <f t="shared" si="36"/>
        <v>GS 3,000 - 4,999 kW</v>
      </c>
      <c r="B279" s="103" t="s">
        <v>87</v>
      </c>
      <c r="D279" s="248" t="s">
        <v>86</v>
      </c>
      <c r="E279" s="248"/>
      <c r="F279" s="84"/>
      <c r="G279" s="85"/>
      <c r="H279" s="79">
        <f>SUM(H276,H277)</f>
        <v>341414.09132000001</v>
      </c>
      <c r="I279" s="86"/>
      <c r="J279" s="86"/>
      <c r="K279" s="79">
        <f>SUM(K276,K277)</f>
        <v>345554.00747135491</v>
      </c>
      <c r="L279" s="87">
        <f>K279-H279</f>
        <v>4139.9161513549043</v>
      </c>
      <c r="M279" s="88">
        <f>IF((H279)=0,"",(L279/H279))</f>
        <v>1.2125791689935408E-2</v>
      </c>
    </row>
    <row r="280" spans="1:13" ht="13.2" hidden="1" customHeight="1" x14ac:dyDescent="0.25">
      <c r="A280" s="103" t="str">
        <f t="shared" si="36"/>
        <v>GS 3,000 - 4,999 kW</v>
      </c>
      <c r="B280" s="103" t="s">
        <v>78</v>
      </c>
      <c r="D280" s="131"/>
      <c r="E280" s="132"/>
      <c r="F280" s="89"/>
      <c r="G280" s="90"/>
      <c r="H280" s="91"/>
      <c r="I280" s="89"/>
      <c r="J280" s="61"/>
      <c r="K280" s="91"/>
      <c r="L280" s="92"/>
      <c r="M280" s="65"/>
    </row>
    <row r="281" spans="1:13" x14ac:dyDescent="0.25">
      <c r="A281" s="103" t="str">
        <f t="shared" si="36"/>
        <v>GS 3,000 - 4,999 kW</v>
      </c>
      <c r="B281" s="103" t="s">
        <v>17</v>
      </c>
      <c r="D281" s="135" t="s">
        <v>88</v>
      </c>
      <c r="E281" s="25"/>
      <c r="F281" s="136"/>
      <c r="G281" s="137"/>
      <c r="H281" s="138">
        <f>SUM(H269,H261:H264,H260)</f>
        <v>302136.364</v>
      </c>
      <c r="I281" s="139"/>
      <c r="J281" s="139"/>
      <c r="K281" s="138">
        <f>SUM(K269,K261:K264,K260)</f>
        <v>305800.00661181851</v>
      </c>
      <c r="L281" s="140">
        <f>K281-H281</f>
        <v>3663.6426118185045</v>
      </c>
      <c r="M281" s="141">
        <f>IF((H281)=0,"",(L281/H281))</f>
        <v>1.2125791689935425E-2</v>
      </c>
    </row>
    <row r="282" spans="1:13" x14ac:dyDescent="0.25">
      <c r="A282" s="103" t="str">
        <f t="shared" si="36"/>
        <v>GS 3,000 - 4,999 kW</v>
      </c>
      <c r="B282" s="103" t="s">
        <v>17</v>
      </c>
      <c r="D282" s="142" t="s">
        <v>82</v>
      </c>
      <c r="E282" s="25"/>
      <c r="F282" s="136">
        <v>0.13</v>
      </c>
      <c r="G282" s="137"/>
      <c r="H282" s="144">
        <f>H281*F282</f>
        <v>39277.727319999998</v>
      </c>
      <c r="I282" s="136">
        <v>0.13</v>
      </c>
      <c r="J282" s="145"/>
      <c r="K282" s="144">
        <f>K281*I282</f>
        <v>39754.000859536405</v>
      </c>
      <c r="L282" s="119">
        <f>K282-H282</f>
        <v>476.27353953640704</v>
      </c>
      <c r="M282" s="146">
        <f>IF((H282)=0,"",(L282/H282))</f>
        <v>1.2125791689935462E-2</v>
      </c>
    </row>
    <row r="283" spans="1:13" ht="14.4" x14ac:dyDescent="0.3">
      <c r="A283" s="103" t="str">
        <f t="shared" si="36"/>
        <v>GS 3,000 - 4,999 kW</v>
      </c>
      <c r="B283" s="103" t="s">
        <v>17</v>
      </c>
      <c r="D283" s="142" t="s">
        <v>83</v>
      </c>
      <c r="E283" s="147"/>
      <c r="F283" s="148">
        <v>0.23499999999999999</v>
      </c>
      <c r="G283" s="137"/>
      <c r="H283" s="144">
        <f>IF(OR(ISNUMBER(SEARCH("[DGEN]", E232))=TRUE, ISNUMBER(SEARCH("STREET LIGHT", E232))=TRUE), 0, IF(AND(E234=0, E235=0),0, IF(AND(E235=0, E234*12&gt;250000), 0, IF(AND(E234=0, E235&gt;=50), 0, IF(E234*12&lt;=250000, F283*H281*-1, IF(E235&lt;50, F283*H281*-1, 0))))))</f>
        <v>0</v>
      </c>
      <c r="I283" s="148">
        <v>0.23499999999999999</v>
      </c>
      <c r="J283" s="145"/>
      <c r="K283" s="144">
        <f>IF(OR(ISNUMBER(SEARCH("[DGEN]", E232))=TRUE, ISNUMBER(SEARCH("STREET LIGHT", E232))=TRUE), 0, IF(AND(E234=0, E235=0),0, IF(AND(E235=0, E234*12&gt;250000), 0, IF(AND(E234=0, E235&gt;=50), 0, IF(E234*12&lt;=250000, I283*K281*-1, IF(E235&lt;50, I283*K281*-1, 0))))))</f>
        <v>0</v>
      </c>
      <c r="L283" s="119"/>
      <c r="M283" s="146"/>
    </row>
    <row r="284" spans="1:13" ht="13.5" customHeight="1" thickBot="1" x14ac:dyDescent="0.3">
      <c r="A284" s="103" t="str">
        <f t="shared" si="36"/>
        <v>GS 3,000 - 4,999 kW</v>
      </c>
      <c r="B284" s="103" t="s">
        <v>89</v>
      </c>
      <c r="C284" s="24">
        <f>B19</f>
        <v>4</v>
      </c>
      <c r="D284" s="247" t="s">
        <v>88</v>
      </c>
      <c r="E284" s="247"/>
      <c r="F284" s="84"/>
      <c r="G284" s="85"/>
      <c r="H284" s="79">
        <f>SUM(H281,H282)</f>
        <v>341414.09132000001</v>
      </c>
      <c r="I284" s="86"/>
      <c r="J284" s="86"/>
      <c r="K284" s="79">
        <f>SUM(K281,K282)</f>
        <v>345554.00747135491</v>
      </c>
      <c r="L284" s="87">
        <f>K284-H284</f>
        <v>4139.9161513549043</v>
      </c>
      <c r="M284" s="88">
        <f>IF((H284)=0,"",(L284/H284))</f>
        <v>1.2125791689935408E-2</v>
      </c>
    </row>
    <row r="285" spans="1:13" ht="13.8" thickBot="1" x14ac:dyDescent="0.3">
      <c r="A285" s="103" t="str">
        <f t="shared" si="36"/>
        <v>GS 3,000 - 4,999 kW</v>
      </c>
      <c r="B285" s="103" t="s">
        <v>17</v>
      </c>
      <c r="D285" s="58"/>
      <c r="E285" s="59"/>
      <c r="F285" s="93"/>
      <c r="G285" s="90"/>
      <c r="H285" s="94"/>
      <c r="I285" s="93"/>
      <c r="J285" s="61"/>
      <c r="K285" s="94"/>
      <c r="L285" s="92"/>
      <c r="M285" s="95"/>
    </row>
    <row r="288" spans="1:13" x14ac:dyDescent="0.25">
      <c r="C288" s="103"/>
      <c r="D288" s="104" t="s">
        <v>34</v>
      </c>
      <c r="E288" s="246" t="str">
        <f>D20</f>
        <v>Unmetered Scattered Load</v>
      </c>
      <c r="F288" s="246"/>
      <c r="G288" s="246"/>
      <c r="H288" s="246"/>
      <c r="I288" s="246"/>
      <c r="J288" s="246"/>
      <c r="K288" s="103" t="str">
        <f>IF(N20="DEMAND - INTERVAL","RTSR - INTERVAL METERED","")</f>
        <v/>
      </c>
    </row>
    <row r="289" spans="1:14" x14ac:dyDescent="0.25">
      <c r="C289" s="103"/>
      <c r="D289" s="104" t="s">
        <v>35</v>
      </c>
      <c r="E289" s="236" t="str">
        <f>H20</f>
        <v>RPP</v>
      </c>
      <c r="F289" s="236"/>
      <c r="G289" s="236"/>
      <c r="H289" s="20"/>
      <c r="I289" s="20"/>
    </row>
    <row r="290" spans="1:14" ht="15.6" x14ac:dyDescent="0.25">
      <c r="C290" s="103"/>
      <c r="D290" s="104" t="s">
        <v>36</v>
      </c>
      <c r="E290" s="21">
        <f>K20</f>
        <v>450</v>
      </c>
      <c r="F290" s="105" t="s">
        <v>11</v>
      </c>
      <c r="J290" s="22"/>
      <c r="K290" s="22"/>
      <c r="L290" s="22"/>
      <c r="M290" s="22"/>
      <c r="N290" s="22"/>
    </row>
    <row r="291" spans="1:14" ht="15.6" x14ac:dyDescent="0.3">
      <c r="C291" s="103"/>
      <c r="D291" s="104" t="s">
        <v>37</v>
      </c>
      <c r="E291" s="21">
        <f>L20</f>
        <v>0</v>
      </c>
      <c r="F291" s="106" t="s">
        <v>16</v>
      </c>
      <c r="G291" s="107"/>
      <c r="H291" s="108"/>
      <c r="I291" s="108"/>
      <c r="J291" s="108"/>
    </row>
    <row r="292" spans="1:14" x14ac:dyDescent="0.25">
      <c r="C292" s="103"/>
      <c r="D292" s="104" t="s">
        <v>38</v>
      </c>
      <c r="E292" s="23">
        <f>I20</f>
        <v>1.0454000000000001</v>
      </c>
    </row>
    <row r="293" spans="1:14" x14ac:dyDescent="0.25">
      <c r="C293" s="103"/>
      <c r="D293" s="104" t="s">
        <v>39</v>
      </c>
      <c r="E293" s="23">
        <f>J20</f>
        <v>1.0415000000000001</v>
      </c>
    </row>
    <row r="294" spans="1:14" x14ac:dyDescent="0.25">
      <c r="C294" s="103"/>
    </row>
    <row r="295" spans="1:14" x14ac:dyDescent="0.25">
      <c r="C295" s="103"/>
      <c r="E295" s="105"/>
      <c r="F295" s="237" t="s">
        <v>40</v>
      </c>
      <c r="G295" s="238"/>
      <c r="H295" s="239"/>
      <c r="I295" s="237" t="s">
        <v>41</v>
      </c>
      <c r="J295" s="238"/>
      <c r="K295" s="239"/>
      <c r="L295" s="237" t="s">
        <v>42</v>
      </c>
      <c r="M295" s="239"/>
    </row>
    <row r="296" spans="1:14" x14ac:dyDescent="0.25">
      <c r="C296" s="103"/>
      <c r="E296" s="240"/>
      <c r="F296" s="109" t="s">
        <v>43</v>
      </c>
      <c r="G296" s="109" t="s">
        <v>44</v>
      </c>
      <c r="H296" s="110" t="s">
        <v>45</v>
      </c>
      <c r="I296" s="109" t="s">
        <v>43</v>
      </c>
      <c r="J296" s="111" t="s">
        <v>44</v>
      </c>
      <c r="K296" s="110" t="s">
        <v>45</v>
      </c>
      <c r="L296" s="242" t="s">
        <v>46</v>
      </c>
      <c r="M296" s="244" t="s">
        <v>47</v>
      </c>
    </row>
    <row r="297" spans="1:14" x14ac:dyDescent="0.25">
      <c r="C297" s="103"/>
      <c r="E297" s="241"/>
      <c r="F297" s="112" t="s">
        <v>48</v>
      </c>
      <c r="G297" s="112"/>
      <c r="H297" s="113" t="s">
        <v>48</v>
      </c>
      <c r="I297" s="112" t="s">
        <v>48</v>
      </c>
      <c r="J297" s="113"/>
      <c r="K297" s="113" t="s">
        <v>48</v>
      </c>
      <c r="L297" s="243"/>
      <c r="M297" s="245"/>
    </row>
    <row r="298" spans="1:14" x14ac:dyDescent="0.25">
      <c r="A298" s="103" t="str">
        <f>$E288</f>
        <v>Unmetered Scattered Load</v>
      </c>
      <c r="D298" s="114" t="s">
        <v>49</v>
      </c>
      <c r="E298" s="25"/>
      <c r="F298" s="36">
        <v>11.99</v>
      </c>
      <c r="G298" s="115">
        <v>1</v>
      </c>
      <c r="H298" s="116">
        <f>G298*F298</f>
        <v>11.99</v>
      </c>
      <c r="I298" s="29">
        <v>10.130000000000001</v>
      </c>
      <c r="J298" s="117">
        <v>1</v>
      </c>
      <c r="K298" s="118">
        <f>J298*I298</f>
        <v>10.130000000000001</v>
      </c>
      <c r="L298" s="119">
        <f>K298-H298</f>
        <v>-1.8599999999999994</v>
      </c>
      <c r="M298" s="120">
        <f>IF(ISERROR(L298/H298), "", L298/H298)</f>
        <v>-0.15512927439532939</v>
      </c>
    </row>
    <row r="299" spans="1:14" x14ac:dyDescent="0.25">
      <c r="A299" s="103" t="str">
        <f t="shared" ref="A299:A341" si="42">A298</f>
        <v>Unmetered Scattered Load</v>
      </c>
      <c r="D299" s="114" t="s">
        <v>50</v>
      </c>
      <c r="E299" s="25"/>
      <c r="F299" s="36">
        <v>3.8199999999999998E-2</v>
      </c>
      <c r="G299" s="115">
        <f>IF($E291&gt;0, $E291, $E290)</f>
        <v>450</v>
      </c>
      <c r="H299" s="116">
        <f>G299*F299</f>
        <v>17.189999999999998</v>
      </c>
      <c r="I299" s="35">
        <v>2.7300000000000001E-2</v>
      </c>
      <c r="J299" s="117">
        <f>IF($E291&gt;0, $E291, $E290)</f>
        <v>450</v>
      </c>
      <c r="K299" s="118">
        <f>J299*I299</f>
        <v>12.285</v>
      </c>
      <c r="L299" s="119">
        <f>K299-H299</f>
        <v>-4.9049999999999976</v>
      </c>
      <c r="M299" s="120">
        <f>IF(ISERROR(L299/H299), "", L299/H299)</f>
        <v>-0.28534031413612554</v>
      </c>
    </row>
    <row r="300" spans="1:14" ht="13.2" hidden="1" customHeight="1" x14ac:dyDescent="0.25">
      <c r="A300" s="103" t="str">
        <f t="shared" si="42"/>
        <v>Unmetered Scattered Load</v>
      </c>
      <c r="D300" s="114" t="s">
        <v>51</v>
      </c>
      <c r="E300" s="25"/>
      <c r="F300" s="34"/>
      <c r="G300" s="115">
        <f>IF($E291&gt;0, $E291, $E290)</f>
        <v>450</v>
      </c>
      <c r="H300" s="116">
        <v>0</v>
      </c>
      <c r="I300" s="35">
        <v>0</v>
      </c>
      <c r="J300" s="117">
        <f>IF($E291&gt;0, $E291, $E290)</f>
        <v>450</v>
      </c>
      <c r="K300" s="118">
        <v>0</v>
      </c>
      <c r="L300" s="119"/>
      <c r="M300" s="120"/>
    </row>
    <row r="301" spans="1:14" ht="13.2" hidden="1" customHeight="1" x14ac:dyDescent="0.25">
      <c r="A301" s="103" t="str">
        <f t="shared" si="42"/>
        <v>Unmetered Scattered Load</v>
      </c>
      <c r="D301" s="114" t="s">
        <v>52</v>
      </c>
      <c r="E301" s="25"/>
      <c r="F301" s="34"/>
      <c r="G301" s="115">
        <f>IF($E291&gt;0, $E291, $E290)</f>
        <v>450</v>
      </c>
      <c r="H301" s="116">
        <v>0</v>
      </c>
      <c r="I301" s="35">
        <v>0</v>
      </c>
      <c r="J301" s="121">
        <f>IF($E291&gt;0, $E291, $E290)</f>
        <v>450</v>
      </c>
      <c r="K301" s="118">
        <v>0</v>
      </c>
      <c r="L301" s="119">
        <f t="shared" ref="L301:L319" si="43">K301-H301</f>
        <v>0</v>
      </c>
      <c r="M301" s="120" t="str">
        <f>IF(ISERROR(L301/H301), "", L301/H301)</f>
        <v/>
      </c>
    </row>
    <row r="302" spans="1:14" x14ac:dyDescent="0.25">
      <c r="A302" s="103" t="str">
        <f t="shared" si="42"/>
        <v>Unmetered Scattered Load</v>
      </c>
      <c r="D302" s="114" t="s">
        <v>53</v>
      </c>
      <c r="E302" s="25"/>
      <c r="F302" s="36">
        <v>0.30000000000000004</v>
      </c>
      <c r="G302" s="115">
        <v>1</v>
      </c>
      <c r="H302" s="116">
        <f>G302*F302</f>
        <v>0.30000000000000004</v>
      </c>
      <c r="I302" s="29">
        <v>0</v>
      </c>
      <c r="J302" s="117">
        <v>1</v>
      </c>
      <c r="K302" s="118">
        <f>J302*I302</f>
        <v>0</v>
      </c>
      <c r="L302" s="119">
        <f t="shared" si="43"/>
        <v>-0.30000000000000004</v>
      </c>
      <c r="M302" s="120">
        <f>IF(ISERROR(L302/H302), "", L302/H302)</f>
        <v>-1</v>
      </c>
    </row>
    <row r="303" spans="1:14" x14ac:dyDescent="0.25">
      <c r="A303" s="103" t="str">
        <f t="shared" si="42"/>
        <v>Unmetered Scattered Load</v>
      </c>
      <c r="D303" s="114" t="s">
        <v>54</v>
      </c>
      <c r="E303" s="25"/>
      <c r="F303" s="36">
        <v>6.9999999999999999E-4</v>
      </c>
      <c r="G303" s="115">
        <f>IF($E291&gt;0, $E291, $E290)</f>
        <v>450</v>
      </c>
      <c r="H303" s="116">
        <f>G303*F303</f>
        <v>0.315</v>
      </c>
      <c r="I303" s="35">
        <v>-3.1455015526726192E-3</v>
      </c>
      <c r="J303" s="117">
        <f>IF($E291&gt;0, $E291, $E290)</f>
        <v>450</v>
      </c>
      <c r="K303" s="118">
        <f>J303*I303</f>
        <v>-1.4154756987026786</v>
      </c>
      <c r="L303" s="119">
        <f t="shared" si="43"/>
        <v>-1.7304756987026786</v>
      </c>
      <c r="M303" s="120">
        <f>IF(ISERROR(L303/H303), "", L303/H303)</f>
        <v>-5.4935736466751699</v>
      </c>
    </row>
    <row r="304" spans="1:14" x14ac:dyDescent="0.25">
      <c r="A304" s="103" t="str">
        <f t="shared" si="42"/>
        <v>Unmetered Scattered Load</v>
      </c>
      <c r="B304" s="103" t="s">
        <v>55</v>
      </c>
      <c r="C304" s="24">
        <f>B20</f>
        <v>5</v>
      </c>
      <c r="D304" s="46" t="s">
        <v>56</v>
      </c>
      <c r="E304" s="47"/>
      <c r="F304" s="48"/>
      <c r="G304" s="49"/>
      <c r="H304" s="50">
        <f>SUM(H298:H303)</f>
        <v>29.795000000000002</v>
      </c>
      <c r="I304" s="51"/>
      <c r="J304" s="52"/>
      <c r="K304" s="50">
        <f>SUM(K298:K303)</f>
        <v>20.999524301297321</v>
      </c>
      <c r="L304" s="41">
        <f t="shared" si="43"/>
        <v>-8.7954756987026812</v>
      </c>
      <c r="M304" s="42">
        <f>IF((H304)=0,"",(L304/H304))</f>
        <v>-0.29519972138622858</v>
      </c>
    </row>
    <row r="305" spans="1:14" x14ac:dyDescent="0.25">
      <c r="A305" s="103" t="str">
        <f t="shared" si="42"/>
        <v>Unmetered Scattered Load</v>
      </c>
      <c r="D305" s="123" t="s">
        <v>57</v>
      </c>
      <c r="E305" s="25"/>
      <c r="F305" s="34">
        <f>IF((E290*12&gt;=150000), 0, IF(E289="RPP",(F321*OffPeakPer+F322*MidPeakPer+F323*OnPeakPer),IF(E289="Non-RPP (Retailer)",F324,F325)))</f>
        <v>0.12752000000000002</v>
      </c>
      <c r="G305" s="43">
        <f>IF(F305=0, 0, $E290*E292-E290)</f>
        <v>20.430000000000064</v>
      </c>
      <c r="H305" s="28">
        <f t="shared" ref="H305:H312" si="44">G305*F305</f>
        <v>2.6052336000000085</v>
      </c>
      <c r="I305" s="35">
        <f>IF((E290*12&gt;=150000), 0, IF(E289="RPP",(I321*OffPeakPer+I322*MidPeakPer+I323*OnPeakPer),IF(E289="Non-RPP (Retailer)",I324,I325)))</f>
        <v>0.12752000000000002</v>
      </c>
      <c r="J305" s="44">
        <f>IF(I305=0, 0, E290*E293-E290)</f>
        <v>18.675000000000068</v>
      </c>
      <c r="K305" s="31">
        <f t="shared" ref="K305:K312" si="45">J305*I305</f>
        <v>2.3814360000000092</v>
      </c>
      <c r="L305" s="119">
        <f t="shared" si="43"/>
        <v>-0.22379759999999926</v>
      </c>
      <c r="M305" s="120">
        <f t="shared" ref="M305:M312" si="46">IF(ISERROR(L305/H305), "", L305/H305)</f>
        <v>-8.5903083700439961E-2</v>
      </c>
    </row>
    <row r="306" spans="1:14" ht="26.4" x14ac:dyDescent="0.25">
      <c r="A306" s="103" t="str">
        <f t="shared" si="42"/>
        <v>Unmetered Scattered Load</v>
      </c>
      <c r="D306" s="123" t="s">
        <v>58</v>
      </c>
      <c r="E306" s="25"/>
      <c r="F306" s="36">
        <v>0</v>
      </c>
      <c r="G306" s="55">
        <f>IF($E291&gt;0, $E291, $E290)</f>
        <v>450</v>
      </c>
      <c r="H306" s="116">
        <f t="shared" si="44"/>
        <v>0</v>
      </c>
      <c r="I306" s="35">
        <v>0</v>
      </c>
      <c r="J306" s="56">
        <f>IF($E291&gt;0, $E291, $E290)</f>
        <v>450</v>
      </c>
      <c r="K306" s="118">
        <f t="shared" si="45"/>
        <v>0</v>
      </c>
      <c r="L306" s="119">
        <f t="shared" si="43"/>
        <v>0</v>
      </c>
      <c r="M306" s="120" t="str">
        <f t="shared" si="46"/>
        <v/>
      </c>
    </row>
    <row r="307" spans="1:14" x14ac:dyDescent="0.25">
      <c r="A307" s="103" t="str">
        <f t="shared" si="42"/>
        <v>Unmetered Scattered Load</v>
      </c>
      <c r="D307" s="123" t="s">
        <v>59</v>
      </c>
      <c r="E307" s="25"/>
      <c r="F307" s="36">
        <v>0</v>
      </c>
      <c r="G307" s="55">
        <f>IF($E291&gt;0, $E291, $E290)</f>
        <v>450</v>
      </c>
      <c r="H307" s="116">
        <f t="shared" si="44"/>
        <v>0</v>
      </c>
      <c r="I307" s="35">
        <v>0</v>
      </c>
      <c r="J307" s="56">
        <f>IF($E291&gt;0, $E291, $E290)</f>
        <v>450</v>
      </c>
      <c r="K307" s="118">
        <f t="shared" si="45"/>
        <v>0</v>
      </c>
      <c r="L307" s="119">
        <f t="shared" si="43"/>
        <v>0</v>
      </c>
      <c r="M307" s="120" t="str">
        <f t="shared" si="46"/>
        <v/>
      </c>
    </row>
    <row r="308" spans="1:14" x14ac:dyDescent="0.25">
      <c r="A308" s="103" t="str">
        <f t="shared" si="42"/>
        <v>Unmetered Scattered Load</v>
      </c>
      <c r="D308" s="123" t="s">
        <v>60</v>
      </c>
      <c r="E308" s="25"/>
      <c r="F308" s="36">
        <v>0</v>
      </c>
      <c r="G308" s="55">
        <f>E290</f>
        <v>450</v>
      </c>
      <c r="H308" s="116">
        <f t="shared" si="44"/>
        <v>0</v>
      </c>
      <c r="I308" s="35">
        <v>0</v>
      </c>
      <c r="J308" s="56">
        <f>E290</f>
        <v>450</v>
      </c>
      <c r="K308" s="118">
        <f t="shared" si="45"/>
        <v>0</v>
      </c>
      <c r="L308" s="119">
        <f t="shared" si="43"/>
        <v>0</v>
      </c>
      <c r="M308" s="120" t="str">
        <f t="shared" si="46"/>
        <v/>
      </c>
    </row>
    <row r="309" spans="1:14" x14ac:dyDescent="0.25">
      <c r="A309" s="103" t="str">
        <f t="shared" si="42"/>
        <v>Unmetered Scattered Load</v>
      </c>
      <c r="D309" s="114" t="s">
        <v>61</v>
      </c>
      <c r="E309" s="25"/>
      <c r="F309" s="36">
        <v>1.1000000000000001E-3</v>
      </c>
      <c r="G309" s="55">
        <f>IF($E291&gt;0, $E291, $E290)</f>
        <v>450</v>
      </c>
      <c r="H309" s="116">
        <f t="shared" si="44"/>
        <v>0.49500000000000005</v>
      </c>
      <c r="I309" s="35">
        <v>1.3844714993997917E-3</v>
      </c>
      <c r="J309" s="56">
        <f>IF($E291&gt;0, $E291, $E290)</f>
        <v>450</v>
      </c>
      <c r="K309" s="118">
        <f t="shared" si="45"/>
        <v>0.62301217472990622</v>
      </c>
      <c r="L309" s="119">
        <f t="shared" si="43"/>
        <v>0.12801217472990617</v>
      </c>
      <c r="M309" s="120">
        <f t="shared" si="46"/>
        <v>0.25861045399981042</v>
      </c>
    </row>
    <row r="310" spans="1:14" ht="26.4" x14ac:dyDescent="0.25">
      <c r="A310" s="103" t="str">
        <f t="shared" si="42"/>
        <v>Unmetered Scattered Load</v>
      </c>
      <c r="D310" s="123" t="s">
        <v>62</v>
      </c>
      <c r="E310" s="25"/>
      <c r="F310" s="36">
        <v>0</v>
      </c>
      <c r="G310" s="115">
        <v>1</v>
      </c>
      <c r="H310" s="116">
        <f t="shared" si="44"/>
        <v>0</v>
      </c>
      <c r="I310" s="45">
        <v>0</v>
      </c>
      <c r="J310" s="121">
        <v>1</v>
      </c>
      <c r="K310" s="118">
        <f t="shared" si="45"/>
        <v>0</v>
      </c>
      <c r="L310" s="119">
        <f t="shared" si="43"/>
        <v>0</v>
      </c>
      <c r="M310" s="120" t="str">
        <f t="shared" si="46"/>
        <v/>
      </c>
    </row>
    <row r="311" spans="1:14" x14ac:dyDescent="0.25">
      <c r="A311" s="103" t="str">
        <f t="shared" si="42"/>
        <v>Unmetered Scattered Load</v>
      </c>
      <c r="D311" s="114" t="s">
        <v>63</v>
      </c>
      <c r="E311" s="25"/>
      <c r="F311" s="36">
        <v>0</v>
      </c>
      <c r="G311" s="115">
        <v>1</v>
      </c>
      <c r="H311" s="116">
        <f t="shared" si="44"/>
        <v>0</v>
      </c>
      <c r="I311" s="29">
        <v>0</v>
      </c>
      <c r="J311" s="121">
        <v>1</v>
      </c>
      <c r="K311" s="118">
        <f t="shared" si="45"/>
        <v>0</v>
      </c>
      <c r="L311" s="119">
        <f t="shared" si="43"/>
        <v>0</v>
      </c>
      <c r="M311" s="120" t="str">
        <f t="shared" si="46"/>
        <v/>
      </c>
    </row>
    <row r="312" spans="1:14" x14ac:dyDescent="0.25">
      <c r="A312" s="103" t="str">
        <f t="shared" si="42"/>
        <v>Unmetered Scattered Load</v>
      </c>
      <c r="D312" s="114" t="s">
        <v>64</v>
      </c>
      <c r="E312" s="25"/>
      <c r="F312" s="36">
        <v>-6.9999999999999999E-4</v>
      </c>
      <c r="G312" s="55">
        <f>IF($E291&gt;0, $E291, $E290)</f>
        <v>450</v>
      </c>
      <c r="H312" s="116">
        <f t="shared" si="44"/>
        <v>-0.315</v>
      </c>
      <c r="I312" s="35">
        <v>-7.9262703660719662E-4</v>
      </c>
      <c r="J312" s="56">
        <f>IF($E291&gt;0, $E291, $E290)</f>
        <v>450</v>
      </c>
      <c r="K312" s="118">
        <f t="shared" si="45"/>
        <v>-0.35668216647323847</v>
      </c>
      <c r="L312" s="119">
        <f t="shared" si="43"/>
        <v>-4.1682166473238469E-2</v>
      </c>
      <c r="M312" s="120">
        <f t="shared" si="46"/>
        <v>0.13232433801028085</v>
      </c>
    </row>
    <row r="313" spans="1:14" ht="26.4" x14ac:dyDescent="0.25">
      <c r="A313" s="103" t="str">
        <f t="shared" si="42"/>
        <v>Unmetered Scattered Load</v>
      </c>
      <c r="B313" s="103" t="s">
        <v>65</v>
      </c>
      <c r="C313" s="24">
        <f>B20</f>
        <v>5</v>
      </c>
      <c r="D313" s="46" t="s">
        <v>66</v>
      </c>
      <c r="E313" s="47"/>
      <c r="F313" s="48"/>
      <c r="G313" s="49"/>
      <c r="H313" s="50">
        <f>SUM(H304:H312)</f>
        <v>32.580233600000007</v>
      </c>
      <c r="I313" s="51"/>
      <c r="J313" s="52"/>
      <c r="K313" s="50">
        <f>SUM(K304:K312)</f>
        <v>23.647290309553998</v>
      </c>
      <c r="L313" s="41">
        <f t="shared" si="43"/>
        <v>-8.9329432904460084</v>
      </c>
      <c r="M313" s="42">
        <f>IF((H313)=0,"",(L313/H313))</f>
        <v>-0.27418291102879039</v>
      </c>
    </row>
    <row r="314" spans="1:14" x14ac:dyDescent="0.25">
      <c r="A314" s="103" t="str">
        <f t="shared" si="42"/>
        <v>Unmetered Scattered Load</v>
      </c>
      <c r="D314" s="126" t="s">
        <v>67</v>
      </c>
      <c r="E314" s="25"/>
      <c r="F314" s="36">
        <v>1.1900000000000001E-2</v>
      </c>
      <c r="G314" s="43">
        <f>IF($E291&gt;0, $E291, $E290*$E292)</f>
        <v>470.43000000000006</v>
      </c>
      <c r="H314" s="116">
        <f>G314*F314</f>
        <v>5.5981170000000011</v>
      </c>
      <c r="I314" s="35">
        <v>1.18E-2</v>
      </c>
      <c r="J314" s="44">
        <f>IF($E291&gt;0, $E291, $E290*$E293)</f>
        <v>468.67500000000007</v>
      </c>
      <c r="K314" s="118">
        <f>J314*I314</f>
        <v>5.5303650000000006</v>
      </c>
      <c r="L314" s="119">
        <f t="shared" si="43"/>
        <v>-6.7752000000000479E-2</v>
      </c>
      <c r="M314" s="120">
        <f>IF(ISERROR(L314/H314), "", L314/H314)</f>
        <v>-1.2102640941588121E-2</v>
      </c>
      <c r="N314" s="127"/>
    </row>
    <row r="315" spans="1:14" ht="26.4" x14ac:dyDescent="0.25">
      <c r="A315" s="103" t="str">
        <f t="shared" si="42"/>
        <v>Unmetered Scattered Load</v>
      </c>
      <c r="D315" s="128" t="s">
        <v>68</v>
      </c>
      <c r="E315" s="25"/>
      <c r="F315" s="36">
        <v>9.1000000000000004E-3</v>
      </c>
      <c r="G315" s="43">
        <f>IF($E291&gt;0, $E291, $E290*$E292)</f>
        <v>470.43000000000006</v>
      </c>
      <c r="H315" s="116">
        <f>G315*F315</f>
        <v>4.2809130000000009</v>
      </c>
      <c r="I315" s="35">
        <v>8.8000000000000005E-3</v>
      </c>
      <c r="J315" s="44">
        <f>IF($E291&gt;0, $E291, $E290*$E293)</f>
        <v>468.67500000000007</v>
      </c>
      <c r="K315" s="118">
        <f>J315*I315</f>
        <v>4.124340000000001</v>
      </c>
      <c r="L315" s="119">
        <f t="shared" si="43"/>
        <v>-0.15657299999999985</v>
      </c>
      <c r="M315" s="120">
        <f>IF(ISERROR(L315/H315), "", L315/H315)</f>
        <v>-3.6574674607963258E-2</v>
      </c>
      <c r="N315" s="127"/>
    </row>
    <row r="316" spans="1:14" ht="26.4" x14ac:dyDescent="0.25">
      <c r="A316" s="103" t="str">
        <f t="shared" si="42"/>
        <v>Unmetered Scattered Load</v>
      </c>
      <c r="B316" s="103" t="s">
        <v>69</v>
      </c>
      <c r="C316" s="24">
        <f>B20</f>
        <v>5</v>
      </c>
      <c r="D316" s="46" t="s">
        <v>70</v>
      </c>
      <c r="E316" s="47"/>
      <c r="F316" s="48"/>
      <c r="G316" s="49"/>
      <c r="H316" s="50">
        <f>SUM(H313:H315)</f>
        <v>42.459263600000007</v>
      </c>
      <c r="I316" s="51"/>
      <c r="J316" s="52"/>
      <c r="K316" s="50">
        <f>SUM(K313:K315)</f>
        <v>33.301995309554002</v>
      </c>
      <c r="L316" s="41">
        <f t="shared" si="43"/>
        <v>-9.1572682904460052</v>
      </c>
      <c r="M316" s="42">
        <f>IF((H316)=0,"",(L316/H316))</f>
        <v>-0.21567185848333939</v>
      </c>
    </row>
    <row r="317" spans="1:14" ht="26.4" x14ac:dyDescent="0.25">
      <c r="A317" s="103" t="str">
        <f t="shared" si="42"/>
        <v>Unmetered Scattered Load</v>
      </c>
      <c r="D317" s="129" t="s">
        <v>71</v>
      </c>
      <c r="E317" s="25"/>
      <c r="F317" s="36">
        <v>4.5000000000000005E-3</v>
      </c>
      <c r="G317" s="43">
        <f>E290*E292</f>
        <v>470.43000000000006</v>
      </c>
      <c r="H317" s="53">
        <f>G317*F317</f>
        <v>2.1169350000000007</v>
      </c>
      <c r="I317" s="35">
        <v>4.5000000000000005E-3</v>
      </c>
      <c r="J317" s="44">
        <f>E290*E293</f>
        <v>468.67500000000007</v>
      </c>
      <c r="K317" s="31">
        <f>J317*I317</f>
        <v>2.1090375000000003</v>
      </c>
      <c r="L317" s="119">
        <f t="shared" si="43"/>
        <v>-7.8975000000003348E-3</v>
      </c>
      <c r="M317" s="120">
        <f>IF(ISERROR(L317/H317), "", L317/H317)</f>
        <v>-3.7306294241440255E-3</v>
      </c>
    </row>
    <row r="318" spans="1:14" ht="26.4" x14ac:dyDescent="0.25">
      <c r="A318" s="103" t="str">
        <f t="shared" si="42"/>
        <v>Unmetered Scattered Load</v>
      </c>
      <c r="D318" s="129" t="s">
        <v>72</v>
      </c>
      <c r="E318" s="25"/>
      <c r="F318" s="36">
        <v>1.5E-3</v>
      </c>
      <c r="G318" s="43">
        <f>E290*E292</f>
        <v>470.43000000000006</v>
      </c>
      <c r="H318" s="53">
        <f>G318*F318</f>
        <v>0.70564500000000008</v>
      </c>
      <c r="I318" s="35">
        <v>1.5E-3</v>
      </c>
      <c r="J318" s="44">
        <f>E290*E293</f>
        <v>468.67500000000007</v>
      </c>
      <c r="K318" s="31">
        <f>J318*I318</f>
        <v>0.70301250000000015</v>
      </c>
      <c r="L318" s="119">
        <f t="shared" si="43"/>
        <v>-2.6324999999999266E-3</v>
      </c>
      <c r="M318" s="120">
        <f>IF(ISERROR(L318/H318), "", L318/H318)</f>
        <v>-3.730629424143764E-3</v>
      </c>
    </row>
    <row r="319" spans="1:14" x14ac:dyDescent="0.25">
      <c r="A319" s="103" t="str">
        <f t="shared" si="42"/>
        <v>Unmetered Scattered Load</v>
      </c>
      <c r="D319" s="25" t="s">
        <v>73</v>
      </c>
      <c r="E319" s="25"/>
      <c r="F319" s="54">
        <v>0.25</v>
      </c>
      <c r="G319" s="115">
        <v>1</v>
      </c>
      <c r="H319" s="130">
        <f>G319*F319</f>
        <v>0.25</v>
      </c>
      <c r="I319" s="45">
        <v>0.25</v>
      </c>
      <c r="J319" s="117">
        <v>1</v>
      </c>
      <c r="K319" s="118">
        <f>J319*I319</f>
        <v>0.25</v>
      </c>
      <c r="L319" s="119">
        <f t="shared" si="43"/>
        <v>0</v>
      </c>
      <c r="M319" s="120">
        <f>IF(ISERROR(L319/H319), "", L319/H319)</f>
        <v>0</v>
      </c>
    </row>
    <row r="320" spans="1:14" ht="26.4" hidden="1" customHeight="1" x14ac:dyDescent="0.25">
      <c r="A320" s="103" t="str">
        <f t="shared" si="42"/>
        <v>Unmetered Scattered Load</v>
      </c>
      <c r="D320" s="129" t="s">
        <v>74</v>
      </c>
      <c r="E320" s="25"/>
      <c r="F320" s="34"/>
      <c r="G320" s="55"/>
      <c r="H320" s="130"/>
      <c r="I320" s="35"/>
      <c r="J320" s="56"/>
      <c r="K320" s="118"/>
      <c r="L320" s="119"/>
      <c r="M320" s="120"/>
    </row>
    <row r="321" spans="1:13" x14ac:dyDescent="0.25">
      <c r="A321" s="103" t="str">
        <f t="shared" si="42"/>
        <v>Unmetered Scattered Load</v>
      </c>
      <c r="B321" s="103" t="s">
        <v>12</v>
      </c>
      <c r="D321" s="25" t="s">
        <v>75</v>
      </c>
      <c r="E321" s="25"/>
      <c r="F321" s="34">
        <v>9.8000000000000004E-2</v>
      </c>
      <c r="G321" s="55">
        <f>IF(AND(E290*12&gt;=150000),OffPeakPer*E290*E292,OffPeakPer*E290)</f>
        <v>288</v>
      </c>
      <c r="H321" s="130">
        <f>G321*F321</f>
        <v>28.224</v>
      </c>
      <c r="I321" s="35">
        <v>9.8000000000000004E-2</v>
      </c>
      <c r="J321" s="56">
        <f>IF(AND(E290*12&gt;=150000),OffPeakPer*E290*E293,OffPeakPer*E290)</f>
        <v>288</v>
      </c>
      <c r="K321" s="118">
        <f>J321*I321</f>
        <v>28.224</v>
      </c>
      <c r="L321" s="119">
        <f>K321-H321</f>
        <v>0</v>
      </c>
      <c r="M321" s="120">
        <f>IF(ISERROR(L321/H321), "", L321/H321)</f>
        <v>0</v>
      </c>
    </row>
    <row r="322" spans="1:13" x14ac:dyDescent="0.25">
      <c r="A322" s="103" t="str">
        <f t="shared" si="42"/>
        <v>Unmetered Scattered Load</v>
      </c>
      <c r="B322" s="103" t="s">
        <v>12</v>
      </c>
      <c r="D322" s="25" t="s">
        <v>76</v>
      </c>
      <c r="E322" s="25"/>
      <c r="F322" s="34">
        <v>0.157</v>
      </c>
      <c r="G322" s="55">
        <f>IF(AND(E290*12&gt;=150000),MidPeakPer*E290*E292,MidPeakPer*E290)</f>
        <v>81</v>
      </c>
      <c r="H322" s="130">
        <f>G322*F322</f>
        <v>12.717000000000001</v>
      </c>
      <c r="I322" s="35">
        <v>0.157</v>
      </c>
      <c r="J322" s="56">
        <f>IF(AND(E290*12&gt;=150000),MidPeakPer*E290*E293,MidPeakPer*E290)</f>
        <v>81</v>
      </c>
      <c r="K322" s="118">
        <f>J322*I322</f>
        <v>12.717000000000001</v>
      </c>
      <c r="L322" s="119">
        <f>K322-H322</f>
        <v>0</v>
      </c>
      <c r="M322" s="120">
        <f>IF(ISERROR(L322/H322), "", L322/H322)</f>
        <v>0</v>
      </c>
    </row>
    <row r="323" spans="1:13" ht="13.8" thickBot="1" x14ac:dyDescent="0.3">
      <c r="A323" s="103" t="str">
        <f t="shared" si="42"/>
        <v>Unmetered Scattered Load</v>
      </c>
      <c r="B323" s="103" t="s">
        <v>12</v>
      </c>
      <c r="D323" s="103" t="s">
        <v>77</v>
      </c>
      <c r="E323" s="25"/>
      <c r="F323" s="34">
        <v>0.20300000000000001</v>
      </c>
      <c r="G323" s="55">
        <f>IF(AND(E290*12&gt;=150000),OnPeakPer*E290*E292,OnPeakPer*E290)</f>
        <v>81</v>
      </c>
      <c r="H323" s="130">
        <f>G323*F323</f>
        <v>16.443000000000001</v>
      </c>
      <c r="I323" s="35">
        <v>0.20300000000000001</v>
      </c>
      <c r="J323" s="56">
        <f>IF(AND(E290*12&gt;=150000),OnPeakPer*E290*E293,OnPeakPer*E290)</f>
        <v>81</v>
      </c>
      <c r="K323" s="118">
        <f>J323*I323</f>
        <v>16.443000000000001</v>
      </c>
      <c r="L323" s="119">
        <f>K323-H323</f>
        <v>0</v>
      </c>
      <c r="M323" s="120">
        <f>IF(ISERROR(L323/H323), "", L323/H323)</f>
        <v>0</v>
      </c>
    </row>
    <row r="324" spans="1:13" ht="13.8" hidden="1" customHeight="1" thickBot="1" x14ac:dyDescent="0.3">
      <c r="A324" s="103" t="str">
        <f t="shared" si="42"/>
        <v>Unmetered Scattered Load</v>
      </c>
      <c r="B324" s="103" t="s">
        <v>78</v>
      </c>
      <c r="D324" s="25" t="s">
        <v>79</v>
      </c>
      <c r="E324" s="25"/>
      <c r="F324" s="34">
        <v>0.11308</v>
      </c>
      <c r="G324" s="55">
        <f>IF(AND(E290*12&gt;=150000),E290*E292,E290)</f>
        <v>450</v>
      </c>
      <c r="H324" s="130">
        <f>G324*F324</f>
        <v>50.886000000000003</v>
      </c>
      <c r="I324" s="35">
        <f>F324</f>
        <v>0.11308</v>
      </c>
      <c r="J324" s="56">
        <f>IF(AND(E290*12&gt;=150000),E290*E293,E290)</f>
        <v>450</v>
      </c>
      <c r="K324" s="118">
        <f>J324*I324</f>
        <v>50.886000000000003</v>
      </c>
      <c r="L324" s="119">
        <f>K324-H324</f>
        <v>0</v>
      </c>
      <c r="M324" s="120">
        <f>IF(ISERROR(L324/H324), "", L324/H324)</f>
        <v>0</v>
      </c>
    </row>
    <row r="325" spans="1:13" ht="13.8" hidden="1" customHeight="1" thickBot="1" x14ac:dyDescent="0.3">
      <c r="A325" s="103" t="str">
        <f t="shared" si="42"/>
        <v>Unmetered Scattered Load</v>
      </c>
      <c r="B325" s="103" t="s">
        <v>17</v>
      </c>
      <c r="D325" s="25" t="s">
        <v>80</v>
      </c>
      <c r="E325" s="25"/>
      <c r="F325" s="34">
        <v>0.11308</v>
      </c>
      <c r="G325" s="55">
        <f>IF(AND(E290*12&gt;=150000),E290*E292,E290)</f>
        <v>450</v>
      </c>
      <c r="H325" s="130">
        <f>G325*F325</f>
        <v>50.886000000000003</v>
      </c>
      <c r="I325" s="35">
        <f>F325</f>
        <v>0.11308</v>
      </c>
      <c r="J325" s="56">
        <f>IF(AND(E290*12&gt;=150000),E290*E293,E290)</f>
        <v>450</v>
      </c>
      <c r="K325" s="118">
        <f>J325*I325</f>
        <v>50.886000000000003</v>
      </c>
      <c r="L325" s="119">
        <f>K325-H325</f>
        <v>0</v>
      </c>
      <c r="M325" s="120">
        <f>IF(ISERROR(L325/H325), "", L325/H325)</f>
        <v>0</v>
      </c>
    </row>
    <row r="326" spans="1:13" ht="13.8" thickBot="1" x14ac:dyDescent="0.3">
      <c r="A326" s="103" t="str">
        <f t="shared" si="42"/>
        <v>Unmetered Scattered Load</v>
      </c>
      <c r="D326" s="58"/>
      <c r="E326" s="59"/>
      <c r="F326" s="60"/>
      <c r="G326" s="61"/>
      <c r="H326" s="62"/>
      <c r="I326" s="60"/>
      <c r="J326" s="63"/>
      <c r="K326" s="62"/>
      <c r="L326" s="64"/>
      <c r="M326" s="65"/>
    </row>
    <row r="327" spans="1:13" x14ac:dyDescent="0.25">
      <c r="A327" s="103" t="str">
        <f t="shared" si="42"/>
        <v>Unmetered Scattered Load</v>
      </c>
      <c r="B327" s="103" t="s">
        <v>12</v>
      </c>
      <c r="D327" s="135" t="s">
        <v>81</v>
      </c>
      <c r="E327" s="25"/>
      <c r="F327" s="136"/>
      <c r="G327" s="137"/>
      <c r="H327" s="138">
        <f>SUM(H317:H323,H316)</f>
        <v>102.91584360000002</v>
      </c>
      <c r="I327" s="139"/>
      <c r="J327" s="139"/>
      <c r="K327" s="138">
        <f>SUM(K317:K323,K316)</f>
        <v>93.748045309554001</v>
      </c>
      <c r="L327" s="140">
        <f>K327-H327</f>
        <v>-9.1677982904460151</v>
      </c>
      <c r="M327" s="141">
        <f>IF((H327)=0,"",(L327/H327))</f>
        <v>-8.9080533859084196E-2</v>
      </c>
    </row>
    <row r="328" spans="1:13" x14ac:dyDescent="0.25">
      <c r="A328" s="103" t="str">
        <f t="shared" si="42"/>
        <v>Unmetered Scattered Load</v>
      </c>
      <c r="B328" s="103" t="s">
        <v>12</v>
      </c>
      <c r="D328" s="142" t="s">
        <v>82</v>
      </c>
      <c r="E328" s="25"/>
      <c r="F328" s="136">
        <v>0.13</v>
      </c>
      <c r="G328" s="143"/>
      <c r="H328" s="144">
        <f>H327*F328</f>
        <v>13.379059668000002</v>
      </c>
      <c r="I328" s="145">
        <v>0.13</v>
      </c>
      <c r="J328" s="115"/>
      <c r="K328" s="144">
        <f>K327*I328</f>
        <v>12.187245890242021</v>
      </c>
      <c r="L328" s="119">
        <f>K328-H328</f>
        <v>-1.1918137777579805</v>
      </c>
      <c r="M328" s="146">
        <f>IF((H328)=0,"",(L328/H328))</f>
        <v>-8.9080533859084085E-2</v>
      </c>
    </row>
    <row r="329" spans="1:13" ht="14.4" x14ac:dyDescent="0.3">
      <c r="A329" s="103" t="str">
        <f t="shared" si="42"/>
        <v>Unmetered Scattered Load</v>
      </c>
      <c r="B329" s="103" t="s">
        <v>12</v>
      </c>
      <c r="D329" s="142" t="s">
        <v>83</v>
      </c>
      <c r="E329" s="147"/>
      <c r="F329" s="148">
        <v>0.23499999999999999</v>
      </c>
      <c r="G329" s="143"/>
      <c r="H329" s="144">
        <f>IF(OR(ISNUMBER(SEARCH("[DGEN]", E288))=TRUE, ISNUMBER(SEARCH("STREET LIGHT", E288))=TRUE), 0, IF(AND(E290=0, E291=0),0, IF(AND(E291=0, E290*12&gt;250000), 0, IF(AND(E290=0, E291&gt;=50), 0, IF(E290*12&lt;=250000, F329*H327*-1, IF(E291&lt;50, F329*H327*-1, 0))))))</f>
        <v>-24.185223246000003</v>
      </c>
      <c r="I329" s="148">
        <v>0.23499999999999999</v>
      </c>
      <c r="J329" s="115"/>
      <c r="K329" s="144">
        <f>IF(OR(ISNUMBER(SEARCH("[DGEN]", E288))=TRUE, ISNUMBER(SEARCH("STREET LIGHT", E288))=TRUE), 0, IF(AND(E290=0, E291=0),0, IF(AND(E291=0, E290*12&gt;250000), 0, IF(AND(E290=0, E291&gt;=50), 0, IF(E290*12&lt;=250000, I329*K327*-1, IF(E291&lt;50, I329*K327*-1, 0))))))</f>
        <v>-22.030790647745189</v>
      </c>
      <c r="L329" s="119">
        <f>K329-H329</f>
        <v>2.1544325982548145</v>
      </c>
      <c r="M329" s="146"/>
    </row>
    <row r="330" spans="1:13" ht="13.8" thickBot="1" x14ac:dyDescent="0.3">
      <c r="A330" s="103" t="str">
        <f t="shared" si="42"/>
        <v>Unmetered Scattered Load</v>
      </c>
      <c r="B330" s="103" t="s">
        <v>84</v>
      </c>
      <c r="C330" s="24">
        <f>B20</f>
        <v>5</v>
      </c>
      <c r="D330" s="247" t="s">
        <v>85</v>
      </c>
      <c r="E330" s="247"/>
      <c r="F330" s="77"/>
      <c r="G330" s="78"/>
      <c r="H330" s="79">
        <f>H327+H328+H329</f>
        <v>92.109680022000006</v>
      </c>
      <c r="I330" s="80"/>
      <c r="J330" s="80"/>
      <c r="K330" s="81">
        <f>K327+K328+K329</f>
        <v>83.904500552050834</v>
      </c>
      <c r="L330" s="82">
        <f>K330-H330</f>
        <v>-8.2051794699491722</v>
      </c>
      <c r="M330" s="83">
        <f>IF((H330)=0,"",(L330/H330))</f>
        <v>-8.9080533859084085E-2</v>
      </c>
    </row>
    <row r="331" spans="1:13" ht="13.8" thickBot="1" x14ac:dyDescent="0.3">
      <c r="A331" s="103" t="str">
        <f t="shared" si="42"/>
        <v>Unmetered Scattered Load</v>
      </c>
      <c r="B331" s="103" t="s">
        <v>12</v>
      </c>
      <c r="D331" s="58"/>
      <c r="E331" s="59"/>
      <c r="F331" s="60"/>
      <c r="G331" s="61"/>
      <c r="H331" s="62"/>
      <c r="I331" s="60"/>
      <c r="J331" s="63"/>
      <c r="K331" s="62"/>
      <c r="L331" s="64"/>
      <c r="M331" s="65"/>
    </row>
    <row r="332" spans="1:13" hidden="1" x14ac:dyDescent="0.25">
      <c r="A332" s="103" t="str">
        <f t="shared" si="42"/>
        <v>Unmetered Scattered Load</v>
      </c>
      <c r="B332" s="103" t="s">
        <v>78</v>
      </c>
      <c r="D332" s="135" t="s">
        <v>86</v>
      </c>
      <c r="E332" s="25"/>
      <c r="F332" s="136"/>
      <c r="G332" s="137"/>
      <c r="H332" s="138">
        <f>SUM(H324,H317:H320,H316)</f>
        <v>96.417843599999998</v>
      </c>
      <c r="I332" s="139"/>
      <c r="J332" s="139"/>
      <c r="K332" s="138">
        <f>SUM(K324,K317:K320,K316)</f>
        <v>87.250045309553997</v>
      </c>
      <c r="L332" s="140">
        <f>K332-H332</f>
        <v>-9.1677982904460009</v>
      </c>
      <c r="M332" s="141">
        <f>IF((H332)=0,"",(L332/H332))</f>
        <v>-9.5084042000354391E-2</v>
      </c>
    </row>
    <row r="333" spans="1:13" hidden="1" x14ac:dyDescent="0.25">
      <c r="A333" s="103" t="str">
        <f t="shared" si="42"/>
        <v>Unmetered Scattered Load</v>
      </c>
      <c r="B333" s="103" t="s">
        <v>78</v>
      </c>
      <c r="D333" s="142" t="s">
        <v>82</v>
      </c>
      <c r="E333" s="25"/>
      <c r="F333" s="136">
        <v>0.13</v>
      </c>
      <c r="G333" s="137"/>
      <c r="H333" s="144">
        <f>H332*F333</f>
        <v>12.534319668</v>
      </c>
      <c r="I333" s="136">
        <v>0.13</v>
      </c>
      <c r="J333" s="145"/>
      <c r="K333" s="144">
        <f>K332*I333</f>
        <v>11.34250589024202</v>
      </c>
      <c r="L333" s="119">
        <f>K333-H333</f>
        <v>-1.1918137777579805</v>
      </c>
      <c r="M333" s="146">
        <f>IF((H333)=0,"",(L333/H333))</f>
        <v>-9.5084042000354418E-2</v>
      </c>
    </row>
    <row r="334" spans="1:13" ht="14.4" hidden="1" x14ac:dyDescent="0.3">
      <c r="A334" s="103" t="str">
        <f t="shared" si="42"/>
        <v>Unmetered Scattered Load</v>
      </c>
      <c r="B334" s="103" t="s">
        <v>78</v>
      </c>
      <c r="D334" s="142" t="s">
        <v>83</v>
      </c>
      <c r="E334" s="147"/>
      <c r="F334" s="148">
        <v>0.23499999999999999</v>
      </c>
      <c r="G334" s="137"/>
      <c r="H334" s="144">
        <f>IF(OR(ISNUMBER(SEARCH("[DGEN]", E288))=TRUE, ISNUMBER(SEARCH("STREET LIGHT", E288))=TRUE), 0, IF(AND(E290=0, E291=0),0, IF(AND(E291=0, E290*12&gt;250000), 0, IF(AND(E290=0, E291&gt;=50), 0, IF(E290*12&lt;=250000, F334*H332*-1, IF(E291&lt;50, F334*H332*-1, 0))))))</f>
        <v>-22.658193246</v>
      </c>
      <c r="I334" s="148">
        <v>0.23499999999999999</v>
      </c>
      <c r="J334" s="145"/>
      <c r="K334" s="144">
        <f>IF(OR(ISNUMBER(SEARCH("[DGEN]", E288))=TRUE, ISNUMBER(SEARCH("STREET LIGHT", E288))=TRUE), 0, IF(AND(E290=0, E291=0),0, IF(AND(E291=0, E290*12&gt;250000), 0, IF(AND(E290=0, E291&gt;=50), 0, IF(E290*12&lt;=250000, I334*K332*-1, IF(E291&lt;50, I334*K332*-1, 0))))))</f>
        <v>-20.503760647745189</v>
      </c>
      <c r="L334" s="119"/>
      <c r="M334" s="146"/>
    </row>
    <row r="335" spans="1:13" hidden="1" x14ac:dyDescent="0.25">
      <c r="A335" s="103" t="str">
        <f t="shared" si="42"/>
        <v>Unmetered Scattered Load</v>
      </c>
      <c r="B335" s="103" t="s">
        <v>87</v>
      </c>
      <c r="D335" s="248" t="s">
        <v>86</v>
      </c>
      <c r="E335" s="248"/>
      <c r="F335" s="149"/>
      <c r="G335" s="143"/>
      <c r="H335" s="138">
        <f>SUM(H332,H333)</f>
        <v>108.95216326799999</v>
      </c>
      <c r="I335" s="150"/>
      <c r="J335" s="150"/>
      <c r="K335" s="138">
        <f>SUM(K332,K333)</f>
        <v>98.59255119979602</v>
      </c>
      <c r="L335" s="140">
        <f>K335-H335</f>
        <v>-10.359612068203973</v>
      </c>
      <c r="M335" s="141">
        <f>IF((H335)=0,"",(L335/H335))</f>
        <v>-9.5084042000354321E-2</v>
      </c>
    </row>
    <row r="336" spans="1:13" ht="13.8" hidden="1" thickBot="1" x14ac:dyDescent="0.3">
      <c r="A336" s="103" t="str">
        <f t="shared" si="42"/>
        <v>Unmetered Scattered Load</v>
      </c>
      <c r="B336" s="103" t="s">
        <v>78</v>
      </c>
      <c r="D336" s="131"/>
      <c r="E336" s="132"/>
      <c r="F336" s="151"/>
      <c r="G336" s="152"/>
      <c r="H336" s="153"/>
      <c r="I336" s="151"/>
      <c r="J336" s="133"/>
      <c r="K336" s="153"/>
      <c r="L336" s="154"/>
      <c r="M336" s="134"/>
    </row>
    <row r="337" spans="1:14" hidden="1" x14ac:dyDescent="0.25">
      <c r="A337" s="103" t="str">
        <f t="shared" si="42"/>
        <v>Unmetered Scattered Load</v>
      </c>
      <c r="B337" s="103" t="s">
        <v>17</v>
      </c>
      <c r="D337" s="135" t="s">
        <v>88</v>
      </c>
      <c r="E337" s="25"/>
      <c r="F337" s="136"/>
      <c r="G337" s="137"/>
      <c r="H337" s="138">
        <f>SUM(H325,H317:H320,H316)</f>
        <v>96.417843599999998</v>
      </c>
      <c r="I337" s="139"/>
      <c r="J337" s="139"/>
      <c r="K337" s="138">
        <f>SUM(K325,K317:K320,K316)</f>
        <v>87.250045309553997</v>
      </c>
      <c r="L337" s="140">
        <f>K337-H337</f>
        <v>-9.1677982904460009</v>
      </c>
      <c r="M337" s="141">
        <f>IF((H337)=0,"",(L337/H337))</f>
        <v>-9.5084042000354391E-2</v>
      </c>
    </row>
    <row r="338" spans="1:14" hidden="1" x14ac:dyDescent="0.25">
      <c r="A338" s="103" t="str">
        <f t="shared" si="42"/>
        <v>Unmetered Scattered Load</v>
      </c>
      <c r="B338" s="103" t="s">
        <v>17</v>
      </c>
      <c r="D338" s="142" t="s">
        <v>82</v>
      </c>
      <c r="E338" s="25"/>
      <c r="F338" s="136">
        <v>0.13</v>
      </c>
      <c r="G338" s="137"/>
      <c r="H338" s="144">
        <f>H337*F338</f>
        <v>12.534319668</v>
      </c>
      <c r="I338" s="136">
        <v>0.13</v>
      </c>
      <c r="J338" s="145"/>
      <c r="K338" s="144">
        <f>K337*I338</f>
        <v>11.34250589024202</v>
      </c>
      <c r="L338" s="119">
        <f>K338-H338</f>
        <v>-1.1918137777579805</v>
      </c>
      <c r="M338" s="146">
        <f>IF((H338)=0,"",(L338/H338))</f>
        <v>-9.5084042000354418E-2</v>
      </c>
    </row>
    <row r="339" spans="1:14" ht="14.4" hidden="1" x14ac:dyDescent="0.3">
      <c r="A339" s="103" t="str">
        <f t="shared" si="42"/>
        <v>Unmetered Scattered Load</v>
      </c>
      <c r="B339" s="103" t="s">
        <v>17</v>
      </c>
      <c r="D339" s="142" t="s">
        <v>83</v>
      </c>
      <c r="E339" s="147"/>
      <c r="F339" s="148">
        <v>0.23499999999999999</v>
      </c>
      <c r="G339" s="137"/>
      <c r="H339" s="144">
        <f>IF(OR(ISNUMBER(SEARCH("[DGEN]", E288))=TRUE, ISNUMBER(SEARCH("STREET LIGHT", E288))=TRUE), 0, IF(AND(E290=0, E291=0),0, IF(AND(E291=0, E290*12&gt;250000), 0, IF(AND(E290=0, E291&gt;=50), 0, IF(E290*12&lt;=250000, F339*H337*-1, IF(E291&lt;50, F339*H337*-1, 0))))))</f>
        <v>-22.658193246</v>
      </c>
      <c r="I339" s="148">
        <v>0.23499999999999999</v>
      </c>
      <c r="J339" s="145"/>
      <c r="K339" s="144">
        <f>IF(OR(ISNUMBER(SEARCH("[DGEN]", E288))=TRUE, ISNUMBER(SEARCH("STREET LIGHT", E288))=TRUE), 0, IF(AND(E290=0, E291=0),0, IF(AND(E291=0, E290*12&gt;250000), 0, IF(AND(E290=0, E291&gt;=50), 0, IF(E290*12&lt;=250000, I339*K337*-1, IF(E291&lt;50, I339*K337*-1, 0))))))</f>
        <v>-20.503760647745189</v>
      </c>
      <c r="L339" s="119"/>
      <c r="M339" s="146"/>
    </row>
    <row r="340" spans="1:14" hidden="1" x14ac:dyDescent="0.25">
      <c r="A340" s="103" t="str">
        <f t="shared" si="42"/>
        <v>Unmetered Scattered Load</v>
      </c>
      <c r="B340" s="103" t="s">
        <v>89</v>
      </c>
      <c r="D340" s="248" t="s">
        <v>88</v>
      </c>
      <c r="E340" s="248"/>
      <c r="F340" s="149"/>
      <c r="G340" s="143"/>
      <c r="H340" s="138">
        <f>SUM(H337,H338)</f>
        <v>108.95216326799999</v>
      </c>
      <c r="I340" s="150"/>
      <c r="J340" s="150"/>
      <c r="K340" s="138">
        <f>SUM(K337,K338)</f>
        <v>98.59255119979602</v>
      </c>
      <c r="L340" s="140">
        <f>K340-H340</f>
        <v>-10.359612068203973</v>
      </c>
      <c r="M340" s="141">
        <f>IF((H340)=0,"",(L340/H340))</f>
        <v>-9.5084042000354321E-2</v>
      </c>
    </row>
    <row r="341" spans="1:14" ht="13.8" hidden="1" thickBot="1" x14ac:dyDescent="0.3">
      <c r="A341" s="103" t="str">
        <f t="shared" si="42"/>
        <v>Unmetered Scattered Load</v>
      </c>
      <c r="B341" s="103" t="s">
        <v>17</v>
      </c>
      <c r="D341" s="131"/>
      <c r="E341" s="132"/>
      <c r="F341" s="155"/>
      <c r="G341" s="152"/>
      <c r="H341" s="156"/>
      <c r="I341" s="155"/>
      <c r="J341" s="133"/>
      <c r="K341" s="156"/>
      <c r="L341" s="154"/>
      <c r="M341" s="157"/>
    </row>
    <row r="344" spans="1:14" x14ac:dyDescent="0.25">
      <c r="C344" s="103"/>
      <c r="D344" s="104" t="s">
        <v>34</v>
      </c>
      <c r="E344" s="249" t="str">
        <f>D21</f>
        <v>Sentinel</v>
      </c>
      <c r="F344" s="250"/>
      <c r="G344" s="250"/>
      <c r="H344" s="250"/>
      <c r="I344" s="250"/>
      <c r="J344" s="251"/>
      <c r="K344" s="103" t="str">
        <f>IF(N21="DEMAND - INTERVAL","RTSR - INTERVAL METERED","")</f>
        <v/>
      </c>
    </row>
    <row r="345" spans="1:14" x14ac:dyDescent="0.25">
      <c r="C345" s="103"/>
      <c r="D345" s="104" t="s">
        <v>35</v>
      </c>
      <c r="E345" s="252" t="str">
        <f>H21</f>
        <v>RPP</v>
      </c>
      <c r="F345" s="253"/>
      <c r="G345" s="254"/>
      <c r="H345" s="20"/>
      <c r="I345" s="20"/>
    </row>
    <row r="346" spans="1:14" ht="15.6" x14ac:dyDescent="0.25">
      <c r="C346" s="103"/>
      <c r="D346" s="104" t="s">
        <v>36</v>
      </c>
      <c r="E346" s="21">
        <f>K21</f>
        <v>60</v>
      </c>
      <c r="F346" s="105" t="s">
        <v>11</v>
      </c>
      <c r="J346" s="22"/>
      <c r="K346" s="22"/>
      <c r="L346" s="22"/>
      <c r="M346" s="22"/>
      <c r="N346" s="22"/>
    </row>
    <row r="347" spans="1:14" ht="15.6" x14ac:dyDescent="0.3">
      <c r="C347" s="103"/>
      <c r="D347" s="104" t="s">
        <v>37</v>
      </c>
      <c r="E347" s="21">
        <f>L21</f>
        <v>0.2</v>
      </c>
      <c r="F347" s="106" t="s">
        <v>16</v>
      </c>
      <c r="G347" s="107"/>
      <c r="H347" s="108"/>
      <c r="I347" s="108"/>
      <c r="J347" s="108"/>
    </row>
    <row r="348" spans="1:14" x14ac:dyDescent="0.25">
      <c r="C348" s="103"/>
      <c r="D348" s="104" t="s">
        <v>38</v>
      </c>
      <c r="E348" s="23">
        <f>I21</f>
        <v>1.0454000000000001</v>
      </c>
    </row>
    <row r="349" spans="1:14" x14ac:dyDescent="0.25">
      <c r="C349" s="103"/>
      <c r="D349" s="104" t="s">
        <v>39</v>
      </c>
      <c r="E349" s="23">
        <f>J21</f>
        <v>1.0415000000000001</v>
      </c>
    </row>
    <row r="350" spans="1:14" x14ac:dyDescent="0.25">
      <c r="C350" s="103"/>
    </row>
    <row r="351" spans="1:14" x14ac:dyDescent="0.25">
      <c r="C351" s="103"/>
      <c r="E351" s="105"/>
      <c r="F351" s="237" t="s">
        <v>40</v>
      </c>
      <c r="G351" s="238"/>
      <c r="H351" s="239"/>
      <c r="I351" s="237" t="s">
        <v>41</v>
      </c>
      <c r="J351" s="238"/>
      <c r="K351" s="239"/>
      <c r="L351" s="237" t="s">
        <v>42</v>
      </c>
      <c r="M351" s="239"/>
    </row>
    <row r="352" spans="1:14" x14ac:dyDescent="0.25">
      <c r="C352" s="103"/>
      <c r="E352" s="240"/>
      <c r="F352" s="109" t="s">
        <v>43</v>
      </c>
      <c r="G352" s="109" t="s">
        <v>44</v>
      </c>
      <c r="H352" s="110" t="s">
        <v>45</v>
      </c>
      <c r="I352" s="109" t="s">
        <v>43</v>
      </c>
      <c r="J352" s="111" t="s">
        <v>44</v>
      </c>
      <c r="K352" s="110" t="s">
        <v>45</v>
      </c>
      <c r="L352" s="242" t="s">
        <v>46</v>
      </c>
      <c r="M352" s="244" t="s">
        <v>47</v>
      </c>
    </row>
    <row r="353" spans="1:14" x14ac:dyDescent="0.25">
      <c r="C353" s="103"/>
      <c r="E353" s="241"/>
      <c r="F353" s="112" t="s">
        <v>48</v>
      </c>
      <c r="G353" s="112"/>
      <c r="H353" s="113" t="s">
        <v>48</v>
      </c>
      <c r="I353" s="112" t="s">
        <v>48</v>
      </c>
      <c r="J353" s="113"/>
      <c r="K353" s="113" t="s">
        <v>48</v>
      </c>
      <c r="L353" s="243"/>
      <c r="M353" s="245"/>
    </row>
    <row r="354" spans="1:14" x14ac:dyDescent="0.25">
      <c r="A354" s="103" t="str">
        <f>$E344</f>
        <v>Sentinel</v>
      </c>
      <c r="D354" s="114" t="s">
        <v>49</v>
      </c>
      <c r="E354" s="25"/>
      <c r="F354" s="36">
        <v>7.05</v>
      </c>
      <c r="G354" s="115">
        <v>1</v>
      </c>
      <c r="H354" s="116">
        <f>G354*F354</f>
        <v>7.05</v>
      </c>
      <c r="I354" s="29">
        <v>7.67</v>
      </c>
      <c r="J354" s="117">
        <v>1</v>
      </c>
      <c r="K354" s="118">
        <f>J354*I354</f>
        <v>7.67</v>
      </c>
      <c r="L354" s="119">
        <f>K354-H354</f>
        <v>0.62000000000000011</v>
      </c>
      <c r="M354" s="120">
        <f>IF(ISERROR(L354/H354), "", L354/H354)</f>
        <v>8.7943262411347534E-2</v>
      </c>
      <c r="N354" s="158"/>
    </row>
    <row r="355" spans="1:14" x14ac:dyDescent="0.25">
      <c r="A355" s="103" t="str">
        <f t="shared" ref="A355:A397" si="47">A354</f>
        <v>Sentinel</v>
      </c>
      <c r="D355" s="114" t="s">
        <v>50</v>
      </c>
      <c r="E355" s="25"/>
      <c r="F355" s="36">
        <v>11.99</v>
      </c>
      <c r="G355" s="115">
        <f>IF($E347&gt;0, $E347, $E346)</f>
        <v>0.2</v>
      </c>
      <c r="H355" s="116">
        <f>G355*F355</f>
        <v>2.3980000000000001</v>
      </c>
      <c r="I355" s="35">
        <v>22.6937</v>
      </c>
      <c r="J355" s="117">
        <f>IF($E347&gt;0, $E347, $E346)</f>
        <v>0.2</v>
      </c>
      <c r="K355" s="118">
        <f>J355*I355</f>
        <v>4.5387399999999998</v>
      </c>
      <c r="L355" s="119">
        <f>K355-H355</f>
        <v>2.1407399999999996</v>
      </c>
      <c r="M355" s="120">
        <f>IF(ISERROR(L355/H355), "", L355/H355)</f>
        <v>0.89271893244370293</v>
      </c>
      <c r="N355" s="158"/>
    </row>
    <row r="356" spans="1:14" ht="13.2" hidden="1" customHeight="1" x14ac:dyDescent="0.25">
      <c r="A356" s="103" t="str">
        <f t="shared" si="47"/>
        <v>Sentinel</v>
      </c>
      <c r="D356" s="114" t="s">
        <v>51</v>
      </c>
      <c r="E356" s="25"/>
      <c r="F356" s="34"/>
      <c r="G356" s="115">
        <f>IF($E347&gt;0, $E347, $E346)</f>
        <v>0.2</v>
      </c>
      <c r="H356" s="116">
        <v>0</v>
      </c>
      <c r="I356" s="35">
        <v>0</v>
      </c>
      <c r="J356" s="117">
        <f>IF($E347&gt;0, $E347, $E346)</f>
        <v>0.2</v>
      </c>
      <c r="K356" s="118">
        <v>0</v>
      </c>
      <c r="L356" s="119"/>
      <c r="M356" s="120"/>
    </row>
    <row r="357" spans="1:14" ht="13.2" hidden="1" customHeight="1" x14ac:dyDescent="0.25">
      <c r="A357" s="103" t="str">
        <f t="shared" si="47"/>
        <v>Sentinel</v>
      </c>
      <c r="D357" s="114" t="s">
        <v>52</v>
      </c>
      <c r="E357" s="25"/>
      <c r="F357" s="34"/>
      <c r="G357" s="115">
        <f>IF($E347&gt;0, $E347, $E346)</f>
        <v>0.2</v>
      </c>
      <c r="H357" s="116">
        <v>0</v>
      </c>
      <c r="I357" s="35">
        <v>0</v>
      </c>
      <c r="J357" s="121">
        <f>IF($E347&gt;0, $E347, $E346)</f>
        <v>0.2</v>
      </c>
      <c r="K357" s="118">
        <v>0</v>
      </c>
      <c r="L357" s="119">
        <f t="shared" ref="L357:L375" si="48">K357-H357</f>
        <v>0</v>
      </c>
      <c r="M357" s="120" t="str">
        <f>IF(ISERROR(L357/H357), "", L357/H357)</f>
        <v/>
      </c>
    </row>
    <row r="358" spans="1:14" x14ac:dyDescent="0.25">
      <c r="A358" s="103" t="str">
        <f t="shared" si="47"/>
        <v>Sentinel</v>
      </c>
      <c r="D358" s="114" t="s">
        <v>53</v>
      </c>
      <c r="E358" s="25"/>
      <c r="F358" s="36">
        <v>0.14000000000000001</v>
      </c>
      <c r="G358" s="115">
        <v>1</v>
      </c>
      <c r="H358" s="116">
        <f>G358*F358</f>
        <v>0.14000000000000001</v>
      </c>
      <c r="I358" s="29">
        <v>0</v>
      </c>
      <c r="J358" s="117">
        <v>1</v>
      </c>
      <c r="K358" s="118">
        <f>J358*I358</f>
        <v>0</v>
      </c>
      <c r="L358" s="119">
        <f t="shared" si="48"/>
        <v>-0.14000000000000001</v>
      </c>
      <c r="M358" s="120">
        <f>IF(ISERROR(L358/H358), "", L358/H358)</f>
        <v>-1</v>
      </c>
    </row>
    <row r="359" spans="1:14" x14ac:dyDescent="0.25">
      <c r="A359" s="103" t="str">
        <f t="shared" si="47"/>
        <v>Sentinel</v>
      </c>
      <c r="D359" s="114" t="s">
        <v>54</v>
      </c>
      <c r="E359" s="25"/>
      <c r="F359" s="36">
        <v>0.32679999999999998</v>
      </c>
      <c r="G359" s="115">
        <f>IF($E347&gt;0, $E347, $E346)</f>
        <v>0.2</v>
      </c>
      <c r="H359" s="116">
        <f>G359*F359</f>
        <v>6.5360000000000001E-2</v>
      </c>
      <c r="I359" s="35">
        <v>-2.5784214078997145</v>
      </c>
      <c r="J359" s="117">
        <f>IF($E347&gt;0, $E347, $E346)</f>
        <v>0.2</v>
      </c>
      <c r="K359" s="118">
        <f>J359*I359</f>
        <v>-0.51568428157994295</v>
      </c>
      <c r="L359" s="119">
        <f t="shared" si="48"/>
        <v>-0.58104428157994292</v>
      </c>
      <c r="M359" s="120">
        <f>IF(ISERROR(L359/H359), "", L359/H359)</f>
        <v>-8.8899063889220145</v>
      </c>
    </row>
    <row r="360" spans="1:14" x14ac:dyDescent="0.25">
      <c r="A360" s="103" t="str">
        <f t="shared" si="47"/>
        <v>Sentinel</v>
      </c>
      <c r="B360" s="103" t="s">
        <v>55</v>
      </c>
      <c r="C360" s="24">
        <f>B21</f>
        <v>6</v>
      </c>
      <c r="D360" s="122" t="s">
        <v>56</v>
      </c>
      <c r="E360" s="7"/>
      <c r="F360" s="48"/>
      <c r="G360" s="38"/>
      <c r="H360" s="39">
        <f>SUM(H354:H359)</f>
        <v>9.6533600000000011</v>
      </c>
      <c r="I360" s="51"/>
      <c r="J360" s="40"/>
      <c r="K360" s="39">
        <f>SUM(K354:K359)</f>
        <v>11.693055718420055</v>
      </c>
      <c r="L360" s="41">
        <f t="shared" si="48"/>
        <v>2.0396957184200541</v>
      </c>
      <c r="M360" s="42">
        <f>IF((H360)=0,"",(L360/H360))</f>
        <v>0.21129386228422581</v>
      </c>
    </row>
    <row r="361" spans="1:14" x14ac:dyDescent="0.25">
      <c r="A361" s="103" t="str">
        <f t="shared" si="47"/>
        <v>Sentinel</v>
      </c>
      <c r="D361" s="123" t="s">
        <v>57</v>
      </c>
      <c r="E361" s="25"/>
      <c r="F361" s="34">
        <f>IF((E346*12&gt;=150000), 0, IF(E345="RPP",(F377*OffPeakPer+F378*MidPeakPer+F379*OnPeakPer),IF(E345="Non-RPP (Retailer)",F380,F381)))</f>
        <v>0.12752000000000002</v>
      </c>
      <c r="G361" s="43">
        <f>IF(F361=0, 0, $E346*E348-E346)</f>
        <v>2.7240000000000038</v>
      </c>
      <c r="H361" s="28">
        <f t="shared" ref="H361:H368" si="49">G361*F361</f>
        <v>0.34736448000000053</v>
      </c>
      <c r="I361" s="35">
        <f>IF((E346*12&gt;=150000), 0, IF(E345="RPP",(I377*OffPeakPer+I378*MidPeakPer+I379*OnPeakPer),IF(E345="Non-RPP (Retailer)",I380,I381)))</f>
        <v>0.12752000000000002</v>
      </c>
      <c r="J361" s="44">
        <f>IF(I361=0, 0, E346*E349-E346)</f>
        <v>2.4900000000000091</v>
      </c>
      <c r="K361" s="31">
        <f t="shared" ref="K361:K368" si="50">J361*I361</f>
        <v>0.31752480000000122</v>
      </c>
      <c r="L361" s="32">
        <f t="shared" si="48"/>
        <v>-2.9839679999999313E-2</v>
      </c>
      <c r="M361" s="33">
        <f t="shared" ref="M361:M368" si="51">IF(ISERROR(L361/H361), "", L361/H361)</f>
        <v>-8.5903083700438421E-2</v>
      </c>
    </row>
    <row r="362" spans="1:14" ht="26.4" x14ac:dyDescent="0.25">
      <c r="A362" s="103" t="str">
        <f t="shared" si="47"/>
        <v>Sentinel</v>
      </c>
      <c r="D362" s="123" t="s">
        <v>58</v>
      </c>
      <c r="E362" s="25"/>
      <c r="F362" s="36">
        <v>0</v>
      </c>
      <c r="G362" s="55">
        <f>IF($E347&gt;0, $E347, $E346)</f>
        <v>0.2</v>
      </c>
      <c r="H362" s="116">
        <f t="shared" si="49"/>
        <v>0</v>
      </c>
      <c r="I362" s="35">
        <v>0</v>
      </c>
      <c r="J362" s="56">
        <f>IF($E347&gt;0, $E347, $E346)</f>
        <v>0.2</v>
      </c>
      <c r="K362" s="118">
        <f t="shared" si="50"/>
        <v>0</v>
      </c>
      <c r="L362" s="119">
        <f t="shared" si="48"/>
        <v>0</v>
      </c>
      <c r="M362" s="120" t="str">
        <f t="shared" si="51"/>
        <v/>
      </c>
    </row>
    <row r="363" spans="1:14" x14ac:dyDescent="0.25">
      <c r="A363" s="103" t="str">
        <f t="shared" si="47"/>
        <v>Sentinel</v>
      </c>
      <c r="D363" s="123" t="s">
        <v>59</v>
      </c>
      <c r="E363" s="25"/>
      <c r="F363" s="36">
        <v>0</v>
      </c>
      <c r="G363" s="55">
        <f>IF($E347&gt;0, $E347, $E346)</f>
        <v>0.2</v>
      </c>
      <c r="H363" s="116">
        <f t="shared" si="49"/>
        <v>0</v>
      </c>
      <c r="I363" s="35">
        <v>0</v>
      </c>
      <c r="J363" s="56">
        <f>IF($E347&gt;0, $E347, $E346)</f>
        <v>0.2</v>
      </c>
      <c r="K363" s="118">
        <f t="shared" si="50"/>
        <v>0</v>
      </c>
      <c r="L363" s="119">
        <f t="shared" si="48"/>
        <v>0</v>
      </c>
      <c r="M363" s="120" t="str">
        <f t="shared" si="51"/>
        <v/>
      </c>
    </row>
    <row r="364" spans="1:14" x14ac:dyDescent="0.25">
      <c r="A364" s="103" t="str">
        <f t="shared" si="47"/>
        <v>Sentinel</v>
      </c>
      <c r="D364" s="123" t="s">
        <v>60</v>
      </c>
      <c r="E364" s="25"/>
      <c r="F364" s="36">
        <v>0</v>
      </c>
      <c r="G364" s="55">
        <f>E346</f>
        <v>60</v>
      </c>
      <c r="H364" s="116">
        <f t="shared" si="49"/>
        <v>0</v>
      </c>
      <c r="I364" s="35">
        <v>0</v>
      </c>
      <c r="J364" s="56">
        <f>E346</f>
        <v>60</v>
      </c>
      <c r="K364" s="118">
        <f t="shared" si="50"/>
        <v>0</v>
      </c>
      <c r="L364" s="119">
        <f t="shared" si="48"/>
        <v>0</v>
      </c>
      <c r="M364" s="120" t="str">
        <f t="shared" si="51"/>
        <v/>
      </c>
    </row>
    <row r="365" spans="1:14" x14ac:dyDescent="0.25">
      <c r="A365" s="103" t="str">
        <f t="shared" si="47"/>
        <v>Sentinel</v>
      </c>
      <c r="D365" s="114" t="s">
        <v>61</v>
      </c>
      <c r="E365" s="25"/>
      <c r="F365" s="36">
        <v>0.30669999999999997</v>
      </c>
      <c r="G365" s="55">
        <f>IF($E347&gt;0, $E347, $E346)</f>
        <v>0.2</v>
      </c>
      <c r="H365" s="116">
        <f t="shared" si="49"/>
        <v>6.1339999999999999E-2</v>
      </c>
      <c r="I365" s="35">
        <v>0.37381456478852765</v>
      </c>
      <c r="J365" s="56">
        <f>IF($E347&gt;0, $E347, $E346)</f>
        <v>0.2</v>
      </c>
      <c r="K365" s="118">
        <f t="shared" si="50"/>
        <v>7.4762912957705527E-2</v>
      </c>
      <c r="L365" s="119">
        <f t="shared" si="48"/>
        <v>1.3422912957705528E-2</v>
      </c>
      <c r="M365" s="120">
        <f t="shared" si="51"/>
        <v>0.21882805604345498</v>
      </c>
    </row>
    <row r="366" spans="1:14" ht="26.4" x14ac:dyDescent="0.25">
      <c r="A366" s="103" t="str">
        <f t="shared" si="47"/>
        <v>Sentinel</v>
      </c>
      <c r="D366" s="123" t="s">
        <v>62</v>
      </c>
      <c r="E366" s="25"/>
      <c r="F366" s="36">
        <v>0</v>
      </c>
      <c r="G366" s="115">
        <v>1</v>
      </c>
      <c r="H366" s="116">
        <f t="shared" si="49"/>
        <v>0</v>
      </c>
      <c r="I366" s="45">
        <v>0</v>
      </c>
      <c r="J366" s="121">
        <v>1</v>
      </c>
      <c r="K366" s="118">
        <f t="shared" si="50"/>
        <v>0</v>
      </c>
      <c r="L366" s="119">
        <f t="shared" si="48"/>
        <v>0</v>
      </c>
      <c r="M366" s="120" t="str">
        <f t="shared" si="51"/>
        <v/>
      </c>
    </row>
    <row r="367" spans="1:14" x14ac:dyDescent="0.25">
      <c r="A367" s="103" t="str">
        <f t="shared" si="47"/>
        <v>Sentinel</v>
      </c>
      <c r="D367" s="114" t="s">
        <v>63</v>
      </c>
      <c r="E367" s="25"/>
      <c r="F367" s="36">
        <v>0</v>
      </c>
      <c r="G367" s="115">
        <v>1</v>
      </c>
      <c r="H367" s="116">
        <f t="shared" si="49"/>
        <v>0</v>
      </c>
      <c r="I367" s="29">
        <v>0</v>
      </c>
      <c r="J367" s="121">
        <v>1</v>
      </c>
      <c r="K367" s="118">
        <f t="shared" si="50"/>
        <v>0</v>
      </c>
      <c r="L367" s="119">
        <f t="shared" si="48"/>
        <v>0</v>
      </c>
      <c r="M367" s="120" t="str">
        <f t="shared" si="51"/>
        <v/>
      </c>
    </row>
    <row r="368" spans="1:14" x14ac:dyDescent="0.25">
      <c r="A368" s="103" t="str">
        <f t="shared" si="47"/>
        <v>Sentinel</v>
      </c>
      <c r="D368" s="114" t="s">
        <v>64</v>
      </c>
      <c r="E368" s="25"/>
      <c r="F368" s="36">
        <v>-0.62880000000000003</v>
      </c>
      <c r="G368" s="55">
        <f>IF($E347&gt;0, $E347, $E346)</f>
        <v>0.2</v>
      </c>
      <c r="H368" s="116">
        <f t="shared" si="49"/>
        <v>-0.12576000000000001</v>
      </c>
      <c r="I368" s="35">
        <v>-0.70140161771562959</v>
      </c>
      <c r="J368" s="56">
        <f>IF($E347&gt;0, $E347, $E346)</f>
        <v>0.2</v>
      </c>
      <c r="K368" s="118">
        <f t="shared" si="50"/>
        <v>-0.14028032354312592</v>
      </c>
      <c r="L368" s="119">
        <f t="shared" si="48"/>
        <v>-1.4520323543125907E-2</v>
      </c>
      <c r="M368" s="120">
        <f t="shared" si="51"/>
        <v>0.11546058797014874</v>
      </c>
    </row>
    <row r="369" spans="1:14" ht="26.4" x14ac:dyDescent="0.25">
      <c r="A369" s="103" t="str">
        <f t="shared" si="47"/>
        <v>Sentinel</v>
      </c>
      <c r="B369" s="103" t="s">
        <v>65</v>
      </c>
      <c r="C369" s="24">
        <f>B21</f>
        <v>6</v>
      </c>
      <c r="D369" s="124" t="s">
        <v>66</v>
      </c>
      <c r="E369" s="125"/>
      <c r="F369" s="48"/>
      <c r="G369" s="49"/>
      <c r="H369" s="50">
        <f>SUM(H360:H368)</f>
        <v>9.9363044800000022</v>
      </c>
      <c r="I369" s="51"/>
      <c r="J369" s="52"/>
      <c r="K369" s="50">
        <f>SUM(K360:K368)</f>
        <v>11.945063107834637</v>
      </c>
      <c r="L369" s="41">
        <f t="shared" si="48"/>
        <v>2.0087586278346343</v>
      </c>
      <c r="M369" s="42">
        <f>IF((H369)=0,"",(L369/H369))</f>
        <v>0.20216355405351205</v>
      </c>
    </row>
    <row r="370" spans="1:14" x14ac:dyDescent="0.25">
      <c r="A370" s="103" t="str">
        <f t="shared" si="47"/>
        <v>Sentinel</v>
      </c>
      <c r="D370" s="126" t="s">
        <v>67</v>
      </c>
      <c r="E370" s="25"/>
      <c r="F370" s="36">
        <v>3.5596000000000001</v>
      </c>
      <c r="G370" s="43">
        <f>IF($E347&gt;0, $E347, $E346*$E348)</f>
        <v>0.2</v>
      </c>
      <c r="H370" s="116">
        <f>G370*F370</f>
        <v>0.71192000000000011</v>
      </c>
      <c r="I370" s="35">
        <v>3.5167000000000002</v>
      </c>
      <c r="J370" s="44">
        <f>IF($E347&gt;0, $E347, $E346*$E349)</f>
        <v>0.2</v>
      </c>
      <c r="K370" s="118">
        <f>J370*I370</f>
        <v>0.70334000000000008</v>
      </c>
      <c r="L370" s="119">
        <f t="shared" si="48"/>
        <v>-8.580000000000032E-3</v>
      </c>
      <c r="M370" s="120">
        <f>IF(ISERROR(L370/H370), "", L370/H370)</f>
        <v>-1.205191594561191E-2</v>
      </c>
      <c r="N370" s="127"/>
    </row>
    <row r="371" spans="1:14" ht="26.4" x14ac:dyDescent="0.25">
      <c r="A371" s="103" t="str">
        <f t="shared" si="47"/>
        <v>Sentinel</v>
      </c>
      <c r="D371" s="128" t="s">
        <v>68</v>
      </c>
      <c r="E371" s="25"/>
      <c r="F371" s="36">
        <v>2.7347999999999999</v>
      </c>
      <c r="G371" s="43">
        <f>IF($E347&gt;0, $E347, $E346*$E348)</f>
        <v>0.2</v>
      </c>
      <c r="H371" s="116">
        <f>G371*F371</f>
        <v>0.54696</v>
      </c>
      <c r="I371" s="35">
        <v>2.4803000000000002</v>
      </c>
      <c r="J371" s="44">
        <f>IF($E347&gt;0, $E347, $E346*$E349)</f>
        <v>0.2</v>
      </c>
      <c r="K371" s="118">
        <f>J371*I371</f>
        <v>0.49606000000000006</v>
      </c>
      <c r="L371" s="119">
        <f t="shared" si="48"/>
        <v>-5.0899999999999945E-2</v>
      </c>
      <c r="M371" s="120">
        <f>IF(ISERROR(L371/H371), "", L371/H371)</f>
        <v>-9.3059821559163272E-2</v>
      </c>
      <c r="N371" s="127"/>
    </row>
    <row r="372" spans="1:14" ht="26.4" x14ac:dyDescent="0.25">
      <c r="A372" s="103" t="str">
        <f t="shared" si="47"/>
        <v>Sentinel</v>
      </c>
      <c r="B372" s="103" t="s">
        <v>69</v>
      </c>
      <c r="C372" s="24">
        <f>B21</f>
        <v>6</v>
      </c>
      <c r="D372" s="124" t="s">
        <v>70</v>
      </c>
      <c r="E372" s="7"/>
      <c r="F372" s="48"/>
      <c r="G372" s="49"/>
      <c r="H372" s="50">
        <f>SUM(H369:H371)</f>
        <v>11.195184480000004</v>
      </c>
      <c r="I372" s="51"/>
      <c r="J372" s="40"/>
      <c r="K372" s="50">
        <f>SUM(K369:K371)</f>
        <v>13.144463107834637</v>
      </c>
      <c r="L372" s="41">
        <f t="shared" si="48"/>
        <v>1.9492786278346337</v>
      </c>
      <c r="M372" s="42">
        <f>IF((H372)=0,"",(L372/H372))</f>
        <v>0.17411759773293464</v>
      </c>
    </row>
    <row r="373" spans="1:14" ht="26.4" x14ac:dyDescent="0.25">
      <c r="A373" s="103" t="str">
        <f t="shared" si="47"/>
        <v>Sentinel</v>
      </c>
      <c r="D373" s="129" t="s">
        <v>71</v>
      </c>
      <c r="E373" s="25"/>
      <c r="F373" s="36">
        <v>4.5000000000000005E-3</v>
      </c>
      <c r="G373" s="43">
        <f>E346*E348</f>
        <v>62.724000000000004</v>
      </c>
      <c r="H373" s="130">
        <f>G373*F373</f>
        <v>0.28225800000000006</v>
      </c>
      <c r="I373" s="35">
        <v>4.5000000000000005E-3</v>
      </c>
      <c r="J373" s="44">
        <f>E346*E349</f>
        <v>62.490000000000009</v>
      </c>
      <c r="K373" s="118">
        <f>J373*I373</f>
        <v>0.28120500000000009</v>
      </c>
      <c r="L373" s="119">
        <f t="shared" si="48"/>
        <v>-1.0529999999999706E-3</v>
      </c>
      <c r="M373" s="120">
        <f>IF(ISERROR(L373/H373), "", L373/H373)</f>
        <v>-3.7306294241437636E-3</v>
      </c>
    </row>
    <row r="374" spans="1:14" ht="26.4" x14ac:dyDescent="0.25">
      <c r="A374" s="103" t="str">
        <f t="shared" si="47"/>
        <v>Sentinel</v>
      </c>
      <c r="D374" s="129" t="s">
        <v>72</v>
      </c>
      <c r="E374" s="25"/>
      <c r="F374" s="36">
        <v>1.5E-3</v>
      </c>
      <c r="G374" s="43">
        <f>E346*E348</f>
        <v>62.724000000000004</v>
      </c>
      <c r="H374" s="130">
        <f>G374*F374</f>
        <v>9.4086000000000003E-2</v>
      </c>
      <c r="I374" s="35">
        <v>1.5E-3</v>
      </c>
      <c r="J374" s="44">
        <f>E346*E349</f>
        <v>62.490000000000009</v>
      </c>
      <c r="K374" s="118">
        <f>J374*I374</f>
        <v>9.3735000000000013E-2</v>
      </c>
      <c r="L374" s="119">
        <f t="shared" si="48"/>
        <v>-3.5099999999999021E-4</v>
      </c>
      <c r="M374" s="120">
        <f>IF(ISERROR(L374/H374), "", L374/H374)</f>
        <v>-3.730629424143764E-3</v>
      </c>
    </row>
    <row r="375" spans="1:14" x14ac:dyDescent="0.25">
      <c r="A375" s="103" t="str">
        <f t="shared" si="47"/>
        <v>Sentinel</v>
      </c>
      <c r="D375" s="25" t="s">
        <v>73</v>
      </c>
      <c r="E375" s="25"/>
      <c r="F375" s="54">
        <v>0.25</v>
      </c>
      <c r="G375" s="27">
        <v>1</v>
      </c>
      <c r="H375" s="130">
        <f>G375*F375</f>
        <v>0.25</v>
      </c>
      <c r="I375" s="45">
        <v>0.25</v>
      </c>
      <c r="J375" s="30">
        <v>1</v>
      </c>
      <c r="K375" s="118">
        <f>J375*I375</f>
        <v>0.25</v>
      </c>
      <c r="L375" s="119">
        <f t="shared" si="48"/>
        <v>0</v>
      </c>
      <c r="M375" s="120">
        <f>IF(ISERROR(L375/H375), "", L375/H375)</f>
        <v>0</v>
      </c>
    </row>
    <row r="376" spans="1:14" ht="26.4" hidden="1" customHeight="1" x14ac:dyDescent="0.25">
      <c r="A376" s="103" t="str">
        <f t="shared" si="47"/>
        <v>Sentinel</v>
      </c>
      <c r="D376" s="129" t="s">
        <v>74</v>
      </c>
      <c r="E376" s="25"/>
      <c r="F376" s="34"/>
      <c r="G376" s="43"/>
      <c r="H376" s="130"/>
      <c r="I376" s="35"/>
      <c r="J376" s="44"/>
      <c r="K376" s="118"/>
      <c r="L376" s="119"/>
      <c r="M376" s="120"/>
    </row>
    <row r="377" spans="1:14" x14ac:dyDescent="0.25">
      <c r="A377" s="103" t="str">
        <f t="shared" si="47"/>
        <v>Sentinel</v>
      </c>
      <c r="B377" s="103" t="s">
        <v>12</v>
      </c>
      <c r="D377" s="25" t="s">
        <v>75</v>
      </c>
      <c r="E377" s="25"/>
      <c r="F377" s="34">
        <v>9.8000000000000004E-2</v>
      </c>
      <c r="G377" s="55">
        <f>IF(AND(E346*12&gt;=150000),OffPeakPer*E346*E348,OffPeakPer*E346)</f>
        <v>38.4</v>
      </c>
      <c r="H377" s="130">
        <f>G377*F377</f>
        <v>3.7631999999999999</v>
      </c>
      <c r="I377" s="35">
        <v>9.8000000000000004E-2</v>
      </c>
      <c r="J377" s="56">
        <f>IF(AND(E346*12&gt;=150000),OffPeakPer*E346*E349,OffPeakPer*E346)</f>
        <v>38.4</v>
      </c>
      <c r="K377" s="118">
        <f>J377*I377</f>
        <v>3.7631999999999999</v>
      </c>
      <c r="L377" s="119">
        <f>K377-H377</f>
        <v>0</v>
      </c>
      <c r="M377" s="120">
        <f>IF(ISERROR(L377/H377), "", L377/H377)</f>
        <v>0</v>
      </c>
    </row>
    <row r="378" spans="1:14" x14ac:dyDescent="0.25">
      <c r="A378" s="103" t="str">
        <f t="shared" si="47"/>
        <v>Sentinel</v>
      </c>
      <c r="B378" s="103" t="s">
        <v>12</v>
      </c>
      <c r="D378" s="25" t="s">
        <v>76</v>
      </c>
      <c r="E378" s="25"/>
      <c r="F378" s="34">
        <v>0.157</v>
      </c>
      <c r="G378" s="55">
        <f>IF(AND(E346*12&gt;=150000),MidPeakPer*E346*E348,MidPeakPer*E346)</f>
        <v>10.799999999999999</v>
      </c>
      <c r="H378" s="130">
        <f>G378*F378</f>
        <v>1.6955999999999998</v>
      </c>
      <c r="I378" s="35">
        <v>0.157</v>
      </c>
      <c r="J378" s="56">
        <f>IF(AND(E346*12&gt;=150000),MidPeakPer*E346*E349,MidPeakPer*E346)</f>
        <v>10.799999999999999</v>
      </c>
      <c r="K378" s="118">
        <f>J378*I378</f>
        <v>1.6955999999999998</v>
      </c>
      <c r="L378" s="119">
        <f>K378-H378</f>
        <v>0</v>
      </c>
      <c r="M378" s="120">
        <f>IF(ISERROR(L378/H378), "", L378/H378)</f>
        <v>0</v>
      </c>
    </row>
    <row r="379" spans="1:14" ht="13.8" thickBot="1" x14ac:dyDescent="0.3">
      <c r="A379" s="103" t="str">
        <f t="shared" si="47"/>
        <v>Sentinel</v>
      </c>
      <c r="B379" s="103" t="s">
        <v>12</v>
      </c>
      <c r="D379" s="103" t="s">
        <v>77</v>
      </c>
      <c r="E379" s="25"/>
      <c r="F379" s="34">
        <v>0.20300000000000001</v>
      </c>
      <c r="G379" s="55">
        <f>IF(AND(E346*12&gt;=150000),OnPeakPer*E346*E348,OnPeakPer*E346)</f>
        <v>10.799999999999999</v>
      </c>
      <c r="H379" s="130">
        <f>G379*F379</f>
        <v>2.1924000000000001</v>
      </c>
      <c r="I379" s="35">
        <v>0.20300000000000001</v>
      </c>
      <c r="J379" s="56">
        <f>IF(AND(E346*12&gt;=150000),OnPeakPer*E346*E349,OnPeakPer*E346)</f>
        <v>10.799999999999999</v>
      </c>
      <c r="K379" s="118">
        <f>J379*I379</f>
        <v>2.1924000000000001</v>
      </c>
      <c r="L379" s="119">
        <f>K379-H379</f>
        <v>0</v>
      </c>
      <c r="M379" s="120">
        <f>IF(ISERROR(L379/H379), "", L379/H379)</f>
        <v>0</v>
      </c>
    </row>
    <row r="380" spans="1:14" ht="13.8" hidden="1" customHeight="1" thickBot="1" x14ac:dyDescent="0.3">
      <c r="A380" s="103" t="str">
        <f t="shared" si="47"/>
        <v>Sentinel</v>
      </c>
      <c r="B380" s="103" t="s">
        <v>78</v>
      </c>
      <c r="D380" s="25" t="s">
        <v>79</v>
      </c>
      <c r="E380" s="25"/>
      <c r="F380" s="57">
        <v>0.11308</v>
      </c>
      <c r="G380" s="55">
        <f>IF(AND(E346*12&gt;=150000),E346*E348,E346)</f>
        <v>60</v>
      </c>
      <c r="H380" s="130">
        <f>G380*F380</f>
        <v>6.7847999999999997</v>
      </c>
      <c r="I380" s="35">
        <f>F380</f>
        <v>0.11308</v>
      </c>
      <c r="J380" s="56">
        <f>IF(AND(E346*12&gt;=150000),E346*E349,E346)</f>
        <v>60</v>
      </c>
      <c r="K380" s="118">
        <f>J380*I380</f>
        <v>6.7847999999999997</v>
      </c>
      <c r="L380" s="119">
        <f>K380-H380</f>
        <v>0</v>
      </c>
      <c r="M380" s="120">
        <f>IF(ISERROR(L380/H380), "", L380/H380)</f>
        <v>0</v>
      </c>
    </row>
    <row r="381" spans="1:14" ht="13.8" hidden="1" customHeight="1" thickBot="1" x14ac:dyDescent="0.3">
      <c r="A381" s="103" t="str">
        <f t="shared" si="47"/>
        <v>Sentinel</v>
      </c>
      <c r="B381" s="103" t="s">
        <v>17</v>
      </c>
      <c r="D381" s="25" t="s">
        <v>80</v>
      </c>
      <c r="E381" s="25"/>
      <c r="F381" s="57">
        <v>0.11308</v>
      </c>
      <c r="G381" s="55">
        <f>IF(AND(E346*12&gt;=150000),E346*E348,E346)</f>
        <v>60</v>
      </c>
      <c r="H381" s="130">
        <f>G381*F381</f>
        <v>6.7847999999999997</v>
      </c>
      <c r="I381" s="35">
        <f>F381</f>
        <v>0.11308</v>
      </c>
      <c r="J381" s="56">
        <f>IF(AND(E346*12&gt;=150000),E346*E349,E346)</f>
        <v>60</v>
      </c>
      <c r="K381" s="118">
        <f>J381*I381</f>
        <v>6.7847999999999997</v>
      </c>
      <c r="L381" s="119">
        <f>K381-H381</f>
        <v>0</v>
      </c>
      <c r="M381" s="120">
        <f>IF(ISERROR(L381/H381), "", L381/H381)</f>
        <v>0</v>
      </c>
    </row>
    <row r="382" spans="1:14" ht="13.8" thickBot="1" x14ac:dyDescent="0.3">
      <c r="A382" s="103" t="str">
        <f t="shared" si="47"/>
        <v>Sentinel</v>
      </c>
      <c r="D382" s="58"/>
      <c r="E382" s="59"/>
      <c r="F382" s="60"/>
      <c r="G382" s="61"/>
      <c r="H382" s="62"/>
      <c r="I382" s="60"/>
      <c r="J382" s="63"/>
      <c r="K382" s="62"/>
      <c r="L382" s="64"/>
      <c r="M382" s="65"/>
    </row>
    <row r="383" spans="1:14" x14ac:dyDescent="0.25">
      <c r="A383" s="103" t="str">
        <f t="shared" si="47"/>
        <v>Sentinel</v>
      </c>
      <c r="B383" s="103" t="s">
        <v>12</v>
      </c>
      <c r="D383" s="135" t="s">
        <v>81</v>
      </c>
      <c r="E383" s="25"/>
      <c r="F383" s="66"/>
      <c r="G383" s="67"/>
      <c r="H383" s="68">
        <f>SUM(H373:H379,H372)</f>
        <v>19.472728480000001</v>
      </c>
      <c r="I383" s="69"/>
      <c r="J383" s="69"/>
      <c r="K383" s="68">
        <f>SUM(K373:K379,K372)</f>
        <v>21.420603107834637</v>
      </c>
      <c r="L383" s="70">
        <f>K383-H383</f>
        <v>1.9478746278346364</v>
      </c>
      <c r="M383" s="71">
        <f>IF((H383)=0,"",(L383/H383))</f>
        <v>0.10003090372441922</v>
      </c>
    </row>
    <row r="384" spans="1:14" x14ac:dyDescent="0.25">
      <c r="A384" s="103" t="str">
        <f t="shared" si="47"/>
        <v>Sentinel</v>
      </c>
      <c r="B384" s="103" t="s">
        <v>12</v>
      </c>
      <c r="D384" s="142" t="s">
        <v>82</v>
      </c>
      <c r="E384" s="25"/>
      <c r="F384" s="66">
        <v>0.13</v>
      </c>
      <c r="G384" s="72"/>
      <c r="H384" s="73">
        <f>H383*F384</f>
        <v>2.5314547024</v>
      </c>
      <c r="I384" s="74">
        <v>0.13</v>
      </c>
      <c r="J384" s="27"/>
      <c r="K384" s="73">
        <f>K383*I384</f>
        <v>2.7846784040185031</v>
      </c>
      <c r="L384" s="32">
        <f>K384-H384</f>
        <v>0.25322370161850305</v>
      </c>
      <c r="M384" s="75">
        <f>IF((H384)=0,"",(L384/H384))</f>
        <v>0.10003090372441935</v>
      </c>
    </row>
    <row r="385" spans="1:14" ht="14.4" x14ac:dyDescent="0.3">
      <c r="A385" s="103" t="str">
        <f t="shared" si="47"/>
        <v>Sentinel</v>
      </c>
      <c r="B385" s="103" t="s">
        <v>12</v>
      </c>
      <c r="D385" s="142" t="s">
        <v>83</v>
      </c>
      <c r="E385" s="147"/>
      <c r="F385" s="76">
        <v>0.23499999999999999</v>
      </c>
      <c r="G385" s="72"/>
      <c r="H385" s="73">
        <f>IF(OR(ISNUMBER(SEARCH("[DGEN]", E344))=TRUE, ISNUMBER(SEARCH("STREET LIGHT", E344))=TRUE), 0, IF(AND(E346=0, E347=0),0, IF(AND(E347=0, E346*12&gt;250000), 0, IF(AND(E346=0, E347&gt;=50), 0, IF(E346*12&lt;=250000, F385*H383*-1, IF(E347&lt;50, F385*H383*-1, 0))))))</f>
        <v>-4.5760911927999999</v>
      </c>
      <c r="I385" s="76">
        <v>0.23499999999999999</v>
      </c>
      <c r="J385" s="27"/>
      <c r="K385" s="73">
        <f>IF(OR(ISNUMBER(SEARCH("[DGEN]", E344))=TRUE, ISNUMBER(SEARCH("STREET LIGHT", E344))=TRUE), 0, IF(AND(E346=0, E347=0),0, IF(AND(E347=0, E346*12&gt;250000), 0, IF(AND(E346=0, E347&gt;=50), 0, IF(E346*12&lt;=250000, I385*K383*-1, IF(E347&lt;50, I385*K383*-1, 0))))))</f>
        <v>-5.0338417303411394</v>
      </c>
      <c r="L385" s="32">
        <f>K385-H385</f>
        <v>-0.45775053754113948</v>
      </c>
      <c r="M385" s="75"/>
    </row>
    <row r="386" spans="1:14" ht="13.8" thickBot="1" x14ac:dyDescent="0.3">
      <c r="A386" s="103" t="str">
        <f t="shared" si="47"/>
        <v>Sentinel</v>
      </c>
      <c r="B386" s="103" t="s">
        <v>84</v>
      </c>
      <c r="C386" s="24">
        <f>B21</f>
        <v>6</v>
      </c>
      <c r="D386" s="248" t="s">
        <v>85</v>
      </c>
      <c r="E386" s="248"/>
      <c r="F386" s="77"/>
      <c r="G386" s="78"/>
      <c r="H386" s="79">
        <f>H383+H384+H385</f>
        <v>17.428091989600002</v>
      </c>
      <c r="I386" s="80"/>
      <c r="J386" s="80"/>
      <c r="K386" s="81">
        <f>K383+K384+K385</f>
        <v>19.171439781511999</v>
      </c>
      <c r="L386" s="82">
        <f>K386-H386</f>
        <v>1.7433477919119973</v>
      </c>
      <c r="M386" s="83">
        <f>IF((H386)=0,"",(L386/H386))</f>
        <v>0.10003090372441908</v>
      </c>
      <c r="N386" s="159"/>
    </row>
    <row r="387" spans="1:14" ht="13.8" thickBot="1" x14ac:dyDescent="0.3">
      <c r="A387" s="103" t="str">
        <f t="shared" si="47"/>
        <v>Sentinel</v>
      </c>
      <c r="B387" s="103" t="s">
        <v>12</v>
      </c>
      <c r="D387" s="58"/>
      <c r="E387" s="59"/>
      <c r="F387" s="60"/>
      <c r="G387" s="61"/>
      <c r="H387" s="62"/>
      <c r="I387" s="60"/>
      <c r="J387" s="63"/>
      <c r="K387" s="62"/>
      <c r="L387" s="64"/>
      <c r="M387" s="65"/>
    </row>
    <row r="388" spans="1:14" hidden="1" x14ac:dyDescent="0.25">
      <c r="A388" s="103" t="str">
        <f t="shared" si="47"/>
        <v>Sentinel</v>
      </c>
      <c r="B388" s="103" t="s">
        <v>78</v>
      </c>
      <c r="D388" s="135" t="s">
        <v>86</v>
      </c>
      <c r="E388" s="25"/>
      <c r="F388" s="136"/>
      <c r="G388" s="137"/>
      <c r="H388" s="138">
        <f>SUM(H380,H373:H376,H372)</f>
        <v>18.606328480000002</v>
      </c>
      <c r="I388" s="139"/>
      <c r="J388" s="139"/>
      <c r="K388" s="138">
        <f>SUM(K380,K373:K376,K372)</f>
        <v>20.554203107834638</v>
      </c>
      <c r="L388" s="140">
        <f>K388-H388</f>
        <v>1.9478746278346364</v>
      </c>
      <c r="M388" s="141">
        <f>IF((H388)=0,"",(L388/H388))</f>
        <v>0.10468882294152834</v>
      </c>
    </row>
    <row r="389" spans="1:14" hidden="1" x14ac:dyDescent="0.25">
      <c r="A389" s="103" t="str">
        <f t="shared" si="47"/>
        <v>Sentinel</v>
      </c>
      <c r="B389" s="103" t="s">
        <v>78</v>
      </c>
      <c r="D389" s="142" t="s">
        <v>82</v>
      </c>
      <c r="E389" s="25"/>
      <c r="F389" s="136">
        <v>0.13</v>
      </c>
      <c r="G389" s="137"/>
      <c r="H389" s="144">
        <f>H388*F389</f>
        <v>2.4188227024000004</v>
      </c>
      <c r="I389" s="136">
        <v>0.13</v>
      </c>
      <c r="J389" s="145"/>
      <c r="K389" s="144">
        <f>K388*I389</f>
        <v>2.672046404018503</v>
      </c>
      <c r="L389" s="119">
        <f>K389-H389</f>
        <v>0.25322370161850261</v>
      </c>
      <c r="M389" s="146">
        <f>IF((H389)=0,"",(L389/H389))</f>
        <v>0.10468882294152829</v>
      </c>
    </row>
    <row r="390" spans="1:14" ht="14.4" hidden="1" x14ac:dyDescent="0.3">
      <c r="A390" s="103" t="str">
        <f t="shared" si="47"/>
        <v>Sentinel</v>
      </c>
      <c r="B390" s="103" t="s">
        <v>78</v>
      </c>
      <c r="D390" s="142" t="s">
        <v>83</v>
      </c>
      <c r="E390" s="147"/>
      <c r="F390" s="148">
        <v>0.23499999999999999</v>
      </c>
      <c r="G390" s="137"/>
      <c r="H390" s="144">
        <f>IF(OR(ISNUMBER(SEARCH("[DGEN]", E344))=TRUE, ISNUMBER(SEARCH("STREET LIGHT", E344))=TRUE), 0, IF(AND(E346=0, E347=0),0, IF(AND(E347=0, E346*12&gt;250000), 0, IF(AND(E346=0, E347&gt;=50), 0, IF(E346*12&lt;=250000, F390*H388*-1, IF(E347&lt;50, F390*H388*-1, 0))))))</f>
        <v>-4.3724871928000004</v>
      </c>
      <c r="I390" s="148">
        <v>0.23499999999999999</v>
      </c>
      <c r="J390" s="145"/>
      <c r="K390" s="144">
        <f>IF(OR(ISNUMBER(SEARCH("[DGEN]", E344))=TRUE, ISNUMBER(SEARCH("STREET LIGHT", E344))=TRUE), 0, IF(AND(E346=0, E347=0),0, IF(AND(E347=0, E346*12&gt;250000), 0, IF(AND(E346=0, E347&gt;=50), 0, IF(E346*12&lt;=250000, I390*K388*-1, IF(E347&lt;50, I390*K388*-1, 0))))))</f>
        <v>-4.8302377303411399</v>
      </c>
      <c r="L390" s="119"/>
      <c r="M390" s="146"/>
    </row>
    <row r="391" spans="1:14" hidden="1" x14ac:dyDescent="0.25">
      <c r="A391" s="103" t="str">
        <f t="shared" si="47"/>
        <v>Sentinel</v>
      </c>
      <c r="B391" s="103" t="s">
        <v>87</v>
      </c>
      <c r="D391" s="248" t="s">
        <v>86</v>
      </c>
      <c r="E391" s="248"/>
      <c r="F391" s="149"/>
      <c r="G391" s="143"/>
      <c r="H391" s="138">
        <f>SUM(H388,H389)</f>
        <v>21.025151182400002</v>
      </c>
      <c r="I391" s="150"/>
      <c r="J391" s="150"/>
      <c r="K391" s="138">
        <f>SUM(K388,K389)</f>
        <v>23.22624951185314</v>
      </c>
      <c r="L391" s="140">
        <f>K391-H391</f>
        <v>2.2010983294531385</v>
      </c>
      <c r="M391" s="141">
        <f>IF((H391)=0,"",(L391/H391))</f>
        <v>0.10468882294152831</v>
      </c>
    </row>
    <row r="392" spans="1:14" ht="13.8" hidden="1" thickBot="1" x14ac:dyDescent="0.3">
      <c r="A392" s="103" t="str">
        <f t="shared" si="47"/>
        <v>Sentinel</v>
      </c>
      <c r="B392" s="103" t="s">
        <v>78</v>
      </c>
      <c r="D392" s="131"/>
      <c r="E392" s="132"/>
      <c r="F392" s="151"/>
      <c r="G392" s="152"/>
      <c r="H392" s="153"/>
      <c r="I392" s="151"/>
      <c r="J392" s="133"/>
      <c r="K392" s="153"/>
      <c r="L392" s="154"/>
      <c r="M392" s="134"/>
    </row>
    <row r="393" spans="1:14" hidden="1" x14ac:dyDescent="0.25">
      <c r="A393" s="103" t="str">
        <f t="shared" si="47"/>
        <v>Sentinel</v>
      </c>
      <c r="B393" s="103" t="s">
        <v>17</v>
      </c>
      <c r="D393" s="135" t="s">
        <v>88</v>
      </c>
      <c r="E393" s="25"/>
      <c r="F393" s="136"/>
      <c r="G393" s="137"/>
      <c r="H393" s="138">
        <f>SUM(H381,H373:H376,H372)</f>
        <v>18.606328480000002</v>
      </c>
      <c r="I393" s="139"/>
      <c r="J393" s="139"/>
      <c r="K393" s="138">
        <f>SUM(K381,K373:K376,K372)</f>
        <v>20.554203107834638</v>
      </c>
      <c r="L393" s="140">
        <f>K393-H393</f>
        <v>1.9478746278346364</v>
      </c>
      <c r="M393" s="141">
        <f>IF((H393)=0,"",(L393/H393))</f>
        <v>0.10468882294152834</v>
      </c>
    </row>
    <row r="394" spans="1:14" hidden="1" x14ac:dyDescent="0.25">
      <c r="A394" s="103" t="str">
        <f t="shared" si="47"/>
        <v>Sentinel</v>
      </c>
      <c r="B394" s="103" t="s">
        <v>17</v>
      </c>
      <c r="D394" s="142" t="s">
        <v>82</v>
      </c>
      <c r="E394" s="25"/>
      <c r="F394" s="136">
        <v>0.13</v>
      </c>
      <c r="G394" s="137"/>
      <c r="H394" s="144">
        <f>H393*F394</f>
        <v>2.4188227024000004</v>
      </c>
      <c r="I394" s="136">
        <v>0.13</v>
      </c>
      <c r="J394" s="145"/>
      <c r="K394" s="144">
        <f>K393*I394</f>
        <v>2.672046404018503</v>
      </c>
      <c r="L394" s="119">
        <f>K394-H394</f>
        <v>0.25322370161850261</v>
      </c>
      <c r="M394" s="146">
        <f>IF((H394)=0,"",(L394/H394))</f>
        <v>0.10468882294152829</v>
      </c>
    </row>
    <row r="395" spans="1:14" ht="14.4" hidden="1" x14ac:dyDescent="0.3">
      <c r="A395" s="103" t="str">
        <f t="shared" si="47"/>
        <v>Sentinel</v>
      </c>
      <c r="B395" s="103" t="s">
        <v>17</v>
      </c>
      <c r="D395" s="142" t="s">
        <v>83</v>
      </c>
      <c r="E395" s="147"/>
      <c r="F395" s="148">
        <v>0.23499999999999999</v>
      </c>
      <c r="G395" s="137"/>
      <c r="H395" s="144">
        <f>IF(OR(ISNUMBER(SEARCH("[DGEN]", E344))=TRUE, ISNUMBER(SEARCH("STREET LIGHT", E344))=TRUE), 0, IF(AND(E346=0, E347=0),0, IF(AND(E347=0, E346*12&gt;250000), 0, IF(AND(E346=0, E347&gt;=50), 0, IF(E346*12&lt;=250000, F395*H393*-1, IF(E347&lt;50, F395*H393*-1, 0))))))</f>
        <v>-4.3724871928000004</v>
      </c>
      <c r="I395" s="148">
        <v>0.23499999999999999</v>
      </c>
      <c r="J395" s="145"/>
      <c r="K395" s="144">
        <f>IF(OR(ISNUMBER(SEARCH("[DGEN]", E344))=TRUE, ISNUMBER(SEARCH("STREET LIGHT", E344))=TRUE), 0, IF(AND(E346=0, E347=0),0, IF(AND(E347=0, E346*12&gt;250000), 0, IF(AND(E346=0, E347&gt;=50), 0, IF(E346*12&lt;=250000, I395*K393*-1, IF(E347&lt;50, I395*K393*-1, 0))))))</f>
        <v>-4.8302377303411399</v>
      </c>
      <c r="L395" s="119"/>
      <c r="M395" s="146"/>
    </row>
    <row r="396" spans="1:14" hidden="1" x14ac:dyDescent="0.25">
      <c r="A396" s="103" t="str">
        <f t="shared" si="47"/>
        <v>Sentinel</v>
      </c>
      <c r="B396" s="103" t="s">
        <v>89</v>
      </c>
      <c r="D396" s="248" t="s">
        <v>88</v>
      </c>
      <c r="E396" s="248"/>
      <c r="F396" s="149"/>
      <c r="G396" s="143"/>
      <c r="H396" s="138">
        <f>SUM(H393,H394)</f>
        <v>21.025151182400002</v>
      </c>
      <c r="I396" s="150"/>
      <c r="J396" s="150"/>
      <c r="K396" s="138">
        <f>SUM(K393,K394)</f>
        <v>23.22624951185314</v>
      </c>
      <c r="L396" s="140">
        <f>K396-H396</f>
        <v>2.2010983294531385</v>
      </c>
      <c r="M396" s="141">
        <f>IF((H396)=0,"",(L396/H396))</f>
        <v>0.10468882294152831</v>
      </c>
    </row>
    <row r="397" spans="1:14" ht="13.8" hidden="1" thickBot="1" x14ac:dyDescent="0.3">
      <c r="A397" s="103" t="str">
        <f t="shared" si="47"/>
        <v>Sentinel</v>
      </c>
      <c r="B397" s="103" t="s">
        <v>17</v>
      </c>
      <c r="D397" s="131"/>
      <c r="E397" s="132"/>
      <c r="F397" s="155"/>
      <c r="G397" s="152"/>
      <c r="H397" s="156"/>
      <c r="I397" s="155"/>
      <c r="J397" s="133"/>
      <c r="K397" s="156"/>
      <c r="L397" s="154"/>
      <c r="M397" s="157"/>
    </row>
    <row r="400" spans="1:14" x14ac:dyDescent="0.25">
      <c r="C400" s="103"/>
      <c r="D400" s="104" t="s">
        <v>34</v>
      </c>
      <c r="E400" s="249" t="str">
        <f>D22</f>
        <v>Street Light</v>
      </c>
      <c r="F400" s="250"/>
      <c r="G400" s="250"/>
      <c r="H400" s="250"/>
      <c r="I400" s="250"/>
      <c r="J400" s="251"/>
      <c r="K400" s="103" t="str">
        <f>IF(N22="DEMAND - INTERVAL","RTSR - INTERVAL METERED","")</f>
        <v/>
      </c>
    </row>
    <row r="401" spans="1:14" x14ac:dyDescent="0.25">
      <c r="C401" s="103"/>
      <c r="D401" s="104" t="s">
        <v>35</v>
      </c>
      <c r="E401" s="252" t="str">
        <f>H22</f>
        <v>Non-RPP (Other)</v>
      </c>
      <c r="F401" s="253"/>
      <c r="G401" s="254"/>
      <c r="H401" s="20"/>
      <c r="I401" s="20"/>
    </row>
    <row r="402" spans="1:14" ht="15.6" x14ac:dyDescent="0.25">
      <c r="C402" s="103"/>
      <c r="D402" s="104" t="s">
        <v>36</v>
      </c>
      <c r="E402" s="21">
        <f>K22</f>
        <v>326077.50428732426</v>
      </c>
      <c r="F402" s="105" t="s">
        <v>11</v>
      </c>
      <c r="J402" s="22"/>
      <c r="K402" s="22"/>
      <c r="L402" s="22"/>
      <c r="M402" s="22"/>
      <c r="N402" s="22"/>
    </row>
    <row r="403" spans="1:14" ht="15.6" x14ac:dyDescent="0.3">
      <c r="C403" s="103"/>
      <c r="D403" s="104" t="s">
        <v>37</v>
      </c>
      <c r="E403" s="21">
        <f>L22</f>
        <v>863.33336806145189</v>
      </c>
      <c r="F403" s="106" t="s">
        <v>16</v>
      </c>
      <c r="G403" s="107"/>
      <c r="H403" s="108"/>
      <c r="I403" s="108"/>
      <c r="J403" s="108"/>
    </row>
    <row r="404" spans="1:14" x14ac:dyDescent="0.25">
      <c r="C404" s="103"/>
      <c r="D404" s="104" t="s">
        <v>38</v>
      </c>
      <c r="E404" s="23">
        <f>I22</f>
        <v>1.0454000000000001</v>
      </c>
    </row>
    <row r="405" spans="1:14" x14ac:dyDescent="0.25">
      <c r="C405" s="103"/>
      <c r="D405" s="104" t="s">
        <v>39</v>
      </c>
      <c r="E405" s="23">
        <f>J22</f>
        <v>1.0415000000000001</v>
      </c>
    </row>
    <row r="406" spans="1:14" x14ac:dyDescent="0.25">
      <c r="C406" s="103"/>
    </row>
    <row r="407" spans="1:14" x14ac:dyDescent="0.25">
      <c r="C407" s="103"/>
      <c r="E407" s="105"/>
      <c r="F407" s="237" t="s">
        <v>40</v>
      </c>
      <c r="G407" s="238"/>
      <c r="H407" s="239"/>
      <c r="I407" s="237" t="s">
        <v>41</v>
      </c>
      <c r="J407" s="238"/>
      <c r="K407" s="239"/>
      <c r="L407" s="237" t="s">
        <v>42</v>
      </c>
      <c r="M407" s="239"/>
    </row>
    <row r="408" spans="1:14" x14ac:dyDescent="0.25">
      <c r="C408" s="103"/>
      <c r="E408" s="240"/>
      <c r="F408" s="109" t="s">
        <v>43</v>
      </c>
      <c r="G408" s="109" t="s">
        <v>44</v>
      </c>
      <c r="H408" s="110" t="s">
        <v>45</v>
      </c>
      <c r="I408" s="109" t="s">
        <v>43</v>
      </c>
      <c r="J408" s="111" t="s">
        <v>44</v>
      </c>
      <c r="K408" s="110" t="s">
        <v>45</v>
      </c>
      <c r="L408" s="242" t="s">
        <v>46</v>
      </c>
      <c r="M408" s="244" t="s">
        <v>47</v>
      </c>
    </row>
    <row r="409" spans="1:14" x14ac:dyDescent="0.25">
      <c r="C409" s="103"/>
      <c r="E409" s="241"/>
      <c r="F409" s="112" t="s">
        <v>48</v>
      </c>
      <c r="G409" s="112"/>
      <c r="H409" s="113" t="s">
        <v>48</v>
      </c>
      <c r="I409" s="112" t="s">
        <v>48</v>
      </c>
      <c r="J409" s="113"/>
      <c r="K409" s="113" t="s">
        <v>48</v>
      </c>
      <c r="L409" s="243"/>
      <c r="M409" s="245"/>
    </row>
    <row r="410" spans="1:14" x14ac:dyDescent="0.25">
      <c r="A410" s="103" t="str">
        <f>$E400</f>
        <v>Street Light</v>
      </c>
      <c r="D410" s="114" t="s">
        <v>49</v>
      </c>
      <c r="E410" s="25"/>
      <c r="F410" s="36">
        <v>2.17</v>
      </c>
      <c r="G410" s="115">
        <v>12262</v>
      </c>
      <c r="H410" s="116">
        <f>G410*F410</f>
        <v>26608.54</v>
      </c>
      <c r="I410" s="29">
        <v>1.18</v>
      </c>
      <c r="J410" s="117">
        <v>12262</v>
      </c>
      <c r="K410" s="118">
        <f>J410*I410</f>
        <v>14469.16</v>
      </c>
      <c r="L410" s="119">
        <f>K410-H410</f>
        <v>-12139.380000000001</v>
      </c>
      <c r="M410" s="120">
        <f>IF(ISERROR(L410/H410), "", L410/H410)</f>
        <v>-0.45622119815668205</v>
      </c>
    </row>
    <row r="411" spans="1:14" x14ac:dyDescent="0.25">
      <c r="A411" s="103" t="str">
        <f t="shared" ref="A411:A453" si="52">A410</f>
        <v>Street Light</v>
      </c>
      <c r="D411" s="114" t="s">
        <v>50</v>
      </c>
      <c r="E411" s="25"/>
      <c r="F411" s="36">
        <v>18.980699999999999</v>
      </c>
      <c r="G411" s="115">
        <f>IF($E403&gt;0, $E403, $E402)</f>
        <v>863.33336806145189</v>
      </c>
      <c r="H411" s="116">
        <f>G411*F411</f>
        <v>16386.671659164</v>
      </c>
      <c r="I411" s="35">
        <v>5.3769</v>
      </c>
      <c r="J411" s="117">
        <f>IF($E403&gt;0, $E403, $E402)</f>
        <v>863.33336806145189</v>
      </c>
      <c r="K411" s="118">
        <f>J411*I411</f>
        <v>4642.0571867296203</v>
      </c>
      <c r="L411" s="119">
        <f>K411-H411</f>
        <v>-11744.614472434379</v>
      </c>
      <c r="M411" s="120">
        <f>IF(ISERROR(L411/H411), "", L411/H411)</f>
        <v>-0.71671750778422294</v>
      </c>
    </row>
    <row r="412" spans="1:14" ht="13.2" hidden="1" customHeight="1" x14ac:dyDescent="0.25">
      <c r="A412" s="103" t="str">
        <f t="shared" si="52"/>
        <v>Street Light</v>
      </c>
      <c r="D412" s="114" t="s">
        <v>51</v>
      </c>
      <c r="E412" s="25"/>
      <c r="F412" s="34"/>
      <c r="G412" s="115">
        <f>IF($E403&gt;0, $E403, $E402)</f>
        <v>863.33336806145189</v>
      </c>
      <c r="H412" s="116">
        <v>0</v>
      </c>
      <c r="I412" s="35">
        <v>0</v>
      </c>
      <c r="J412" s="117">
        <f>IF($E403&gt;0, $E403, $E402)</f>
        <v>863.33336806145189</v>
      </c>
      <c r="K412" s="118">
        <v>0</v>
      </c>
      <c r="L412" s="119"/>
      <c r="M412" s="120"/>
    </row>
    <row r="413" spans="1:14" ht="13.2" hidden="1" customHeight="1" x14ac:dyDescent="0.25">
      <c r="A413" s="103" t="str">
        <f t="shared" si="52"/>
        <v>Street Light</v>
      </c>
      <c r="D413" s="114" t="s">
        <v>52</v>
      </c>
      <c r="E413" s="25"/>
      <c r="F413" s="34"/>
      <c r="G413" s="115">
        <f>IF($E403&gt;0, $E403, $E402)</f>
        <v>863.33336806145189</v>
      </c>
      <c r="H413" s="116">
        <v>0</v>
      </c>
      <c r="I413" s="35">
        <v>0</v>
      </c>
      <c r="J413" s="121">
        <f>IF($E403&gt;0, $E403, $E402)</f>
        <v>863.33336806145189</v>
      </c>
      <c r="K413" s="118">
        <v>0</v>
      </c>
      <c r="L413" s="119">
        <f t="shared" ref="L413:L431" si="53">K413-H413</f>
        <v>0</v>
      </c>
      <c r="M413" s="120" t="str">
        <f>IF(ISERROR(L413/H413), "", L413/H413)</f>
        <v/>
      </c>
    </row>
    <row r="414" spans="1:14" x14ac:dyDescent="0.25">
      <c r="A414" s="103" t="str">
        <f t="shared" si="52"/>
        <v>Street Light</v>
      </c>
      <c r="D414" s="114" t="s">
        <v>53</v>
      </c>
      <c r="E414" s="25"/>
      <c r="F414" s="36">
        <v>0.05</v>
      </c>
      <c r="G414" s="115">
        <v>12262</v>
      </c>
      <c r="H414" s="116">
        <f>G414*F414</f>
        <v>613.1</v>
      </c>
      <c r="I414" s="29">
        <v>0</v>
      </c>
      <c r="J414" s="117">
        <v>12262</v>
      </c>
      <c r="K414" s="118">
        <f>J414*I414</f>
        <v>0</v>
      </c>
      <c r="L414" s="119">
        <f t="shared" si="53"/>
        <v>-613.1</v>
      </c>
      <c r="M414" s="120">
        <f>IF(ISERROR(L414/H414), "", L414/H414)</f>
        <v>-1</v>
      </c>
    </row>
    <row r="415" spans="1:14" x14ac:dyDescent="0.25">
      <c r="A415" s="103" t="str">
        <f t="shared" si="52"/>
        <v>Street Light</v>
      </c>
      <c r="D415" s="114" t="s">
        <v>54</v>
      </c>
      <c r="E415" s="25"/>
      <c r="F415" s="36">
        <v>10.7447</v>
      </c>
      <c r="G415" s="115">
        <f>IF($E403&gt;0, $E403, $E402)</f>
        <v>863.33336806145189</v>
      </c>
      <c r="H415" s="116">
        <f>G415*F415</f>
        <v>9276.2580398098817</v>
      </c>
      <c r="I415" s="35">
        <v>-3.0997135475378688</v>
      </c>
      <c r="J415" s="117">
        <f>IF($E403&gt;0, $E403, $E402)</f>
        <v>863.33336806145189</v>
      </c>
      <c r="K415" s="118">
        <f>J415*I415</f>
        <v>-2676.0861370215798</v>
      </c>
      <c r="L415" s="119">
        <f t="shared" si="53"/>
        <v>-11952.344176831462</v>
      </c>
      <c r="M415" s="120">
        <f>IF(ISERROR(L415/H415), "", L415/H415)</f>
        <v>-1.2884876774165748</v>
      </c>
    </row>
    <row r="416" spans="1:14" x14ac:dyDescent="0.25">
      <c r="A416" s="103" t="str">
        <f t="shared" si="52"/>
        <v>Street Light</v>
      </c>
      <c r="B416" s="103" t="s">
        <v>55</v>
      </c>
      <c r="C416" s="24">
        <f>B22</f>
        <v>7</v>
      </c>
      <c r="D416" s="122" t="s">
        <v>56</v>
      </c>
      <c r="E416" s="7"/>
      <c r="F416" s="48"/>
      <c r="G416" s="38"/>
      <c r="H416" s="39">
        <f>SUM(H410:H415)</f>
        <v>52884.569698973879</v>
      </c>
      <c r="I416" s="51"/>
      <c r="J416" s="40"/>
      <c r="K416" s="39">
        <f>SUM(K410:K415)</f>
        <v>16435.131049708041</v>
      </c>
      <c r="L416" s="41">
        <f t="shared" si="53"/>
        <v>-36449.438649265838</v>
      </c>
      <c r="M416" s="42">
        <f>IF((H416)=0,"",(L416/H416))</f>
        <v>-0.689226344408983</v>
      </c>
    </row>
    <row r="417" spans="1:14" x14ac:dyDescent="0.25">
      <c r="A417" s="103" t="str">
        <f t="shared" si="52"/>
        <v>Street Light</v>
      </c>
      <c r="D417" s="123" t="s">
        <v>57</v>
      </c>
      <c r="E417" s="25"/>
      <c r="F417" s="34">
        <f>IF((E402*12&gt;=150000), 0, IF(E401="RPP",(F433*OffPeakPer+F434*MidPeakPer+F435*OnPeakPer),IF(E401="Non-RPP (Retailer)",F436,F437)))</f>
        <v>0</v>
      </c>
      <c r="G417" s="43">
        <f>IF(F417=0, 0, $E402*E404-E402)</f>
        <v>0</v>
      </c>
      <c r="H417" s="28">
        <f t="shared" ref="H417:H424" si="54">G417*F417</f>
        <v>0</v>
      </c>
      <c r="I417" s="35">
        <f>IF((E402*12&gt;=150000), 0, IF(E401="RPP",(I433*OffPeakPer+I434*MidPeakPer+I435*OnPeakPer),IF(E401="Non-RPP (Retailer)",I436,I437)))</f>
        <v>0</v>
      </c>
      <c r="J417" s="44">
        <f>IF(I417=0, 0, E402*E405-E402)</f>
        <v>0</v>
      </c>
      <c r="K417" s="31">
        <f t="shared" ref="K417:K424" si="55">J417*I417</f>
        <v>0</v>
      </c>
      <c r="L417" s="32">
        <f t="shared" si="53"/>
        <v>0</v>
      </c>
      <c r="M417" s="33">
        <v>391116.45656887733</v>
      </c>
    </row>
    <row r="418" spans="1:14" ht="26.4" x14ac:dyDescent="0.25">
      <c r="A418" s="103" t="str">
        <f t="shared" si="52"/>
        <v>Street Light</v>
      </c>
      <c r="D418" s="123" t="s">
        <v>58</v>
      </c>
      <c r="E418" s="25"/>
      <c r="F418" s="36">
        <v>0</v>
      </c>
      <c r="G418" s="55">
        <f>IF($E403&gt;0, $E403, $E402)</f>
        <v>863.33336806145189</v>
      </c>
      <c r="H418" s="116">
        <f t="shared" si="54"/>
        <v>0</v>
      </c>
      <c r="I418" s="35">
        <v>0</v>
      </c>
      <c r="J418" s="56">
        <f>IF($E403&gt;0, $E403, $E402)</f>
        <v>863.33336806145189</v>
      </c>
      <c r="K418" s="118">
        <f t="shared" si="55"/>
        <v>0</v>
      </c>
      <c r="L418" s="119">
        <f t="shared" si="53"/>
        <v>0</v>
      </c>
      <c r="M418" s="120" t="str">
        <f t="shared" ref="M418:M424" si="56">IF(ISERROR(L418/H418), "", L418/H418)</f>
        <v/>
      </c>
    </row>
    <row r="419" spans="1:14" x14ac:dyDescent="0.25">
      <c r="A419" s="103" t="str">
        <f t="shared" si="52"/>
        <v>Street Light</v>
      </c>
      <c r="D419" s="123" t="s">
        <v>59</v>
      </c>
      <c r="E419" s="25"/>
      <c r="F419" s="36">
        <v>0</v>
      </c>
      <c r="G419" s="55">
        <f>IF($E403&gt;0, $E403, $E402)</f>
        <v>863.33336806145189</v>
      </c>
      <c r="H419" s="116">
        <f t="shared" si="54"/>
        <v>0</v>
      </c>
      <c r="I419" s="35">
        <v>0</v>
      </c>
      <c r="J419" s="56">
        <f>IF($E403&gt;0, $E403, $E402)</f>
        <v>863.33336806145189</v>
      </c>
      <c r="K419" s="118">
        <f t="shared" si="55"/>
        <v>0</v>
      </c>
      <c r="L419" s="119">
        <f t="shared" si="53"/>
        <v>0</v>
      </c>
      <c r="M419" s="120" t="str">
        <f t="shared" si="56"/>
        <v/>
      </c>
    </row>
    <row r="420" spans="1:14" x14ac:dyDescent="0.25">
      <c r="A420" s="103" t="str">
        <f t="shared" si="52"/>
        <v>Street Light</v>
      </c>
      <c r="D420" s="123" t="s">
        <v>60</v>
      </c>
      <c r="E420" s="25"/>
      <c r="F420" s="36">
        <v>0</v>
      </c>
      <c r="G420" s="55">
        <f>E402</f>
        <v>326077.50428732426</v>
      </c>
      <c r="H420" s="116">
        <f t="shared" si="54"/>
        <v>0</v>
      </c>
      <c r="I420" s="35">
        <v>0</v>
      </c>
      <c r="J420" s="56">
        <f>E402</f>
        <v>326077.50428732426</v>
      </c>
      <c r="K420" s="118">
        <f t="shared" si="55"/>
        <v>0</v>
      </c>
      <c r="L420" s="119">
        <f t="shared" si="53"/>
        <v>0</v>
      </c>
      <c r="M420" s="120" t="str">
        <f t="shared" si="56"/>
        <v/>
      </c>
    </row>
    <row r="421" spans="1:14" x14ac:dyDescent="0.25">
      <c r="A421" s="103" t="str">
        <f t="shared" si="52"/>
        <v>Street Light</v>
      </c>
      <c r="D421" s="114" t="s">
        <v>61</v>
      </c>
      <c r="E421" s="25"/>
      <c r="F421" s="36">
        <v>0.3004</v>
      </c>
      <c r="G421" s="55">
        <f>IF($E403&gt;0, $E403, $E402)</f>
        <v>863.33336806145189</v>
      </c>
      <c r="H421" s="116">
        <f t="shared" si="54"/>
        <v>259.34534376566017</v>
      </c>
      <c r="I421" s="35">
        <v>0.3948322028287527</v>
      </c>
      <c r="J421" s="56">
        <f>IF($E403&gt;0, $E403, $E402)</f>
        <v>863.33336806145189</v>
      </c>
      <c r="K421" s="118">
        <f t="shared" si="55"/>
        <v>340.87181548726937</v>
      </c>
      <c r="L421" s="119">
        <f t="shared" si="53"/>
        <v>81.526471721609198</v>
      </c>
      <c r="M421" s="120">
        <f t="shared" si="56"/>
        <v>0.3143548696030381</v>
      </c>
    </row>
    <row r="422" spans="1:14" ht="26.4" x14ac:dyDescent="0.25">
      <c r="A422" s="103" t="str">
        <f t="shared" si="52"/>
        <v>Street Light</v>
      </c>
      <c r="D422" s="123" t="s">
        <v>62</v>
      </c>
      <c r="E422" s="25"/>
      <c r="F422" s="36">
        <v>0</v>
      </c>
      <c r="G422" s="115">
        <v>12262</v>
      </c>
      <c r="H422" s="116">
        <f t="shared" si="54"/>
        <v>0</v>
      </c>
      <c r="I422" s="45">
        <v>0</v>
      </c>
      <c r="J422" s="121">
        <v>12262</v>
      </c>
      <c r="K422" s="118">
        <f t="shared" si="55"/>
        <v>0</v>
      </c>
      <c r="L422" s="119">
        <f t="shared" si="53"/>
        <v>0</v>
      </c>
      <c r="M422" s="120" t="str">
        <f t="shared" si="56"/>
        <v/>
      </c>
    </row>
    <row r="423" spans="1:14" x14ac:dyDescent="0.25">
      <c r="A423" s="103" t="str">
        <f t="shared" si="52"/>
        <v>Street Light</v>
      </c>
      <c r="D423" s="114" t="s">
        <v>63</v>
      </c>
      <c r="E423" s="25"/>
      <c r="F423" s="36">
        <v>0</v>
      </c>
      <c r="G423" s="115">
        <v>12262</v>
      </c>
      <c r="H423" s="116">
        <f t="shared" si="54"/>
        <v>0</v>
      </c>
      <c r="I423" s="29">
        <v>0</v>
      </c>
      <c r="J423" s="121">
        <v>12262</v>
      </c>
      <c r="K423" s="118">
        <f t="shared" si="55"/>
        <v>0</v>
      </c>
      <c r="L423" s="119">
        <f t="shared" si="53"/>
        <v>0</v>
      </c>
      <c r="M423" s="120" t="str">
        <f t="shared" si="56"/>
        <v/>
      </c>
    </row>
    <row r="424" spans="1:14" x14ac:dyDescent="0.25">
      <c r="A424" s="103" t="str">
        <f t="shared" si="52"/>
        <v>Street Light</v>
      </c>
      <c r="D424" s="114" t="s">
        <v>64</v>
      </c>
      <c r="E424" s="25"/>
      <c r="F424" s="36">
        <v>-0.63980000000000004</v>
      </c>
      <c r="G424" s="55">
        <f>IF($E403&gt;0, $E403, $E402)</f>
        <v>863.33336806145189</v>
      </c>
      <c r="H424" s="116">
        <f t="shared" si="54"/>
        <v>-552.36068888571697</v>
      </c>
      <c r="I424" s="35">
        <v>-0.71007234708962685</v>
      </c>
      <c r="J424" s="56">
        <f>IF($E403&gt;0, $E403, $E402)</f>
        <v>863.33336806145189</v>
      </c>
      <c r="K424" s="118">
        <f t="shared" si="55"/>
        <v>-613.02915098018786</v>
      </c>
      <c r="L424" s="119">
        <f t="shared" si="53"/>
        <v>-60.668462094470897</v>
      </c>
      <c r="M424" s="120">
        <f t="shared" si="56"/>
        <v>0.10983486572308038</v>
      </c>
    </row>
    <row r="425" spans="1:14" ht="26.4" x14ac:dyDescent="0.25">
      <c r="A425" s="103" t="str">
        <f t="shared" si="52"/>
        <v>Street Light</v>
      </c>
      <c r="B425" s="103" t="s">
        <v>65</v>
      </c>
      <c r="C425" s="24">
        <f>B22</f>
        <v>7</v>
      </c>
      <c r="D425" s="124" t="s">
        <v>66</v>
      </c>
      <c r="E425" s="125"/>
      <c r="F425" s="48"/>
      <c r="G425" s="49"/>
      <c r="H425" s="50">
        <f>SUM(H416:H424)</f>
        <v>52591.554353853819</v>
      </c>
      <c r="I425" s="51"/>
      <c r="J425" s="52"/>
      <c r="K425" s="50">
        <f>SUM(K416:K424)</f>
        <v>16162.973714215123</v>
      </c>
      <c r="L425" s="41">
        <f t="shared" si="53"/>
        <v>-36428.580639638698</v>
      </c>
      <c r="M425" s="42">
        <f>IF((H425)=0,"",(L425/H425))</f>
        <v>-0.69266978485813235</v>
      </c>
    </row>
    <row r="426" spans="1:14" x14ac:dyDescent="0.25">
      <c r="A426" s="103" t="str">
        <f t="shared" si="52"/>
        <v>Street Light</v>
      </c>
      <c r="D426" s="126" t="s">
        <v>67</v>
      </c>
      <c r="E426" s="25"/>
      <c r="F426" s="36">
        <v>3.5424000000000002</v>
      </c>
      <c r="G426" s="43">
        <f>IF($E403&gt;0, $E403, $E402*$E404)</f>
        <v>863.33336806145189</v>
      </c>
      <c r="H426" s="116">
        <f>G426*F426</f>
        <v>3058.2721230208872</v>
      </c>
      <c r="I426" s="35">
        <v>3.6911999999999998</v>
      </c>
      <c r="J426" s="44">
        <f>IF($E403&gt;0, $E403, $E402*$E405)</f>
        <v>863.33336806145189</v>
      </c>
      <c r="K426" s="118">
        <f>J426*I426</f>
        <v>3186.7361281884309</v>
      </c>
      <c r="L426" s="119">
        <f t="shared" si="53"/>
        <v>128.46400516754375</v>
      </c>
      <c r="M426" s="120">
        <f>IF(ISERROR(L426/H426), "", L426/H426)</f>
        <v>4.2005420054200444E-2</v>
      </c>
      <c r="N426" s="127"/>
    </row>
    <row r="427" spans="1:14" ht="26.4" x14ac:dyDescent="0.25">
      <c r="A427" s="103" t="str">
        <f t="shared" si="52"/>
        <v>Street Light</v>
      </c>
      <c r="D427" s="128" t="s">
        <v>68</v>
      </c>
      <c r="E427" s="25"/>
      <c r="F427" s="36">
        <v>2.6787999999999998</v>
      </c>
      <c r="G427" s="43">
        <f>IF($E403&gt;0, $E403, $E402*$E404)</f>
        <v>863.33336806145189</v>
      </c>
      <c r="H427" s="116">
        <f>G427*F427</f>
        <v>2312.6974263630173</v>
      </c>
      <c r="I427" s="35">
        <v>2.6196999999999999</v>
      </c>
      <c r="J427" s="44">
        <f>IF($E403&gt;0, $E403, $E402*$E405)</f>
        <v>863.33336806145189</v>
      </c>
      <c r="K427" s="118">
        <f>J427*I427</f>
        <v>2261.6744243105854</v>
      </c>
      <c r="L427" s="119">
        <f t="shared" si="53"/>
        <v>-51.023002052431821</v>
      </c>
      <c r="M427" s="120">
        <f>IF(ISERROR(L427/H427), "", L427/H427)</f>
        <v>-2.2062117365984776E-2</v>
      </c>
      <c r="N427" s="127"/>
    </row>
    <row r="428" spans="1:14" ht="26.4" x14ac:dyDescent="0.25">
      <c r="A428" s="103" t="str">
        <f t="shared" si="52"/>
        <v>Street Light</v>
      </c>
      <c r="B428" s="103" t="s">
        <v>69</v>
      </c>
      <c r="C428" s="24">
        <f>B22</f>
        <v>7</v>
      </c>
      <c r="D428" s="124" t="s">
        <v>70</v>
      </c>
      <c r="E428" s="7"/>
      <c r="F428" s="48"/>
      <c r="G428" s="49"/>
      <c r="H428" s="50">
        <f>SUM(H425:H427)</f>
        <v>57962.523903237721</v>
      </c>
      <c r="I428" s="51"/>
      <c r="J428" s="40"/>
      <c r="K428" s="50">
        <f>SUM(K425:K427)</f>
        <v>21611.38426671414</v>
      </c>
      <c r="L428" s="41">
        <f t="shared" si="53"/>
        <v>-36351.139636523585</v>
      </c>
      <c r="M428" s="42">
        <f>IF((H428)=0,"",(L428/H428))</f>
        <v>-0.62714901264837863</v>
      </c>
    </row>
    <row r="429" spans="1:14" ht="26.4" x14ac:dyDescent="0.25">
      <c r="A429" s="103" t="str">
        <f t="shared" si="52"/>
        <v>Street Light</v>
      </c>
      <c r="D429" s="129" t="s">
        <v>71</v>
      </c>
      <c r="E429" s="25"/>
      <c r="F429" s="36">
        <v>4.5000000000000005E-3</v>
      </c>
      <c r="G429" s="43">
        <f>E402*E404</f>
        <v>340881.42298196885</v>
      </c>
      <c r="H429" s="130">
        <f>G429*F429</f>
        <v>1533.96640341886</v>
      </c>
      <c r="I429" s="35">
        <v>4.5000000000000005E-3</v>
      </c>
      <c r="J429" s="44">
        <f>E402*E405</f>
        <v>339609.72071524826</v>
      </c>
      <c r="K429" s="118">
        <f>J429*I429</f>
        <v>1528.2437432186173</v>
      </c>
      <c r="L429" s="119">
        <f t="shared" si="53"/>
        <v>-5.7226602002426716</v>
      </c>
      <c r="M429" s="120">
        <f>IF(ISERROR(L429/H429), "", L429/H429)</f>
        <v>-3.7306294241439527E-3</v>
      </c>
    </row>
    <row r="430" spans="1:14" ht="26.4" x14ac:dyDescent="0.25">
      <c r="A430" s="103" t="str">
        <f t="shared" si="52"/>
        <v>Street Light</v>
      </c>
      <c r="D430" s="129" t="s">
        <v>72</v>
      </c>
      <c r="E430" s="25"/>
      <c r="F430" s="36">
        <v>1.5E-3</v>
      </c>
      <c r="G430" s="43">
        <f>E402*E404</f>
        <v>340881.42298196885</v>
      </c>
      <c r="H430" s="130">
        <f>G430*F430</f>
        <v>511.32213447295328</v>
      </c>
      <c r="I430" s="35">
        <v>1.5E-3</v>
      </c>
      <c r="J430" s="44">
        <f>E402*E405</f>
        <v>339609.72071524826</v>
      </c>
      <c r="K430" s="118">
        <f>J430*I430</f>
        <v>509.41458107287241</v>
      </c>
      <c r="L430" s="119">
        <f t="shared" si="53"/>
        <v>-1.9075534000808716</v>
      </c>
      <c r="M430" s="120">
        <f>IF(ISERROR(L430/H430), "", L430/H430)</f>
        <v>-3.7306294241439158E-3</v>
      </c>
    </row>
    <row r="431" spans="1:14" x14ac:dyDescent="0.25">
      <c r="A431" s="103" t="str">
        <f t="shared" si="52"/>
        <v>Street Light</v>
      </c>
      <c r="D431" s="25" t="s">
        <v>73</v>
      </c>
      <c r="E431" s="25"/>
      <c r="F431" s="54">
        <v>0.25</v>
      </c>
      <c r="G431" s="27">
        <v>12262</v>
      </c>
      <c r="H431" s="130">
        <f>G431*F431</f>
        <v>3065.5</v>
      </c>
      <c r="I431" s="45">
        <v>0.25</v>
      </c>
      <c r="J431" s="30">
        <v>12262</v>
      </c>
      <c r="K431" s="118">
        <f>J431*I431</f>
        <v>3065.5</v>
      </c>
      <c r="L431" s="119">
        <f t="shared" si="53"/>
        <v>0</v>
      </c>
      <c r="M431" s="120">
        <f>IF(ISERROR(L431/H431), "", L431/H431)</f>
        <v>0</v>
      </c>
    </row>
    <row r="432" spans="1:14" ht="26.4" hidden="1" customHeight="1" x14ac:dyDescent="0.25">
      <c r="A432" s="103" t="str">
        <f t="shared" si="52"/>
        <v>Street Light</v>
      </c>
      <c r="D432" s="129" t="s">
        <v>74</v>
      </c>
      <c r="E432" s="25"/>
      <c r="F432" s="34"/>
      <c r="G432" s="43"/>
      <c r="H432" s="130"/>
      <c r="I432" s="35"/>
      <c r="J432" s="44"/>
      <c r="K432" s="118"/>
      <c r="L432" s="119"/>
      <c r="M432" s="120"/>
    </row>
    <row r="433" spans="1:13" ht="13.2" hidden="1" customHeight="1" x14ac:dyDescent="0.25">
      <c r="A433" s="103" t="str">
        <f t="shared" si="52"/>
        <v>Street Light</v>
      </c>
      <c r="B433" s="103" t="s">
        <v>12</v>
      </c>
      <c r="D433" s="25" t="s">
        <v>75</v>
      </c>
      <c r="E433" s="25"/>
      <c r="F433" s="34">
        <v>9.8000000000000004E-2</v>
      </c>
      <c r="G433" s="55">
        <f>IF(AND(E402*12&gt;=150000),OffPeakPer*E402*E404,OffPeakPer*E402)</f>
        <v>218164.11070846007</v>
      </c>
      <c r="H433" s="130">
        <f>G433*F433</f>
        <v>21380.082849429087</v>
      </c>
      <c r="I433" s="35">
        <v>9.8000000000000004E-2</v>
      </c>
      <c r="J433" s="56">
        <f>IF(AND(E402*12&gt;=150000),OffPeakPer*E402*E405,OffPeakPer*E402)</f>
        <v>217350.22125775891</v>
      </c>
      <c r="K433" s="118">
        <f>J433*I433</f>
        <v>21300.321683260372</v>
      </c>
      <c r="L433" s="119">
        <f>K433-H433</f>
        <v>-79.761166168715135</v>
      </c>
      <c r="M433" s="120">
        <f>IF(ISERROR(L433/H433), "", L433/H433)</f>
        <v>-3.7306294241439292E-3</v>
      </c>
    </row>
    <row r="434" spans="1:13" ht="13.2" hidden="1" customHeight="1" x14ac:dyDescent="0.25">
      <c r="A434" s="103" t="str">
        <f t="shared" si="52"/>
        <v>Street Light</v>
      </c>
      <c r="B434" s="103" t="s">
        <v>12</v>
      </c>
      <c r="D434" s="25" t="s">
        <v>76</v>
      </c>
      <c r="E434" s="25"/>
      <c r="F434" s="34">
        <v>0.157</v>
      </c>
      <c r="G434" s="55">
        <f>IF(AND(E402*12&gt;=150000),MidPeakPer*E402*E404,MidPeakPer*E402)</f>
        <v>61358.656136754384</v>
      </c>
      <c r="H434" s="130">
        <f>G434*F434</f>
        <v>9633.309013470438</v>
      </c>
      <c r="I434" s="35">
        <v>0.157</v>
      </c>
      <c r="J434" s="56">
        <f>IF(AND(E402*12&gt;=150000),MidPeakPer*E402*E405,MidPeakPer*E402)</f>
        <v>61129.749728744682</v>
      </c>
      <c r="K434" s="118">
        <f>J434*I434</f>
        <v>9597.3707074129143</v>
      </c>
      <c r="L434" s="119">
        <f>K434-H434</f>
        <v>-35.938306057523732</v>
      </c>
      <c r="M434" s="120">
        <f>IF(ISERROR(L434/H434), "", L434/H434)</f>
        <v>-3.7306294241439279E-3</v>
      </c>
    </row>
    <row r="435" spans="1:13" ht="13.2" hidden="1" customHeight="1" x14ac:dyDescent="0.25">
      <c r="A435" s="103" t="str">
        <f t="shared" si="52"/>
        <v>Street Light</v>
      </c>
      <c r="B435" s="103" t="s">
        <v>12</v>
      </c>
      <c r="D435" s="103" t="s">
        <v>77</v>
      </c>
      <c r="E435" s="25"/>
      <c r="F435" s="34">
        <v>0.20300000000000001</v>
      </c>
      <c r="G435" s="55">
        <f>IF(AND(E402*12&gt;=150000),OnPeakPer*E402*E404,OnPeakPer*E402)</f>
        <v>61358.656136754384</v>
      </c>
      <c r="H435" s="130">
        <f>G435*F435</f>
        <v>12455.807195761141</v>
      </c>
      <c r="I435" s="35">
        <v>0.20300000000000001</v>
      </c>
      <c r="J435" s="56">
        <f>IF(AND(E402*12&gt;=150000),OnPeakPer*E402*E405,OnPeakPer*E402)</f>
        <v>61129.749728744682</v>
      </c>
      <c r="K435" s="118">
        <f>J435*I435</f>
        <v>12409.339194935172</v>
      </c>
      <c r="L435" s="119">
        <f>K435-H435</f>
        <v>-46.468000825969284</v>
      </c>
      <c r="M435" s="120">
        <f>IF(ISERROR(L435/H435), "", L435/H435)</f>
        <v>-3.730629424143856E-3</v>
      </c>
    </row>
    <row r="436" spans="1:13" ht="13.2" hidden="1" customHeight="1" x14ac:dyDescent="0.25">
      <c r="A436" s="103" t="str">
        <f t="shared" si="52"/>
        <v>Street Light</v>
      </c>
      <c r="B436" s="103" t="s">
        <v>78</v>
      </c>
      <c r="D436" s="25" t="s">
        <v>79</v>
      </c>
      <c r="E436" s="25"/>
      <c r="F436" s="57">
        <v>0.11308</v>
      </c>
      <c r="G436" s="55">
        <f>IF(AND(E402*12&gt;=150000),E402*E404,E402)</f>
        <v>340881.42298196885</v>
      </c>
      <c r="H436" s="130">
        <f>G436*F436</f>
        <v>38546.871310801034</v>
      </c>
      <c r="I436" s="35">
        <f>F436</f>
        <v>0.11308</v>
      </c>
      <c r="J436" s="56">
        <f>IF(AND(E402*12&gt;=150000),E402*E405,E402)</f>
        <v>339609.72071524826</v>
      </c>
      <c r="K436" s="118">
        <f>J436*I436</f>
        <v>38403.067218480275</v>
      </c>
      <c r="L436" s="119">
        <f>K436-H436</f>
        <v>-143.80409232075908</v>
      </c>
      <c r="M436" s="120">
        <f>IF(ISERROR(L436/H436), "", L436/H436)</f>
        <v>-3.7306294241438065E-3</v>
      </c>
    </row>
    <row r="437" spans="1:13" ht="13.8" thickBot="1" x14ac:dyDescent="0.3">
      <c r="A437" s="103" t="str">
        <f t="shared" si="52"/>
        <v>Street Light</v>
      </c>
      <c r="B437" s="103" t="s">
        <v>17</v>
      </c>
      <c r="D437" s="25" t="s">
        <v>80</v>
      </c>
      <c r="E437" s="25"/>
      <c r="F437" s="57">
        <v>0.11308</v>
      </c>
      <c r="G437" s="55">
        <f>IF(AND(E402*12&gt;=150000),E402*E404,E402)</f>
        <v>340881.42298196885</v>
      </c>
      <c r="H437" s="130">
        <f>G437*F437</f>
        <v>38546.871310801034</v>
      </c>
      <c r="I437" s="35">
        <f>F437</f>
        <v>0.11308</v>
      </c>
      <c r="J437" s="56">
        <f>IF(AND(E402*12&gt;=150000),E402*E405,E402)</f>
        <v>339609.72071524826</v>
      </c>
      <c r="K437" s="118">
        <f>J437*I437</f>
        <v>38403.067218480275</v>
      </c>
      <c r="L437" s="119">
        <f>K437-H437</f>
        <v>-143.80409232075908</v>
      </c>
      <c r="M437" s="120">
        <f>IF(ISERROR(L437/H437), "", L437/H437)</f>
        <v>-3.7306294241438065E-3</v>
      </c>
    </row>
    <row r="438" spans="1:13" ht="13.8" thickBot="1" x14ac:dyDescent="0.3">
      <c r="A438" s="103" t="str">
        <f t="shared" si="52"/>
        <v>Street Light</v>
      </c>
      <c r="D438" s="58"/>
      <c r="E438" s="59"/>
      <c r="F438" s="60"/>
      <c r="G438" s="61"/>
      <c r="H438" s="62"/>
      <c r="I438" s="60"/>
      <c r="J438" s="63"/>
      <c r="K438" s="62"/>
      <c r="L438" s="64"/>
      <c r="M438" s="65"/>
    </row>
    <row r="439" spans="1:13" ht="13.2" hidden="1" customHeight="1" x14ac:dyDescent="0.25">
      <c r="A439" s="103" t="str">
        <f t="shared" si="52"/>
        <v>Street Light</v>
      </c>
      <c r="B439" s="103" t="s">
        <v>12</v>
      </c>
      <c r="D439" s="135" t="s">
        <v>81</v>
      </c>
      <c r="E439" s="25"/>
      <c r="F439" s="66"/>
      <c r="G439" s="67"/>
      <c r="H439" s="68">
        <f>SUM(H429:H435,H428)</f>
        <v>106542.5114997902</v>
      </c>
      <c r="I439" s="69"/>
      <c r="J439" s="69"/>
      <c r="K439" s="68">
        <f>SUM(K429:K435,K428)</f>
        <v>70021.574176614085</v>
      </c>
      <c r="L439" s="70">
        <f>K439-H439</f>
        <v>-36520.937323176113</v>
      </c>
      <c r="M439" s="71">
        <f>IF((H439)=0,"",(L439/H439))</f>
        <v>-0.34278277101857157</v>
      </c>
    </row>
    <row r="440" spans="1:13" ht="13.2" hidden="1" customHeight="1" x14ac:dyDescent="0.25">
      <c r="A440" s="103" t="str">
        <f t="shared" si="52"/>
        <v>Street Light</v>
      </c>
      <c r="B440" s="103" t="s">
        <v>12</v>
      </c>
      <c r="D440" s="142" t="s">
        <v>82</v>
      </c>
      <c r="E440" s="25"/>
      <c r="F440" s="66">
        <v>0.13</v>
      </c>
      <c r="G440" s="72"/>
      <c r="H440" s="73">
        <f>H439*F440</f>
        <v>13850.526494972726</v>
      </c>
      <c r="I440" s="74">
        <v>0.13</v>
      </c>
      <c r="J440" s="27"/>
      <c r="K440" s="73">
        <f>K439*I440</f>
        <v>9102.8046429598307</v>
      </c>
      <c r="L440" s="32">
        <f>K440-H440</f>
        <v>-4747.7218520128954</v>
      </c>
      <c r="M440" s="75">
        <f>IF((H440)=0,"",(L440/H440))</f>
        <v>-0.34278277101857163</v>
      </c>
    </row>
    <row r="441" spans="1:13" ht="14.4" hidden="1" customHeight="1" x14ac:dyDescent="0.3">
      <c r="A441" s="103" t="str">
        <f t="shared" si="52"/>
        <v>Street Light</v>
      </c>
      <c r="B441" s="103" t="s">
        <v>12</v>
      </c>
      <c r="D441" s="142" t="s">
        <v>83</v>
      </c>
      <c r="E441" s="147"/>
      <c r="F441" s="76">
        <v>0.23499999999999999</v>
      </c>
      <c r="G441" s="72"/>
      <c r="H441" s="73">
        <f>IF(OR(ISNUMBER(SEARCH("[DGEN]", E400))=TRUE, ISNUMBER(SEARCH("STREET LIGHT", E400))=TRUE), 0, IF(AND(E402=0, E403=0),0, IF(AND(E403=0, E402*12&gt;250000), 0, IF(AND(E402=0, E403&gt;=50), 0, IF(E402*12&lt;=250000, F441*H439*-1, IF(E403&lt;50, F441*H439*-1, 0))))))</f>
        <v>0</v>
      </c>
      <c r="I441" s="76">
        <v>0.23499999999999999</v>
      </c>
      <c r="J441" s="27"/>
      <c r="K441" s="73">
        <f>IF(OR(ISNUMBER(SEARCH("[DGEN]", E400))=TRUE, ISNUMBER(SEARCH("STREET LIGHT", E400))=TRUE), 0, IF(AND(E402=0, E403=0),0, IF(AND(E403=0, E402*12&gt;250000), 0, IF(AND(E402=0, E403&gt;=50), 0, IF(E402*12&lt;=250000, I441*K439*-1, IF(E403&lt;50, I441*K439*-1, 0))))))</f>
        <v>0</v>
      </c>
      <c r="L441" s="32">
        <f>K441-H441</f>
        <v>0</v>
      </c>
      <c r="M441" s="75"/>
    </row>
    <row r="442" spans="1:13" ht="13.2" hidden="1" customHeight="1" x14ac:dyDescent="0.25">
      <c r="A442" s="103" t="str">
        <f t="shared" si="52"/>
        <v>Street Light</v>
      </c>
      <c r="B442" s="103" t="s">
        <v>84</v>
      </c>
      <c r="D442" s="248" t="s">
        <v>85</v>
      </c>
      <c r="E442" s="248"/>
      <c r="F442" s="77"/>
      <c r="G442" s="78"/>
      <c r="H442" s="79">
        <f>H439+H440+H441</f>
        <v>120393.03799476293</v>
      </c>
      <c r="I442" s="80"/>
      <c r="J442" s="80"/>
      <c r="K442" s="81">
        <f>K439+K440+K441</f>
        <v>79124.378819573918</v>
      </c>
      <c r="L442" s="82">
        <f>K442-H442</f>
        <v>-41268.659175189008</v>
      </c>
      <c r="M442" s="83">
        <f>IF((H442)=0,"",(L442/H442))</f>
        <v>-0.34278277101857157</v>
      </c>
    </row>
    <row r="443" spans="1:13" ht="13.8" hidden="1" customHeight="1" thickBot="1" x14ac:dyDescent="0.3">
      <c r="A443" s="103" t="str">
        <f t="shared" si="52"/>
        <v>Street Light</v>
      </c>
      <c r="B443" s="103" t="s">
        <v>12</v>
      </c>
      <c r="D443" s="131"/>
      <c r="E443" s="132"/>
      <c r="F443" s="60"/>
      <c r="G443" s="61"/>
      <c r="H443" s="62"/>
      <c r="I443" s="60"/>
      <c r="J443" s="63"/>
      <c r="K443" s="62"/>
      <c r="L443" s="64"/>
      <c r="M443" s="65"/>
    </row>
    <row r="444" spans="1:13" ht="13.2" hidden="1" customHeight="1" x14ac:dyDescent="0.25">
      <c r="A444" s="103" t="str">
        <f t="shared" si="52"/>
        <v>Street Light</v>
      </c>
      <c r="B444" s="103" t="s">
        <v>78</v>
      </c>
      <c r="D444" s="135" t="s">
        <v>86</v>
      </c>
      <c r="E444" s="25"/>
      <c r="F444" s="66"/>
      <c r="G444" s="67"/>
      <c r="H444" s="68">
        <f>SUM(H436,H429:H432,H428)</f>
        <v>101620.18375193057</v>
      </c>
      <c r="I444" s="69"/>
      <c r="J444" s="69"/>
      <c r="K444" s="68">
        <f>SUM(K436,K429:K432,K428)</f>
        <v>65117.609809485904</v>
      </c>
      <c r="L444" s="70">
        <f>K444-H444</f>
        <v>-36502.573942444666</v>
      </c>
      <c r="M444" s="71">
        <f>IF((H444)=0,"",(L444/H444))</f>
        <v>-0.35920594309839743</v>
      </c>
    </row>
    <row r="445" spans="1:13" ht="13.2" hidden="1" customHeight="1" x14ac:dyDescent="0.25">
      <c r="A445" s="103" t="str">
        <f t="shared" si="52"/>
        <v>Street Light</v>
      </c>
      <c r="B445" s="103" t="s">
        <v>78</v>
      </c>
      <c r="D445" s="142" t="s">
        <v>82</v>
      </c>
      <c r="E445" s="25"/>
      <c r="F445" s="66">
        <v>0.13</v>
      </c>
      <c r="G445" s="67"/>
      <c r="H445" s="73">
        <f>H444*F445</f>
        <v>13210.623887750975</v>
      </c>
      <c r="I445" s="66">
        <v>0.13</v>
      </c>
      <c r="J445" s="74"/>
      <c r="K445" s="73">
        <f>K444*I445</f>
        <v>8465.2892752331682</v>
      </c>
      <c r="L445" s="32">
        <f>K445-H445</f>
        <v>-4745.3346125178068</v>
      </c>
      <c r="M445" s="75">
        <f>IF((H445)=0,"",(L445/H445))</f>
        <v>-0.35920594309839743</v>
      </c>
    </row>
    <row r="446" spans="1:13" ht="14.4" hidden="1" customHeight="1" x14ac:dyDescent="0.3">
      <c r="A446" s="103" t="str">
        <f t="shared" si="52"/>
        <v>Street Light</v>
      </c>
      <c r="B446" s="103" t="s">
        <v>78</v>
      </c>
      <c r="D446" s="142" t="s">
        <v>83</v>
      </c>
      <c r="E446" s="147"/>
      <c r="F446" s="76">
        <v>0.23499999999999999</v>
      </c>
      <c r="G446" s="67"/>
      <c r="H446" s="73">
        <f>IF(OR(ISNUMBER(SEARCH("[DGEN]", E400))=TRUE, ISNUMBER(SEARCH("STREET LIGHT", E400))=TRUE), 0, IF(AND(E402=0, E403=0),0, IF(AND(E403=0, E402*12&gt;250000), 0, IF(AND(E402=0, E403&gt;=50), 0, IF(E402*12&lt;=250000, F446*H444*-1, IF(E403&lt;50, F446*H444*-1, 0))))))</f>
        <v>0</v>
      </c>
      <c r="I446" s="76">
        <v>0.23499999999999999</v>
      </c>
      <c r="J446" s="74"/>
      <c r="K446" s="73">
        <f>IF(OR(ISNUMBER(SEARCH("[DGEN]", E400))=TRUE, ISNUMBER(SEARCH("STREET LIGHT", E400))=TRUE), 0, IF(AND(E402=0, E403=0),0, IF(AND(E403=0, E402*12&gt;250000), 0, IF(AND(E402=0, E403&gt;=50), 0, IF(E402*12&lt;=250000, I446*K444*-1, IF(E403&lt;50, I446*K444*-1, 0))))))</f>
        <v>0</v>
      </c>
      <c r="L446" s="32"/>
      <c r="M446" s="75"/>
    </row>
    <row r="447" spans="1:13" ht="13.2" hidden="1" customHeight="1" x14ac:dyDescent="0.25">
      <c r="A447" s="103" t="str">
        <f t="shared" si="52"/>
        <v>Street Light</v>
      </c>
      <c r="B447" s="103" t="s">
        <v>87</v>
      </c>
      <c r="D447" s="248" t="s">
        <v>86</v>
      </c>
      <c r="E447" s="248"/>
      <c r="F447" s="84"/>
      <c r="G447" s="85"/>
      <c r="H447" s="79">
        <f>SUM(H444,H445)</f>
        <v>114830.80763968154</v>
      </c>
      <c r="I447" s="86"/>
      <c r="J447" s="86"/>
      <c r="K447" s="79">
        <f>SUM(K444,K445)</f>
        <v>73582.899084719073</v>
      </c>
      <c r="L447" s="87">
        <f>K447-H447</f>
        <v>-41247.908554962472</v>
      </c>
      <c r="M447" s="88">
        <f>IF((H447)=0,"",(L447/H447))</f>
        <v>-0.35920594309839743</v>
      </c>
    </row>
    <row r="448" spans="1:13" ht="13.8" hidden="1" customHeight="1" thickBot="1" x14ac:dyDescent="0.3">
      <c r="A448" s="103" t="str">
        <f t="shared" si="52"/>
        <v>Street Light</v>
      </c>
      <c r="B448" s="103" t="s">
        <v>78</v>
      </c>
      <c r="D448" s="131"/>
      <c r="E448" s="132"/>
      <c r="F448" s="89"/>
      <c r="G448" s="90"/>
      <c r="H448" s="91"/>
      <c r="I448" s="89"/>
      <c r="J448" s="61"/>
      <c r="K448" s="91"/>
      <c r="L448" s="92"/>
      <c r="M448" s="65"/>
    </row>
    <row r="449" spans="1:14" x14ac:dyDescent="0.25">
      <c r="A449" s="103" t="str">
        <f t="shared" si="52"/>
        <v>Street Light</v>
      </c>
      <c r="B449" s="103" t="s">
        <v>17</v>
      </c>
      <c r="D449" s="135" t="s">
        <v>88</v>
      </c>
      <c r="E449" s="25"/>
      <c r="F449" s="136"/>
      <c r="G449" s="137"/>
      <c r="H449" s="138">
        <f>SUM(H437,H429:H432,H428)</f>
        <v>101620.18375193057</v>
      </c>
      <c r="I449" s="139"/>
      <c r="J449" s="139"/>
      <c r="K449" s="138">
        <f>SUM(K437,K429:K432,K428)</f>
        <v>65117.609809485904</v>
      </c>
      <c r="L449" s="140">
        <f>K449-H449</f>
        <v>-36502.573942444666</v>
      </c>
      <c r="M449" s="141">
        <f>IF((H449)=0,"",(L449/H449))</f>
        <v>-0.35920594309839743</v>
      </c>
    </row>
    <row r="450" spans="1:14" x14ac:dyDescent="0.25">
      <c r="A450" s="103" t="str">
        <f t="shared" si="52"/>
        <v>Street Light</v>
      </c>
      <c r="B450" s="103" t="s">
        <v>17</v>
      </c>
      <c r="D450" s="142" t="s">
        <v>82</v>
      </c>
      <c r="E450" s="25"/>
      <c r="F450" s="136">
        <v>0.13</v>
      </c>
      <c r="G450" s="137"/>
      <c r="H450" s="144">
        <f>H449*F450</f>
        <v>13210.623887750975</v>
      </c>
      <c r="I450" s="136">
        <v>0.13</v>
      </c>
      <c r="J450" s="145"/>
      <c r="K450" s="144">
        <f>K449*I450</f>
        <v>8465.2892752331682</v>
      </c>
      <c r="L450" s="119">
        <f>K450-H450</f>
        <v>-4745.3346125178068</v>
      </c>
      <c r="M450" s="146">
        <f>IF((H450)=0,"",(L450/H450))</f>
        <v>-0.35920594309839743</v>
      </c>
    </row>
    <row r="451" spans="1:14" ht="14.4" x14ac:dyDescent="0.3">
      <c r="A451" s="103" t="str">
        <f t="shared" si="52"/>
        <v>Street Light</v>
      </c>
      <c r="B451" s="103" t="s">
        <v>17</v>
      </c>
      <c r="D451" s="142" t="s">
        <v>83</v>
      </c>
      <c r="E451" s="147"/>
      <c r="F451" s="148">
        <v>0.23499999999999999</v>
      </c>
      <c r="G451" s="137"/>
      <c r="H451" s="144">
        <f>IF(OR(ISNUMBER(SEARCH("[DGEN]", E400))=TRUE, ISNUMBER(SEARCH("STREET LIGHT", E400))=TRUE), 0, IF(AND(E402=0, E403=0),0, IF(AND(E403=0, E402*12&gt;250000), 0, IF(AND(E402=0, E403&gt;=50), 0, IF(E402*12&lt;=250000, F451*H449*-1, IF(E403&lt;50, F451*H449*-1, 0))))))</f>
        <v>0</v>
      </c>
      <c r="I451" s="148">
        <v>0.23499999999999999</v>
      </c>
      <c r="J451" s="145"/>
      <c r="K451" s="144">
        <f>IF(OR(ISNUMBER(SEARCH("[DGEN]", E400))=TRUE, ISNUMBER(SEARCH("STREET LIGHT", E400))=TRUE), 0, IF(AND(E402=0, E403=0),0, IF(AND(E403=0, E402*12&gt;250000), 0, IF(AND(E402=0, E403&gt;=50), 0, IF(E402*12&lt;=250000, I451*K449*-1, IF(E403&lt;50, I451*K449*-1, 0))))))</f>
        <v>0</v>
      </c>
      <c r="L451" s="119"/>
      <c r="M451" s="146"/>
    </row>
    <row r="452" spans="1:14" ht="13.8" customHeight="1" thickBot="1" x14ac:dyDescent="0.3">
      <c r="A452" s="103" t="str">
        <f t="shared" si="52"/>
        <v>Street Light</v>
      </c>
      <c r="B452" s="103" t="s">
        <v>89</v>
      </c>
      <c r="C452" s="24">
        <f>B22</f>
        <v>7</v>
      </c>
      <c r="D452" s="247" t="s">
        <v>88</v>
      </c>
      <c r="E452" s="247"/>
      <c r="F452" s="84"/>
      <c r="G452" s="85"/>
      <c r="H452" s="79">
        <f>SUM(H449,H450)</f>
        <v>114830.80763968154</v>
      </c>
      <c r="I452" s="86"/>
      <c r="J452" s="86"/>
      <c r="K452" s="79">
        <f>SUM(K449,K450)</f>
        <v>73582.899084719073</v>
      </c>
      <c r="L452" s="87">
        <f>K452-H452</f>
        <v>-41247.908554962472</v>
      </c>
      <c r="M452" s="88">
        <f>IF((H452)=0,"",(L452/H452))</f>
        <v>-0.35920594309839743</v>
      </c>
    </row>
    <row r="453" spans="1:14" ht="13.8" thickBot="1" x14ac:dyDescent="0.3">
      <c r="A453" s="103" t="str">
        <f t="shared" si="52"/>
        <v>Street Light</v>
      </c>
      <c r="B453" s="103" t="s">
        <v>17</v>
      </c>
      <c r="D453" s="58"/>
      <c r="E453" s="59"/>
      <c r="F453" s="93"/>
      <c r="G453" s="90"/>
      <c r="H453" s="94"/>
      <c r="I453" s="93"/>
      <c r="J453" s="61"/>
      <c r="K453" s="94"/>
      <c r="L453" s="92"/>
      <c r="M453" s="95"/>
    </row>
    <row r="456" spans="1:14" x14ac:dyDescent="0.25">
      <c r="D456" s="104" t="s">
        <v>34</v>
      </c>
      <c r="E456" s="246" t="str">
        <f>D23</f>
        <v>Residential (Low)</v>
      </c>
      <c r="F456" s="246"/>
      <c r="G456" s="246"/>
      <c r="H456" s="246"/>
      <c r="I456" s="246"/>
      <c r="J456" s="246"/>
      <c r="K456" s="103" t="str">
        <f>IF(N406="DEMAND - INTERVAL","RTSR - INTERVAL METERED","")</f>
        <v/>
      </c>
    </row>
    <row r="457" spans="1:14" x14ac:dyDescent="0.25">
      <c r="D457" s="104" t="s">
        <v>35</v>
      </c>
      <c r="E457" s="236" t="str">
        <f>H23</f>
        <v>RPP</v>
      </c>
      <c r="F457" s="236"/>
      <c r="G457" s="236"/>
      <c r="H457" s="20"/>
      <c r="I457" s="20"/>
    </row>
    <row r="458" spans="1:14" ht="15.6" x14ac:dyDescent="0.25">
      <c r="D458" s="104" t="s">
        <v>36</v>
      </c>
      <c r="E458" s="21">
        <f>K23</f>
        <v>325</v>
      </c>
      <c r="F458" s="105" t="s">
        <v>11</v>
      </c>
      <c r="J458" s="22"/>
      <c r="K458" s="22"/>
      <c r="L458" s="22"/>
      <c r="M458" s="22"/>
      <c r="N458" s="22"/>
    </row>
    <row r="459" spans="1:14" ht="15.6" x14ac:dyDescent="0.3">
      <c r="D459" s="104" t="s">
        <v>37</v>
      </c>
      <c r="E459" s="21">
        <f>L23</f>
        <v>0</v>
      </c>
      <c r="F459" s="106" t="s">
        <v>16</v>
      </c>
      <c r="G459" s="107"/>
      <c r="H459" s="108"/>
      <c r="I459" s="108"/>
      <c r="J459" s="108"/>
    </row>
    <row r="460" spans="1:14" x14ac:dyDescent="0.25">
      <c r="D460" s="104" t="s">
        <v>38</v>
      </c>
      <c r="E460" s="23">
        <f>I23</f>
        <v>1.0454000000000001</v>
      </c>
    </row>
    <row r="461" spans="1:14" x14ac:dyDescent="0.25">
      <c r="D461" s="104" t="s">
        <v>39</v>
      </c>
      <c r="E461" s="23">
        <f>J23</f>
        <v>1.0415000000000001</v>
      </c>
    </row>
    <row r="463" spans="1:14" x14ac:dyDescent="0.25">
      <c r="E463" s="105"/>
      <c r="F463" s="237" t="s">
        <v>40</v>
      </c>
      <c r="G463" s="238"/>
      <c r="H463" s="239"/>
      <c r="I463" s="237" t="s">
        <v>41</v>
      </c>
      <c r="J463" s="238"/>
      <c r="K463" s="239"/>
      <c r="L463" s="237" t="s">
        <v>42</v>
      </c>
      <c r="M463" s="239"/>
    </row>
    <row r="464" spans="1:14" x14ac:dyDescent="0.25">
      <c r="E464" s="240"/>
      <c r="F464" s="109" t="s">
        <v>43</v>
      </c>
      <c r="G464" s="109" t="s">
        <v>44</v>
      </c>
      <c r="H464" s="110" t="s">
        <v>45</v>
      </c>
      <c r="I464" s="109" t="s">
        <v>43</v>
      </c>
      <c r="J464" s="111" t="s">
        <v>44</v>
      </c>
      <c r="K464" s="110" t="s">
        <v>45</v>
      </c>
      <c r="L464" s="242" t="s">
        <v>46</v>
      </c>
      <c r="M464" s="244" t="s">
        <v>47</v>
      </c>
    </row>
    <row r="465" spans="1:13" x14ac:dyDescent="0.25">
      <c r="E465" s="241"/>
      <c r="F465" s="112" t="s">
        <v>48</v>
      </c>
      <c r="G465" s="112"/>
      <c r="H465" s="113" t="s">
        <v>48</v>
      </c>
      <c r="I465" s="112" t="s">
        <v>48</v>
      </c>
      <c r="J465" s="113"/>
      <c r="K465" s="113" t="s">
        <v>48</v>
      </c>
      <c r="L465" s="243"/>
      <c r="M465" s="245"/>
    </row>
    <row r="466" spans="1:13" x14ac:dyDescent="0.25">
      <c r="A466" s="103" t="str">
        <f>$E456</f>
        <v>Residential (Low)</v>
      </c>
      <c r="D466" s="114" t="s">
        <v>49</v>
      </c>
      <c r="E466" s="25"/>
      <c r="F466" s="26">
        <f>F74</f>
        <v>38.56</v>
      </c>
      <c r="G466" s="115">
        <v>1</v>
      </c>
      <c r="H466" s="116">
        <f>G466*F466</f>
        <v>38.56</v>
      </c>
      <c r="I466" s="29">
        <f>I74</f>
        <v>47.66</v>
      </c>
      <c r="J466" s="117">
        <f>G466</f>
        <v>1</v>
      </c>
      <c r="K466" s="118">
        <f>J466*I466</f>
        <v>47.66</v>
      </c>
      <c r="L466" s="119">
        <f>K466-H466</f>
        <v>9.0999999999999943</v>
      </c>
      <c r="M466" s="120">
        <f>IF(ISERROR(L466/H466), "", L466/H466)</f>
        <v>0.23599585062240647</v>
      </c>
    </row>
    <row r="467" spans="1:13" x14ac:dyDescent="0.25">
      <c r="A467" s="103" t="str">
        <f t="shared" ref="A467:A499" si="57">A466</f>
        <v>Residential (Low)</v>
      </c>
      <c r="D467" s="114" t="s">
        <v>50</v>
      </c>
      <c r="E467" s="25"/>
      <c r="F467" s="34">
        <f t="shared" ref="F467:F493" si="58">F75</f>
        <v>0</v>
      </c>
      <c r="G467" s="115">
        <f>IF($E459&gt;0, $E459, $E458)</f>
        <v>325</v>
      </c>
      <c r="H467" s="116">
        <f>G467*F467</f>
        <v>0</v>
      </c>
      <c r="I467" s="35">
        <f t="shared" ref="I467:I493" si="59">I75</f>
        <v>0</v>
      </c>
      <c r="J467" s="117">
        <f>IF($E459&gt;0, $E459, $E458)</f>
        <v>325</v>
      </c>
      <c r="K467" s="118">
        <f>J467*I467</f>
        <v>0</v>
      </c>
      <c r="L467" s="119">
        <f>K467-H467</f>
        <v>0</v>
      </c>
      <c r="M467" s="120" t="str">
        <f>IF(ISERROR(L467/H467), "", L467/H467)</f>
        <v/>
      </c>
    </row>
    <row r="468" spans="1:13" ht="13.2" hidden="1" customHeight="1" x14ac:dyDescent="0.25">
      <c r="A468" s="103" t="str">
        <f t="shared" si="57"/>
        <v>Residential (Low)</v>
      </c>
      <c r="D468" s="114" t="s">
        <v>51</v>
      </c>
      <c r="E468" s="25"/>
      <c r="F468" s="34">
        <f t="shared" si="58"/>
        <v>0</v>
      </c>
      <c r="G468" s="115">
        <f>IF($E459&gt;0, $E459, $E458)</f>
        <v>325</v>
      </c>
      <c r="H468" s="116">
        <v>0</v>
      </c>
      <c r="I468" s="35">
        <f t="shared" si="59"/>
        <v>0</v>
      </c>
      <c r="J468" s="117">
        <f>IF($E459&gt;0, $E459, $E458)</f>
        <v>325</v>
      </c>
      <c r="K468" s="118">
        <v>0</v>
      </c>
      <c r="L468" s="119"/>
      <c r="M468" s="120"/>
    </row>
    <row r="469" spans="1:13" ht="13.2" hidden="1" customHeight="1" x14ac:dyDescent="0.25">
      <c r="A469" s="103" t="str">
        <f t="shared" si="57"/>
        <v>Residential (Low)</v>
      </c>
      <c r="D469" s="114" t="s">
        <v>52</v>
      </c>
      <c r="E469" s="25"/>
      <c r="F469" s="34">
        <f t="shared" si="58"/>
        <v>0</v>
      </c>
      <c r="G469" s="115">
        <f>IF($E459&gt;0, $E459, $E458)</f>
        <v>325</v>
      </c>
      <c r="H469" s="116">
        <v>0</v>
      </c>
      <c r="I469" s="35">
        <f t="shared" si="59"/>
        <v>0</v>
      </c>
      <c r="J469" s="121">
        <f>IF($E459&gt;0, $E459, $E458)</f>
        <v>325</v>
      </c>
      <c r="K469" s="118">
        <v>0</v>
      </c>
      <c r="L469" s="119">
        <f t="shared" ref="L469:L487" si="60">K469-H469</f>
        <v>0</v>
      </c>
      <c r="M469" s="120" t="str">
        <f>IF(ISERROR(L469/H469), "", L469/H469)</f>
        <v/>
      </c>
    </row>
    <row r="470" spans="1:13" x14ac:dyDescent="0.25">
      <c r="A470" s="103" t="str">
        <f t="shared" si="57"/>
        <v>Residential (Low)</v>
      </c>
      <c r="D470" s="114" t="s">
        <v>53</v>
      </c>
      <c r="E470" s="25"/>
      <c r="F470" s="26">
        <f t="shared" si="58"/>
        <v>0.88000000000000012</v>
      </c>
      <c r="G470" s="115">
        <v>1</v>
      </c>
      <c r="H470" s="116">
        <f>G470*F470</f>
        <v>0.88000000000000012</v>
      </c>
      <c r="I470" s="29">
        <f t="shared" si="59"/>
        <v>-1.2667264157015985</v>
      </c>
      <c r="J470" s="117">
        <f>G470</f>
        <v>1</v>
      </c>
      <c r="K470" s="118">
        <f>J470*I470</f>
        <v>-1.2667264157015985</v>
      </c>
      <c r="L470" s="119">
        <f t="shared" si="60"/>
        <v>-2.1467264157015986</v>
      </c>
      <c r="M470" s="120">
        <f>IF(ISERROR(L470/H470), "", L470/H470)</f>
        <v>-2.4394618360245435</v>
      </c>
    </row>
    <row r="471" spans="1:13" x14ac:dyDescent="0.25">
      <c r="A471" s="103" t="str">
        <f t="shared" si="57"/>
        <v>Residential (Low)</v>
      </c>
      <c r="D471" s="114" t="s">
        <v>54</v>
      </c>
      <c r="E471" s="25"/>
      <c r="F471" s="36">
        <f t="shared" si="58"/>
        <v>0</v>
      </c>
      <c r="G471" s="115">
        <f>IF($E459&gt;0, $E459, $E458)</f>
        <v>325</v>
      </c>
      <c r="H471" s="116">
        <f>G471*F471</f>
        <v>0</v>
      </c>
      <c r="I471" s="35">
        <f t="shared" si="59"/>
        <v>0</v>
      </c>
      <c r="J471" s="117">
        <f>IF($E459&gt;0, $E459, $E458)</f>
        <v>325</v>
      </c>
      <c r="K471" s="118">
        <f>J471*I471</f>
        <v>0</v>
      </c>
      <c r="L471" s="119">
        <f t="shared" si="60"/>
        <v>0</v>
      </c>
      <c r="M471" s="120" t="str">
        <f>IF(ISERROR(L471/H471), "", L471/H471)</f>
        <v/>
      </c>
    </row>
    <row r="472" spans="1:13" x14ac:dyDescent="0.25">
      <c r="A472" s="103" t="str">
        <f t="shared" si="57"/>
        <v>Residential (Low)</v>
      </c>
      <c r="B472" s="103" t="s">
        <v>55</v>
      </c>
      <c r="C472" s="24">
        <f>B23</f>
        <v>8</v>
      </c>
      <c r="D472" s="46" t="s">
        <v>56</v>
      </c>
      <c r="E472" s="47"/>
      <c r="F472" s="48"/>
      <c r="G472" s="49"/>
      <c r="H472" s="50">
        <f>SUM(H466:H471)</f>
        <v>39.440000000000005</v>
      </c>
      <c r="I472" s="51"/>
      <c r="J472" s="52"/>
      <c r="K472" s="50">
        <f>SUM(K466:K471)</f>
        <v>46.393273584298399</v>
      </c>
      <c r="L472" s="41">
        <f t="shared" si="60"/>
        <v>6.9532735842983939</v>
      </c>
      <c r="M472" s="42">
        <f>IF((H472)=0,"",(L472/H472))</f>
        <v>0.17630004016983755</v>
      </c>
    </row>
    <row r="473" spans="1:13" x14ac:dyDescent="0.25">
      <c r="A473" s="103" t="str">
        <f t="shared" si="57"/>
        <v>Residential (Low)</v>
      </c>
      <c r="D473" s="123" t="s">
        <v>57</v>
      </c>
      <c r="E473" s="25"/>
      <c r="F473" s="34">
        <f t="shared" si="58"/>
        <v>0.12752000000000002</v>
      </c>
      <c r="G473" s="43">
        <f>IF(F473=0, 0, $E458*E460-E458)</f>
        <v>14.755000000000052</v>
      </c>
      <c r="H473" s="28">
        <f t="shared" ref="H473:H480" si="61">G473*F473</f>
        <v>1.8815576000000069</v>
      </c>
      <c r="I473" s="35">
        <f t="shared" si="59"/>
        <v>0.12752000000000002</v>
      </c>
      <c r="J473" s="44">
        <f>IF(I473=0, 0, E458*E461-E458)</f>
        <v>13.487500000000011</v>
      </c>
      <c r="K473" s="31">
        <f t="shared" ref="K473:K480" si="62">J473*I473</f>
        <v>1.7199260000000018</v>
      </c>
      <c r="L473" s="119">
        <f t="shared" si="60"/>
        <v>-0.16163160000000509</v>
      </c>
      <c r="M473" s="120">
        <f t="shared" ref="M473:M480" si="63">IF(ISERROR(L473/H473), "", L473/H473)</f>
        <v>-8.5903083700442917E-2</v>
      </c>
    </row>
    <row r="474" spans="1:13" ht="26.4" x14ac:dyDescent="0.25">
      <c r="A474" s="103" t="str">
        <f t="shared" si="57"/>
        <v>Residential (Low)</v>
      </c>
      <c r="D474" s="123" t="s">
        <v>58</v>
      </c>
      <c r="E474" s="25"/>
      <c r="F474" s="36">
        <f t="shared" si="58"/>
        <v>0</v>
      </c>
      <c r="G474" s="55">
        <f>IF($E459&gt;0, $E459, $E458)</f>
        <v>325</v>
      </c>
      <c r="H474" s="116">
        <f t="shared" si="61"/>
        <v>0</v>
      </c>
      <c r="I474" s="35">
        <f t="shared" si="59"/>
        <v>0</v>
      </c>
      <c r="J474" s="56">
        <f>IF($E459&gt;0, $E459, $E458)</f>
        <v>325</v>
      </c>
      <c r="K474" s="118">
        <f t="shared" si="62"/>
        <v>0</v>
      </c>
      <c r="L474" s="119">
        <f t="shared" si="60"/>
        <v>0</v>
      </c>
      <c r="M474" s="120" t="str">
        <f t="shared" si="63"/>
        <v/>
      </c>
    </row>
    <row r="475" spans="1:13" x14ac:dyDescent="0.25">
      <c r="A475" s="103" t="str">
        <f t="shared" si="57"/>
        <v>Residential (Low)</v>
      </c>
      <c r="D475" s="123" t="s">
        <v>59</v>
      </c>
      <c r="E475" s="25"/>
      <c r="F475" s="36">
        <f t="shared" si="58"/>
        <v>0</v>
      </c>
      <c r="G475" s="55">
        <f>IF($E459&gt;0, $E459, $E458)</f>
        <v>325</v>
      </c>
      <c r="H475" s="116">
        <f t="shared" si="61"/>
        <v>0</v>
      </c>
      <c r="I475" s="35">
        <f t="shared" si="59"/>
        <v>0</v>
      </c>
      <c r="J475" s="56">
        <f>IF($E459&gt;0, $E459, $E458)</f>
        <v>325</v>
      </c>
      <c r="K475" s="118">
        <f t="shared" si="62"/>
        <v>0</v>
      </c>
      <c r="L475" s="119">
        <f t="shared" si="60"/>
        <v>0</v>
      </c>
      <c r="M475" s="120" t="str">
        <f t="shared" si="63"/>
        <v/>
      </c>
    </row>
    <row r="476" spans="1:13" x14ac:dyDescent="0.25">
      <c r="A476" s="103" t="str">
        <f t="shared" si="57"/>
        <v>Residential (Low)</v>
      </c>
      <c r="D476" s="123" t="s">
        <v>60</v>
      </c>
      <c r="E476" s="25"/>
      <c r="F476" s="34">
        <f t="shared" si="58"/>
        <v>0</v>
      </c>
      <c r="G476" s="55">
        <f>E458</f>
        <v>325</v>
      </c>
      <c r="H476" s="116">
        <f t="shared" si="61"/>
        <v>0</v>
      </c>
      <c r="I476" s="35">
        <f t="shared" si="59"/>
        <v>0</v>
      </c>
      <c r="J476" s="56">
        <f>E458</f>
        <v>325</v>
      </c>
      <c r="K476" s="118">
        <f t="shared" si="62"/>
        <v>0</v>
      </c>
      <c r="L476" s="119">
        <f t="shared" si="60"/>
        <v>0</v>
      </c>
      <c r="M476" s="120" t="str">
        <f t="shared" si="63"/>
        <v/>
      </c>
    </row>
    <row r="477" spans="1:13" x14ac:dyDescent="0.25">
      <c r="A477" s="103" t="str">
        <f t="shared" si="57"/>
        <v>Residential (Low)</v>
      </c>
      <c r="D477" s="114" t="s">
        <v>61</v>
      </c>
      <c r="E477" s="25"/>
      <c r="F477" s="36">
        <f t="shared" si="58"/>
        <v>1.1000000000000001E-3</v>
      </c>
      <c r="G477" s="55">
        <f>IF($E459&gt;0, $E459, $E458)</f>
        <v>325</v>
      </c>
      <c r="H477" s="116">
        <f t="shared" si="61"/>
        <v>0.35750000000000004</v>
      </c>
      <c r="I477" s="35">
        <f t="shared" si="59"/>
        <v>1.4668233742402548E-3</v>
      </c>
      <c r="J477" s="56">
        <f>IF($E459&gt;0, $E459, $E458)</f>
        <v>325</v>
      </c>
      <c r="K477" s="118">
        <f t="shared" si="62"/>
        <v>0.47671759662808283</v>
      </c>
      <c r="L477" s="119">
        <f t="shared" si="60"/>
        <v>0.11921759662808279</v>
      </c>
      <c r="M477" s="120">
        <f t="shared" si="63"/>
        <v>0.33347579476386791</v>
      </c>
    </row>
    <row r="478" spans="1:13" ht="26.4" x14ac:dyDescent="0.25">
      <c r="A478" s="103" t="str">
        <f t="shared" si="57"/>
        <v>Residential (Low)</v>
      </c>
      <c r="D478" s="123" t="s">
        <v>62</v>
      </c>
      <c r="E478" s="25"/>
      <c r="F478" s="36">
        <f t="shared" si="58"/>
        <v>0.42</v>
      </c>
      <c r="G478" s="115">
        <v>1</v>
      </c>
      <c r="H478" s="116">
        <f t="shared" si="61"/>
        <v>0.42</v>
      </c>
      <c r="I478" s="45">
        <f t="shared" si="59"/>
        <v>0.42</v>
      </c>
      <c r="J478" s="121">
        <v>1</v>
      </c>
      <c r="K478" s="118">
        <f t="shared" si="62"/>
        <v>0.42</v>
      </c>
      <c r="L478" s="119">
        <f t="shared" si="60"/>
        <v>0</v>
      </c>
      <c r="M478" s="120">
        <f t="shared" si="63"/>
        <v>0</v>
      </c>
    </row>
    <row r="479" spans="1:13" x14ac:dyDescent="0.25">
      <c r="A479" s="103" t="str">
        <f t="shared" si="57"/>
        <v>Residential (Low)</v>
      </c>
      <c r="D479" s="114" t="s">
        <v>63</v>
      </c>
      <c r="E479" s="25"/>
      <c r="F479" s="36">
        <f t="shared" si="58"/>
        <v>-0.31</v>
      </c>
      <c r="G479" s="115">
        <v>1</v>
      </c>
      <c r="H479" s="116">
        <f t="shared" si="61"/>
        <v>-0.31</v>
      </c>
      <c r="I479" s="29">
        <f t="shared" si="59"/>
        <v>-0.36128264150576167</v>
      </c>
      <c r="J479" s="121">
        <v>1</v>
      </c>
      <c r="K479" s="118">
        <f t="shared" si="62"/>
        <v>-0.36128264150576167</v>
      </c>
      <c r="L479" s="119">
        <f t="shared" si="60"/>
        <v>-5.1282641505761672E-2</v>
      </c>
      <c r="M479" s="120">
        <f t="shared" si="63"/>
        <v>0.16542787582503765</v>
      </c>
    </row>
    <row r="480" spans="1:13" x14ac:dyDescent="0.25">
      <c r="A480" s="103" t="str">
        <f t="shared" si="57"/>
        <v>Residential (Low)</v>
      </c>
      <c r="D480" s="114" t="s">
        <v>64</v>
      </c>
      <c r="E480" s="25"/>
      <c r="F480" s="34">
        <f t="shared" si="58"/>
        <v>0</v>
      </c>
      <c r="G480" s="55">
        <f>IF($E459&gt;0, $E459, $E458)</f>
        <v>325</v>
      </c>
      <c r="H480" s="116">
        <f t="shared" si="61"/>
        <v>0</v>
      </c>
      <c r="I480" s="35">
        <f t="shared" si="59"/>
        <v>0</v>
      </c>
      <c r="J480" s="56">
        <f>IF($E459&gt;0, $E459, $E458)</f>
        <v>325</v>
      </c>
      <c r="K480" s="118">
        <f t="shared" si="62"/>
        <v>0</v>
      </c>
      <c r="L480" s="119">
        <f t="shared" si="60"/>
        <v>0</v>
      </c>
      <c r="M480" s="120" t="str">
        <f t="shared" si="63"/>
        <v/>
      </c>
    </row>
    <row r="481" spans="1:14" ht="26.4" x14ac:dyDescent="0.25">
      <c r="A481" s="103" t="str">
        <f t="shared" si="57"/>
        <v>Residential (Low)</v>
      </c>
      <c r="B481" s="103" t="s">
        <v>65</v>
      </c>
      <c r="C481" s="24">
        <f>B23</f>
        <v>8</v>
      </c>
      <c r="D481" s="46" t="s">
        <v>66</v>
      </c>
      <c r="E481" s="47"/>
      <c r="F481" s="48"/>
      <c r="G481" s="49"/>
      <c r="H481" s="50">
        <f>SUM(H472:H480)</f>
        <v>41.789057600000014</v>
      </c>
      <c r="I481" s="51"/>
      <c r="J481" s="52"/>
      <c r="K481" s="50">
        <f>SUM(K472:K480)</f>
        <v>48.648634539420726</v>
      </c>
      <c r="L481" s="41">
        <f t="shared" si="60"/>
        <v>6.8595769394207124</v>
      </c>
      <c r="M481" s="42">
        <f>IF((H481)=0,"",(L481/H481))</f>
        <v>0.16414768203388991</v>
      </c>
    </row>
    <row r="482" spans="1:14" x14ac:dyDescent="0.25">
      <c r="A482" s="103" t="str">
        <f t="shared" si="57"/>
        <v>Residential (Low)</v>
      </c>
      <c r="D482" s="126" t="s">
        <v>67</v>
      </c>
      <c r="E482" s="25"/>
      <c r="F482" s="36">
        <f t="shared" si="58"/>
        <v>1.2999999999999999E-2</v>
      </c>
      <c r="G482" s="43">
        <f>IF($E459&gt;0, $E459, $E458*$E460)</f>
        <v>339.75500000000005</v>
      </c>
      <c r="H482" s="116">
        <f>G482*F482</f>
        <v>4.4168150000000006</v>
      </c>
      <c r="I482" s="35">
        <f t="shared" si="59"/>
        <v>1.29E-2</v>
      </c>
      <c r="J482" s="44">
        <f>IF($E459&gt;0, $E459, $E458*$E461)</f>
        <v>338.48750000000001</v>
      </c>
      <c r="K482" s="118">
        <f>J482*I482</f>
        <v>4.3664887500000003</v>
      </c>
      <c r="L482" s="119">
        <f t="shared" si="60"/>
        <v>-5.032625000000035E-2</v>
      </c>
      <c r="M482" s="120">
        <f>IF(ISERROR(L482/H482), "", L482/H482)</f>
        <v>-1.1394239967035147E-2</v>
      </c>
      <c r="N482" s="127"/>
    </row>
    <row r="483" spans="1:14" ht="26.4" x14ac:dyDescent="0.25">
      <c r="A483" s="103" t="str">
        <f t="shared" si="57"/>
        <v>Residential (Low)</v>
      </c>
      <c r="D483" s="128" t="s">
        <v>68</v>
      </c>
      <c r="E483" s="25"/>
      <c r="F483" s="36">
        <f t="shared" si="58"/>
        <v>9.7000000000000003E-3</v>
      </c>
      <c r="G483" s="43">
        <f>IF($E459&gt;0, $E459, $E458*$E460)</f>
        <v>339.75500000000005</v>
      </c>
      <c r="H483" s="116">
        <f>G483*F483</f>
        <v>3.2956235000000005</v>
      </c>
      <c r="I483" s="35">
        <f t="shared" si="59"/>
        <v>9.2999999999999992E-3</v>
      </c>
      <c r="J483" s="44">
        <f>IF($E459&gt;0, $E459, $E458*$E461)</f>
        <v>338.48750000000001</v>
      </c>
      <c r="K483" s="118">
        <f>J483*I483</f>
        <v>3.14793375</v>
      </c>
      <c r="L483" s="119">
        <f t="shared" si="60"/>
        <v>-0.14768975000000051</v>
      </c>
      <c r="M483" s="120">
        <f>IF(ISERROR(L483/H483), "", L483/H483)</f>
        <v>-4.4813902437581384E-2</v>
      </c>
      <c r="N483" s="127"/>
    </row>
    <row r="484" spans="1:14" ht="26.4" x14ac:dyDescent="0.25">
      <c r="A484" s="103" t="str">
        <f t="shared" si="57"/>
        <v>Residential (Low)</v>
      </c>
      <c r="B484" s="103" t="s">
        <v>69</v>
      </c>
      <c r="C484" s="24">
        <f>B23</f>
        <v>8</v>
      </c>
      <c r="D484" s="46" t="s">
        <v>70</v>
      </c>
      <c r="E484" s="47"/>
      <c r="F484" s="48"/>
      <c r="G484" s="49"/>
      <c r="H484" s="50">
        <f>SUM(H481:H483)</f>
        <v>49.501496100000011</v>
      </c>
      <c r="I484" s="51"/>
      <c r="J484" s="52"/>
      <c r="K484" s="50">
        <f>SUM(K481:K483)</f>
        <v>56.163057039420728</v>
      </c>
      <c r="L484" s="41">
        <f t="shared" si="60"/>
        <v>6.6615609394207169</v>
      </c>
      <c r="M484" s="42">
        <f>IF((H484)=0,"",(L484/H484))</f>
        <v>0.13457292131056853</v>
      </c>
    </row>
    <row r="485" spans="1:14" ht="26.4" x14ac:dyDescent="0.25">
      <c r="A485" s="103" t="str">
        <f t="shared" si="57"/>
        <v>Residential (Low)</v>
      </c>
      <c r="D485" s="129" t="s">
        <v>71</v>
      </c>
      <c r="E485" s="25"/>
      <c r="F485" s="34">
        <f t="shared" si="58"/>
        <v>4.5000000000000005E-3</v>
      </c>
      <c r="G485" s="43">
        <f>E458*E460</f>
        <v>339.75500000000005</v>
      </c>
      <c r="H485" s="53">
        <f>G485*F485</f>
        <v>1.5288975000000005</v>
      </c>
      <c r="I485" s="35">
        <f t="shared" si="59"/>
        <v>4.5000000000000005E-3</v>
      </c>
      <c r="J485" s="44">
        <f>E458*E461</f>
        <v>338.48750000000001</v>
      </c>
      <c r="K485" s="31">
        <f>J485*I485</f>
        <v>1.5231937500000001</v>
      </c>
      <c r="L485" s="119">
        <f t="shared" si="60"/>
        <v>-5.7037500000003405E-3</v>
      </c>
      <c r="M485" s="120">
        <f>IF(ISERROR(L485/H485), "", L485/H485)</f>
        <v>-3.7306294241440901E-3</v>
      </c>
    </row>
    <row r="486" spans="1:14" ht="26.4" x14ac:dyDescent="0.25">
      <c r="A486" s="103" t="str">
        <f t="shared" si="57"/>
        <v>Residential (Low)</v>
      </c>
      <c r="D486" s="129" t="s">
        <v>72</v>
      </c>
      <c r="E486" s="25"/>
      <c r="F486" s="34">
        <f t="shared" si="58"/>
        <v>1.5E-3</v>
      </c>
      <c r="G486" s="43">
        <f>E458*E460</f>
        <v>339.75500000000005</v>
      </c>
      <c r="H486" s="53">
        <f>G486*F486</f>
        <v>0.50963250000000004</v>
      </c>
      <c r="I486" s="35">
        <f t="shared" si="59"/>
        <v>1.5E-3</v>
      </c>
      <c r="J486" s="44">
        <f>E458*E461</f>
        <v>338.48750000000001</v>
      </c>
      <c r="K486" s="31">
        <f>J486*I486</f>
        <v>0.50773125000000008</v>
      </c>
      <c r="L486" s="119">
        <f t="shared" si="60"/>
        <v>-1.9012499999999655E-3</v>
      </c>
      <c r="M486" s="120">
        <f>IF(ISERROR(L486/H486), "", L486/H486)</f>
        <v>-3.7306294241438004E-3</v>
      </c>
    </row>
    <row r="487" spans="1:14" x14ac:dyDescent="0.25">
      <c r="A487" s="103" t="str">
        <f t="shared" si="57"/>
        <v>Residential (Low)</v>
      </c>
      <c r="D487" s="25" t="s">
        <v>73</v>
      </c>
      <c r="E487" s="25"/>
      <c r="F487" s="54">
        <f t="shared" si="58"/>
        <v>0.25</v>
      </c>
      <c r="G487" s="115">
        <v>1</v>
      </c>
      <c r="H487" s="130">
        <f>G487*F487</f>
        <v>0.25</v>
      </c>
      <c r="I487" s="45">
        <f t="shared" si="59"/>
        <v>0.25</v>
      </c>
      <c r="J487" s="117">
        <v>1</v>
      </c>
      <c r="K487" s="118">
        <f>J487*I487</f>
        <v>0.25</v>
      </c>
      <c r="L487" s="119">
        <f t="shared" si="60"/>
        <v>0</v>
      </c>
      <c r="M487" s="120">
        <f>IF(ISERROR(L487/H487), "", L487/H487)</f>
        <v>0</v>
      </c>
    </row>
    <row r="488" spans="1:14" ht="26.4" hidden="1" customHeight="1" x14ac:dyDescent="0.25">
      <c r="A488" s="103" t="str">
        <f t="shared" si="57"/>
        <v>Residential (Low)</v>
      </c>
      <c r="D488" s="129" t="s">
        <v>74</v>
      </c>
      <c r="E488" s="25"/>
      <c r="F488" s="34">
        <f t="shared" si="58"/>
        <v>0</v>
      </c>
      <c r="G488" s="55"/>
      <c r="H488" s="130"/>
      <c r="I488" s="35">
        <f t="shared" si="59"/>
        <v>0</v>
      </c>
      <c r="J488" s="56"/>
      <c r="K488" s="118"/>
      <c r="L488" s="119"/>
      <c r="M488" s="120"/>
    </row>
    <row r="489" spans="1:14" x14ac:dyDescent="0.25">
      <c r="A489" s="103" t="str">
        <f t="shared" si="57"/>
        <v>Residential (Low)</v>
      </c>
      <c r="B489" s="103" t="s">
        <v>12</v>
      </c>
      <c r="D489" s="25" t="s">
        <v>75</v>
      </c>
      <c r="E489" s="25"/>
      <c r="F489" s="34">
        <f t="shared" si="58"/>
        <v>9.8000000000000004E-2</v>
      </c>
      <c r="G489" s="55">
        <f>IF(AND(E458*12&gt;=150000),OffPeakPer*E458*E460,OffPeakPer*E458)</f>
        <v>208</v>
      </c>
      <c r="H489" s="130">
        <f>G489*F489</f>
        <v>20.384</v>
      </c>
      <c r="I489" s="35">
        <f t="shared" si="59"/>
        <v>9.8000000000000004E-2</v>
      </c>
      <c r="J489" s="56">
        <f>IF(AND(E458*12&gt;=150000),OffPeakPer*E458*E461,OffPeakPer*E458)</f>
        <v>208</v>
      </c>
      <c r="K489" s="118">
        <f>J489*I489</f>
        <v>20.384</v>
      </c>
      <c r="L489" s="119">
        <f>K489-H489</f>
        <v>0</v>
      </c>
      <c r="M489" s="120">
        <f>IF(ISERROR(L489/H489), "", L489/H489)</f>
        <v>0</v>
      </c>
    </row>
    <row r="490" spans="1:14" x14ac:dyDescent="0.25">
      <c r="A490" s="103" t="str">
        <f t="shared" si="57"/>
        <v>Residential (Low)</v>
      </c>
      <c r="B490" s="103" t="s">
        <v>12</v>
      </c>
      <c r="D490" s="25" t="s">
        <v>76</v>
      </c>
      <c r="E490" s="25"/>
      <c r="F490" s="34">
        <f t="shared" si="58"/>
        <v>0.157</v>
      </c>
      <c r="G490" s="55">
        <f>IF(AND(E458*12&gt;=150000),MidPeakPer*E458*E460,MidPeakPer*E458)</f>
        <v>58.5</v>
      </c>
      <c r="H490" s="130">
        <f>G490*F490</f>
        <v>9.1844999999999999</v>
      </c>
      <c r="I490" s="35">
        <f t="shared" si="59"/>
        <v>0.157</v>
      </c>
      <c r="J490" s="56">
        <f>IF(AND(E458*12&gt;=150000),MidPeakPer*E458*E461,MidPeakPer*E458)</f>
        <v>58.5</v>
      </c>
      <c r="K490" s="118">
        <f>J490*I490</f>
        <v>9.1844999999999999</v>
      </c>
      <c r="L490" s="119">
        <f>K490-H490</f>
        <v>0</v>
      </c>
      <c r="M490" s="120">
        <f>IF(ISERROR(L490/H490), "", L490/H490)</f>
        <v>0</v>
      </c>
    </row>
    <row r="491" spans="1:14" ht="13.8" thickBot="1" x14ac:dyDescent="0.3">
      <c r="A491" s="103" t="str">
        <f t="shared" si="57"/>
        <v>Residential (Low)</v>
      </c>
      <c r="B491" s="103" t="s">
        <v>12</v>
      </c>
      <c r="D491" s="103" t="s">
        <v>77</v>
      </c>
      <c r="E491" s="25"/>
      <c r="F491" s="34">
        <f t="shared" si="58"/>
        <v>0.20300000000000001</v>
      </c>
      <c r="G491" s="55">
        <f>IF(AND(E458*12&gt;=150000),OnPeakPer*E458*E460,OnPeakPer*E458)</f>
        <v>58.5</v>
      </c>
      <c r="H491" s="130">
        <f>G491*F491</f>
        <v>11.875500000000001</v>
      </c>
      <c r="I491" s="35">
        <f t="shared" si="59"/>
        <v>0.20300000000000001</v>
      </c>
      <c r="J491" s="56">
        <f>IF(AND(E458*12&gt;=150000),OnPeakPer*E458*E461,OnPeakPer*E458)</f>
        <v>58.5</v>
      </c>
      <c r="K491" s="118">
        <f>J491*I491</f>
        <v>11.875500000000001</v>
      </c>
      <c r="L491" s="119">
        <f>K491-H491</f>
        <v>0</v>
      </c>
      <c r="M491" s="120">
        <f>IF(ISERROR(L491/H491), "", L491/H491)</f>
        <v>0</v>
      </c>
    </row>
    <row r="492" spans="1:14" ht="13.2" hidden="1" customHeight="1" x14ac:dyDescent="0.25">
      <c r="A492" s="103" t="str">
        <f t="shared" si="57"/>
        <v>Residential (Low)</v>
      </c>
      <c r="B492" s="103" t="s">
        <v>78</v>
      </c>
      <c r="D492" s="25" t="s">
        <v>79</v>
      </c>
      <c r="E492" s="25"/>
      <c r="F492" s="34">
        <f t="shared" si="58"/>
        <v>0.11308</v>
      </c>
      <c r="G492" s="55">
        <f>IF(AND(E458*12&gt;=150000),E458*E460,E458)</f>
        <v>325</v>
      </c>
      <c r="H492" s="130">
        <f>G492*F492</f>
        <v>36.750999999999998</v>
      </c>
      <c r="I492" s="35">
        <f t="shared" si="59"/>
        <v>0.11308</v>
      </c>
      <c r="J492" s="56">
        <f>IF(AND(E458*12&gt;=150000),E458*E461,E458)</f>
        <v>325</v>
      </c>
      <c r="K492" s="118">
        <f>J492*I492</f>
        <v>36.750999999999998</v>
      </c>
      <c r="L492" s="119">
        <f>K492-H492</f>
        <v>0</v>
      </c>
      <c r="M492" s="120">
        <f>IF(ISERROR(L492/H492), "", L492/H492)</f>
        <v>0</v>
      </c>
    </row>
    <row r="493" spans="1:14" ht="13.8" hidden="1" customHeight="1" thickBot="1" x14ac:dyDescent="0.3">
      <c r="A493" s="103" t="str">
        <f t="shared" si="57"/>
        <v>Residential (Low)</v>
      </c>
      <c r="B493" s="103" t="s">
        <v>17</v>
      </c>
      <c r="D493" s="25" t="s">
        <v>80</v>
      </c>
      <c r="E493" s="25"/>
      <c r="F493" s="34">
        <f t="shared" si="58"/>
        <v>0.11308</v>
      </c>
      <c r="G493" s="55">
        <f>IF(AND(E458*12&gt;=150000),E458*E460,E458)</f>
        <v>325</v>
      </c>
      <c r="H493" s="130">
        <f>G493*F493</f>
        <v>36.750999999999998</v>
      </c>
      <c r="I493" s="35">
        <f t="shared" si="59"/>
        <v>0.11308</v>
      </c>
      <c r="J493" s="56">
        <f>IF(AND(E458*12&gt;=150000),E458*E461,E458)</f>
        <v>325</v>
      </c>
      <c r="K493" s="118">
        <f>J493*I493</f>
        <v>36.750999999999998</v>
      </c>
      <c r="L493" s="119">
        <f>K493-H493</f>
        <v>0</v>
      </c>
      <c r="M493" s="120">
        <f>IF(ISERROR(L493/H493), "", L493/H493)</f>
        <v>0</v>
      </c>
    </row>
    <row r="494" spans="1:14" ht="13.8" thickBot="1" x14ac:dyDescent="0.3">
      <c r="A494" s="103" t="str">
        <f t="shared" si="57"/>
        <v>Residential (Low)</v>
      </c>
      <c r="D494" s="58"/>
      <c r="E494" s="59"/>
      <c r="F494" s="60"/>
      <c r="G494" s="61"/>
      <c r="H494" s="62"/>
      <c r="I494" s="60"/>
      <c r="J494" s="63"/>
      <c r="K494" s="62"/>
      <c r="L494" s="64"/>
      <c r="M494" s="65"/>
    </row>
    <row r="495" spans="1:14" x14ac:dyDescent="0.25">
      <c r="A495" s="103" t="str">
        <f t="shared" si="57"/>
        <v>Residential (Low)</v>
      </c>
      <c r="B495" s="103" t="s">
        <v>12</v>
      </c>
      <c r="D495" s="135" t="s">
        <v>81</v>
      </c>
      <c r="E495" s="25"/>
      <c r="F495" s="136"/>
      <c r="G495" s="137"/>
      <c r="H495" s="138">
        <f>SUM(H485:H491,H484)</f>
        <v>93.234026100000023</v>
      </c>
      <c r="I495" s="139"/>
      <c r="J495" s="139"/>
      <c r="K495" s="138">
        <f>SUM(K485:K491,K484)</f>
        <v>99.887982039420734</v>
      </c>
      <c r="L495" s="140">
        <f>K495-H495</f>
        <v>6.6539559394207117</v>
      </c>
      <c r="M495" s="141">
        <f>IF((H495)=0,"",(L495/H495))</f>
        <v>7.1368321392491177E-2</v>
      </c>
    </row>
    <row r="496" spans="1:14" x14ac:dyDescent="0.25">
      <c r="A496" s="103" t="str">
        <f t="shared" si="57"/>
        <v>Residential (Low)</v>
      </c>
      <c r="B496" s="103" t="s">
        <v>12</v>
      </c>
      <c r="D496" s="142" t="s">
        <v>82</v>
      </c>
      <c r="E496" s="25"/>
      <c r="F496" s="136">
        <v>0.13</v>
      </c>
      <c r="G496" s="143"/>
      <c r="H496" s="144">
        <f>H495*F496</f>
        <v>12.120423393000003</v>
      </c>
      <c r="I496" s="145">
        <v>0.13</v>
      </c>
      <c r="J496" s="115"/>
      <c r="K496" s="144">
        <f>K495*I496</f>
        <v>12.985437665124696</v>
      </c>
      <c r="L496" s="119">
        <f>K496-H496</f>
        <v>0.86501427212469295</v>
      </c>
      <c r="M496" s="146">
        <f>IF((H496)=0,"",(L496/H496))</f>
        <v>7.1368321392491205E-2</v>
      </c>
    </row>
    <row r="497" spans="1:13" ht="14.4" x14ac:dyDescent="0.3">
      <c r="A497" s="103" t="str">
        <f t="shared" si="57"/>
        <v>Residential (Low)</v>
      </c>
      <c r="B497" s="103" t="s">
        <v>12</v>
      </c>
      <c r="D497" s="142" t="s">
        <v>83</v>
      </c>
      <c r="E497" s="147"/>
      <c r="F497" s="148">
        <v>0.23499999999999999</v>
      </c>
      <c r="G497" s="143"/>
      <c r="H497" s="144">
        <f>IF(OR(ISNUMBER(SEARCH("[DGEN]", E456))=TRUE, ISNUMBER(SEARCH("STREET LIGHT", E456))=TRUE), 0, IF(AND(E458=0, E459=0),0, IF(AND(E459=0, E458*12&gt;250000), 0, IF(AND(E458=0, E459&gt;=50), 0, IF(E458*12&lt;=250000, F497*H495*-1, IF(E459&lt;50, F497*H495*-1, 0))))))</f>
        <v>-21.909996133500005</v>
      </c>
      <c r="I497" s="148">
        <v>0.23499999999999999</v>
      </c>
      <c r="J497" s="115"/>
      <c r="K497" s="144">
        <f>IF(OR(ISNUMBER(SEARCH("[DGEN]", E456))=TRUE, ISNUMBER(SEARCH("STREET LIGHT", E456))=TRUE), 0, IF(AND(E458=0, E459=0),0, IF(AND(E459=0, E458*12&gt;250000), 0, IF(AND(E458=0, E459&gt;=50), 0, IF(E458*12&lt;=250000, I497*K495*-1, IF(E459&lt;50, I497*K495*-1, 0))))))</f>
        <v>-23.473675779263871</v>
      </c>
      <c r="L497" s="119">
        <f>K497-H497</f>
        <v>-1.563679645763866</v>
      </c>
      <c r="M497" s="146"/>
    </row>
    <row r="498" spans="1:13" ht="13.8" thickBot="1" x14ac:dyDescent="0.3">
      <c r="A498" s="103" t="str">
        <f t="shared" si="57"/>
        <v>Residential (Low)</v>
      </c>
      <c r="B498" s="103" t="s">
        <v>84</v>
      </c>
      <c r="C498" s="24">
        <f>B23</f>
        <v>8</v>
      </c>
      <c r="D498" s="247" t="s">
        <v>85</v>
      </c>
      <c r="E498" s="247"/>
      <c r="F498" s="77"/>
      <c r="G498" s="78"/>
      <c r="H498" s="79">
        <f>H495+H496+H497</f>
        <v>83.444453359500031</v>
      </c>
      <c r="I498" s="80"/>
      <c r="J498" s="80"/>
      <c r="K498" s="81">
        <f>K495+K496+K497</f>
        <v>89.399743925281555</v>
      </c>
      <c r="L498" s="82">
        <f>K498-H498</f>
        <v>5.9552905657815245</v>
      </c>
      <c r="M498" s="83">
        <f>IF((H498)=0,"",(L498/H498))</f>
        <v>7.136832139249101E-2</v>
      </c>
    </row>
    <row r="499" spans="1:13" ht="13.8" thickBot="1" x14ac:dyDescent="0.3">
      <c r="A499" s="103" t="str">
        <f t="shared" si="57"/>
        <v>Residential (Low)</v>
      </c>
      <c r="B499" s="103" t="s">
        <v>12</v>
      </c>
      <c r="D499" s="58"/>
      <c r="E499" s="59"/>
      <c r="F499" s="60"/>
      <c r="G499" s="61"/>
      <c r="H499" s="62"/>
      <c r="I499" s="60"/>
      <c r="J499" s="63"/>
      <c r="K499" s="62"/>
      <c r="L499" s="64"/>
      <c r="M499" s="65"/>
    </row>
    <row r="502" spans="1:13" x14ac:dyDescent="0.25">
      <c r="D502" s="104" t="s">
        <v>34</v>
      </c>
      <c r="E502" s="246" t="str">
        <f>D24</f>
        <v>Residential (High)</v>
      </c>
      <c r="F502" s="246"/>
      <c r="G502" s="246"/>
      <c r="H502" s="246"/>
      <c r="I502" s="246"/>
      <c r="J502" s="246"/>
      <c r="K502" s="103" t="str">
        <f>IF(N452="DEMAND - INTERVAL","RTSR - INTERVAL METERED","")</f>
        <v/>
      </c>
    </row>
    <row r="503" spans="1:13" x14ac:dyDescent="0.25">
      <c r="D503" s="104" t="s">
        <v>35</v>
      </c>
      <c r="E503" s="236" t="str">
        <f>H24</f>
        <v>RPP</v>
      </c>
      <c r="F503" s="236"/>
      <c r="G503" s="236"/>
      <c r="H503" s="20"/>
      <c r="I503" s="20"/>
    </row>
    <row r="504" spans="1:13" ht="15.6" x14ac:dyDescent="0.25">
      <c r="D504" s="104" t="s">
        <v>36</v>
      </c>
      <c r="E504" s="21">
        <f>K24</f>
        <v>1500</v>
      </c>
      <c r="F504" s="105" t="s">
        <v>11</v>
      </c>
      <c r="J504" s="22"/>
      <c r="K504" s="22"/>
      <c r="L504" s="22"/>
      <c r="M504" s="22"/>
    </row>
    <row r="505" spans="1:13" ht="15.6" x14ac:dyDescent="0.3">
      <c r="D505" s="104" t="s">
        <v>37</v>
      </c>
      <c r="E505" s="21">
        <f>L24</f>
        <v>0</v>
      </c>
      <c r="F505" s="106" t="s">
        <v>16</v>
      </c>
      <c r="G505" s="107"/>
      <c r="H505" s="108"/>
      <c r="I505" s="108"/>
      <c r="J505" s="108"/>
    </row>
    <row r="506" spans="1:13" x14ac:dyDescent="0.25">
      <c r="D506" s="104" t="s">
        <v>38</v>
      </c>
      <c r="E506" s="23">
        <f>I24</f>
        <v>1.0454000000000001</v>
      </c>
    </row>
    <row r="507" spans="1:13" x14ac:dyDescent="0.25">
      <c r="D507" s="104" t="s">
        <v>39</v>
      </c>
      <c r="E507" s="23">
        <f>J24</f>
        <v>1.0415000000000001</v>
      </c>
    </row>
    <row r="509" spans="1:13" x14ac:dyDescent="0.25">
      <c r="E509" s="105"/>
      <c r="F509" s="237" t="s">
        <v>40</v>
      </c>
      <c r="G509" s="238"/>
      <c r="H509" s="239"/>
      <c r="I509" s="237" t="s">
        <v>41</v>
      </c>
      <c r="J509" s="238"/>
      <c r="K509" s="239"/>
      <c r="L509" s="237" t="s">
        <v>42</v>
      </c>
      <c r="M509" s="239"/>
    </row>
    <row r="510" spans="1:13" x14ac:dyDescent="0.25">
      <c r="E510" s="240"/>
      <c r="F510" s="109" t="s">
        <v>43</v>
      </c>
      <c r="G510" s="109" t="s">
        <v>44</v>
      </c>
      <c r="H510" s="110" t="s">
        <v>45</v>
      </c>
      <c r="I510" s="109" t="s">
        <v>43</v>
      </c>
      <c r="J510" s="111" t="s">
        <v>44</v>
      </c>
      <c r="K510" s="110" t="s">
        <v>45</v>
      </c>
      <c r="L510" s="242" t="s">
        <v>46</v>
      </c>
      <c r="M510" s="244" t="s">
        <v>47</v>
      </c>
    </row>
    <row r="511" spans="1:13" x14ac:dyDescent="0.25">
      <c r="E511" s="241"/>
      <c r="F511" s="112" t="s">
        <v>48</v>
      </c>
      <c r="G511" s="112"/>
      <c r="H511" s="113" t="s">
        <v>48</v>
      </c>
      <c r="I511" s="112" t="s">
        <v>48</v>
      </c>
      <c r="J511" s="113"/>
      <c r="K511" s="113" t="s">
        <v>48</v>
      </c>
      <c r="L511" s="243"/>
      <c r="M511" s="245"/>
    </row>
    <row r="512" spans="1:13" x14ac:dyDescent="0.25">
      <c r="A512" s="103" t="str">
        <f>$E502</f>
        <v>Residential (High)</v>
      </c>
      <c r="D512" s="114" t="s">
        <v>49</v>
      </c>
      <c r="E512" s="25"/>
      <c r="F512" s="26">
        <f>F74</f>
        <v>38.56</v>
      </c>
      <c r="G512" s="115">
        <v>1</v>
      </c>
      <c r="H512" s="116">
        <f>G512*F512</f>
        <v>38.56</v>
      </c>
      <c r="I512" s="29">
        <f>I74</f>
        <v>47.66</v>
      </c>
      <c r="J512" s="117">
        <f>G512</f>
        <v>1</v>
      </c>
      <c r="K512" s="118">
        <f>J512*I512</f>
        <v>47.66</v>
      </c>
      <c r="L512" s="119">
        <f>K512-H512</f>
        <v>9.0999999999999943</v>
      </c>
      <c r="M512" s="120">
        <f>IF(ISERROR(L512/H512), "", L512/H512)</f>
        <v>0.23599585062240647</v>
      </c>
    </row>
    <row r="513" spans="1:13" x14ac:dyDescent="0.25">
      <c r="A513" s="103" t="str">
        <f t="shared" ref="A513:A545" si="64">A512</f>
        <v>Residential (High)</v>
      </c>
      <c r="D513" s="114" t="s">
        <v>50</v>
      </c>
      <c r="E513" s="25"/>
      <c r="F513" s="34">
        <f t="shared" ref="F513:F539" si="65">F75</f>
        <v>0</v>
      </c>
      <c r="G513" s="115">
        <f>IF($E505&gt;0, $E505, $E504)</f>
        <v>1500</v>
      </c>
      <c r="H513" s="116">
        <f>G513*F513</f>
        <v>0</v>
      </c>
      <c r="I513" s="35">
        <f t="shared" ref="I513:I539" si="66">I75</f>
        <v>0</v>
      </c>
      <c r="J513" s="117">
        <f>IF($E505&gt;0, $E505, $E504)</f>
        <v>1500</v>
      </c>
      <c r="K513" s="118">
        <f>J513*I513</f>
        <v>0</v>
      </c>
      <c r="L513" s="119">
        <f>K513-H513</f>
        <v>0</v>
      </c>
      <c r="M513" s="120" t="str">
        <f>IF(ISERROR(L513/H513), "", L513/H513)</f>
        <v/>
      </c>
    </row>
    <row r="514" spans="1:13" ht="13.2" hidden="1" customHeight="1" x14ac:dyDescent="0.25">
      <c r="A514" s="103" t="str">
        <f t="shared" si="64"/>
        <v>Residential (High)</v>
      </c>
      <c r="D514" s="114" t="s">
        <v>51</v>
      </c>
      <c r="E514" s="25"/>
      <c r="F514" s="34">
        <f t="shared" si="65"/>
        <v>0</v>
      </c>
      <c r="G514" s="115">
        <f>IF($E505&gt;0, $E505, $E504)</f>
        <v>1500</v>
      </c>
      <c r="H514" s="116">
        <v>0</v>
      </c>
      <c r="I514" s="35">
        <f t="shared" si="66"/>
        <v>0</v>
      </c>
      <c r="J514" s="117">
        <f>IF($E505&gt;0, $E505, $E504)</f>
        <v>1500</v>
      </c>
      <c r="K514" s="118">
        <v>0</v>
      </c>
      <c r="L514" s="119"/>
      <c r="M514" s="120"/>
    </row>
    <row r="515" spans="1:13" ht="13.2" hidden="1" customHeight="1" x14ac:dyDescent="0.25">
      <c r="A515" s="103" t="str">
        <f t="shared" si="64"/>
        <v>Residential (High)</v>
      </c>
      <c r="D515" s="114" t="s">
        <v>52</v>
      </c>
      <c r="E515" s="25"/>
      <c r="F515" s="34">
        <f t="shared" si="65"/>
        <v>0</v>
      </c>
      <c r="G515" s="115">
        <f>IF($E505&gt;0, $E505, $E504)</f>
        <v>1500</v>
      </c>
      <c r="H515" s="116">
        <v>0</v>
      </c>
      <c r="I515" s="35">
        <f t="shared" si="66"/>
        <v>0</v>
      </c>
      <c r="J515" s="121">
        <f>IF($E505&gt;0, $E505, $E504)</f>
        <v>1500</v>
      </c>
      <c r="K515" s="118">
        <v>0</v>
      </c>
      <c r="L515" s="119">
        <f t="shared" ref="L515:L533" si="67">K515-H515</f>
        <v>0</v>
      </c>
      <c r="M515" s="120" t="str">
        <f>IF(ISERROR(L515/H515), "", L515/H515)</f>
        <v/>
      </c>
    </row>
    <row r="516" spans="1:13" x14ac:dyDescent="0.25">
      <c r="A516" s="103" t="str">
        <f t="shared" si="64"/>
        <v>Residential (High)</v>
      </c>
      <c r="D516" s="114" t="s">
        <v>53</v>
      </c>
      <c r="E516" s="25"/>
      <c r="F516" s="26">
        <f t="shared" si="65"/>
        <v>0.88000000000000012</v>
      </c>
      <c r="G516" s="115">
        <v>1</v>
      </c>
      <c r="H516" s="116">
        <f>G516*F516</f>
        <v>0.88000000000000012</v>
      </c>
      <c r="I516" s="29">
        <f t="shared" si="66"/>
        <v>-1.2667264157015985</v>
      </c>
      <c r="J516" s="117">
        <f>G516</f>
        <v>1</v>
      </c>
      <c r="K516" s="118">
        <f>J516*I516</f>
        <v>-1.2667264157015985</v>
      </c>
      <c r="L516" s="119">
        <f t="shared" si="67"/>
        <v>-2.1467264157015986</v>
      </c>
      <c r="M516" s="120">
        <f>IF(ISERROR(L516/H516), "", L516/H516)</f>
        <v>-2.4394618360245435</v>
      </c>
    </row>
    <row r="517" spans="1:13" x14ac:dyDescent="0.25">
      <c r="A517" s="103" t="str">
        <f t="shared" si="64"/>
        <v>Residential (High)</v>
      </c>
      <c r="D517" s="114" t="s">
        <v>54</v>
      </c>
      <c r="E517" s="25"/>
      <c r="F517" s="36">
        <f t="shared" si="65"/>
        <v>0</v>
      </c>
      <c r="G517" s="115">
        <f>IF($E505&gt;0, $E505, $E504)</f>
        <v>1500</v>
      </c>
      <c r="H517" s="116">
        <f>G517*F517</f>
        <v>0</v>
      </c>
      <c r="I517" s="35">
        <f t="shared" si="66"/>
        <v>0</v>
      </c>
      <c r="J517" s="117">
        <f>IF($E505&gt;0, $E505, $E504)</f>
        <v>1500</v>
      </c>
      <c r="K517" s="118">
        <f>J517*I517</f>
        <v>0</v>
      </c>
      <c r="L517" s="119">
        <f t="shared" si="67"/>
        <v>0</v>
      </c>
      <c r="M517" s="120" t="str">
        <f>IF(ISERROR(L517/H517), "", L517/H517)</f>
        <v/>
      </c>
    </row>
    <row r="518" spans="1:13" x14ac:dyDescent="0.25">
      <c r="A518" s="103" t="str">
        <f t="shared" si="64"/>
        <v>Residential (High)</v>
      </c>
      <c r="B518" s="103" t="s">
        <v>55</v>
      </c>
      <c r="C518" s="24">
        <f>B24</f>
        <v>9</v>
      </c>
      <c r="D518" s="46" t="s">
        <v>56</v>
      </c>
      <c r="E518" s="47"/>
      <c r="F518" s="48"/>
      <c r="G518" s="49"/>
      <c r="H518" s="50">
        <f>SUM(H512:H517)</f>
        <v>39.440000000000005</v>
      </c>
      <c r="I518" s="51"/>
      <c r="J518" s="52"/>
      <c r="K518" s="50">
        <f>SUM(K512:K517)</f>
        <v>46.393273584298399</v>
      </c>
      <c r="L518" s="41">
        <f t="shared" si="67"/>
        <v>6.9532735842983939</v>
      </c>
      <c r="M518" s="42">
        <f>IF((H518)=0,"",(L518/H518))</f>
        <v>0.17630004016983755</v>
      </c>
    </row>
    <row r="519" spans="1:13" x14ac:dyDescent="0.25">
      <c r="A519" s="103" t="str">
        <f t="shared" si="64"/>
        <v>Residential (High)</v>
      </c>
      <c r="D519" s="123" t="s">
        <v>57</v>
      </c>
      <c r="E519" s="25"/>
      <c r="F519" s="34">
        <f t="shared" si="65"/>
        <v>0.12752000000000002</v>
      </c>
      <c r="G519" s="43">
        <f>IF(F519=0, 0, $E504*E506-E504)</f>
        <v>68.100000000000136</v>
      </c>
      <c r="H519" s="28">
        <f t="shared" ref="H519:H526" si="68">G519*F519</f>
        <v>8.6841120000000185</v>
      </c>
      <c r="I519" s="35">
        <f t="shared" si="66"/>
        <v>0.12752000000000002</v>
      </c>
      <c r="J519" s="44">
        <f>IF(I519=0, 0, E504*E507-E504)</f>
        <v>62.250000000000227</v>
      </c>
      <c r="K519" s="31">
        <f t="shared" ref="K519:K526" si="69">J519*I519</f>
        <v>7.9381200000000307</v>
      </c>
      <c r="L519" s="119">
        <f t="shared" si="67"/>
        <v>-0.74599199999998778</v>
      </c>
      <c r="M519" s="120">
        <f t="shared" ref="M519:M526" si="70">IF(ISERROR(L519/H519), "", L519/H519)</f>
        <v>-8.5903083700438934E-2</v>
      </c>
    </row>
    <row r="520" spans="1:13" ht="26.4" x14ac:dyDescent="0.25">
      <c r="A520" s="103" t="str">
        <f t="shared" si="64"/>
        <v>Residential (High)</v>
      </c>
      <c r="D520" s="123" t="s">
        <v>58</v>
      </c>
      <c r="E520" s="25"/>
      <c r="F520" s="36">
        <f t="shared" si="65"/>
        <v>0</v>
      </c>
      <c r="G520" s="55">
        <f>IF($E505&gt;0, $E505, $E504)</f>
        <v>1500</v>
      </c>
      <c r="H520" s="116">
        <f t="shared" si="68"/>
        <v>0</v>
      </c>
      <c r="I520" s="35">
        <f t="shared" si="66"/>
        <v>0</v>
      </c>
      <c r="J520" s="56">
        <f>IF($E505&gt;0, $E505, $E504)</f>
        <v>1500</v>
      </c>
      <c r="K520" s="118">
        <f t="shared" si="69"/>
        <v>0</v>
      </c>
      <c r="L520" s="119">
        <f t="shared" si="67"/>
        <v>0</v>
      </c>
      <c r="M520" s="120" t="str">
        <f t="shared" si="70"/>
        <v/>
      </c>
    </row>
    <row r="521" spans="1:13" x14ac:dyDescent="0.25">
      <c r="A521" s="103" t="str">
        <f t="shared" si="64"/>
        <v>Residential (High)</v>
      </c>
      <c r="D521" s="123" t="s">
        <v>59</v>
      </c>
      <c r="E521" s="25"/>
      <c r="F521" s="36">
        <f t="shared" si="65"/>
        <v>0</v>
      </c>
      <c r="G521" s="55">
        <f>IF($E505&gt;0, $E505, $E504)</f>
        <v>1500</v>
      </c>
      <c r="H521" s="116">
        <f t="shared" si="68"/>
        <v>0</v>
      </c>
      <c r="I521" s="35">
        <f t="shared" si="66"/>
        <v>0</v>
      </c>
      <c r="J521" s="56">
        <f>IF($E505&gt;0, $E505, $E504)</f>
        <v>1500</v>
      </c>
      <c r="K521" s="118">
        <f t="shared" si="69"/>
        <v>0</v>
      </c>
      <c r="L521" s="119">
        <f t="shared" si="67"/>
        <v>0</v>
      </c>
      <c r="M521" s="120" t="str">
        <f t="shared" si="70"/>
        <v/>
      </c>
    </row>
    <row r="522" spans="1:13" x14ac:dyDescent="0.25">
      <c r="A522" s="103" t="str">
        <f t="shared" si="64"/>
        <v>Residential (High)</v>
      </c>
      <c r="D522" s="123" t="s">
        <v>60</v>
      </c>
      <c r="E522" s="25"/>
      <c r="F522" s="34">
        <f t="shared" si="65"/>
        <v>0</v>
      </c>
      <c r="G522" s="55">
        <f>E504</f>
        <v>1500</v>
      </c>
      <c r="H522" s="116">
        <f t="shared" si="68"/>
        <v>0</v>
      </c>
      <c r="I522" s="35">
        <f t="shared" si="66"/>
        <v>0</v>
      </c>
      <c r="J522" s="56">
        <f>E504</f>
        <v>1500</v>
      </c>
      <c r="K522" s="118">
        <f t="shared" si="69"/>
        <v>0</v>
      </c>
      <c r="L522" s="119">
        <f t="shared" si="67"/>
        <v>0</v>
      </c>
      <c r="M522" s="120" t="str">
        <f t="shared" si="70"/>
        <v/>
      </c>
    </row>
    <row r="523" spans="1:13" x14ac:dyDescent="0.25">
      <c r="A523" s="103" t="str">
        <f t="shared" si="64"/>
        <v>Residential (High)</v>
      </c>
      <c r="D523" s="114" t="s">
        <v>61</v>
      </c>
      <c r="E523" s="25"/>
      <c r="F523" s="36">
        <f t="shared" si="65"/>
        <v>1.1000000000000001E-3</v>
      </c>
      <c r="G523" s="55">
        <f>IF($E505&gt;0, $E505, $E504)</f>
        <v>1500</v>
      </c>
      <c r="H523" s="116">
        <f t="shared" si="68"/>
        <v>1.6500000000000001</v>
      </c>
      <c r="I523" s="35">
        <f t="shared" si="66"/>
        <v>1.4668233742402548E-3</v>
      </c>
      <c r="J523" s="56">
        <f>IF($E505&gt;0, $E505, $E504)</f>
        <v>1500</v>
      </c>
      <c r="K523" s="118">
        <f t="shared" si="69"/>
        <v>2.2002350613603823</v>
      </c>
      <c r="L523" s="119">
        <f t="shared" si="67"/>
        <v>0.55023506136038214</v>
      </c>
      <c r="M523" s="120">
        <f t="shared" si="70"/>
        <v>0.33347579476386796</v>
      </c>
    </row>
    <row r="524" spans="1:13" ht="26.4" x14ac:dyDescent="0.25">
      <c r="A524" s="103" t="str">
        <f t="shared" si="64"/>
        <v>Residential (High)</v>
      </c>
      <c r="D524" s="123" t="s">
        <v>62</v>
      </c>
      <c r="E524" s="25"/>
      <c r="F524" s="36">
        <f t="shared" si="65"/>
        <v>0.42</v>
      </c>
      <c r="G524" s="115">
        <v>1</v>
      </c>
      <c r="H524" s="116">
        <f t="shared" si="68"/>
        <v>0.42</v>
      </c>
      <c r="I524" s="45">
        <f t="shared" si="66"/>
        <v>0.42</v>
      </c>
      <c r="J524" s="121">
        <v>1</v>
      </c>
      <c r="K524" s="118">
        <f t="shared" si="69"/>
        <v>0.42</v>
      </c>
      <c r="L524" s="119">
        <f t="shared" si="67"/>
        <v>0</v>
      </c>
      <c r="M524" s="120">
        <f t="shared" si="70"/>
        <v>0</v>
      </c>
    </row>
    <row r="525" spans="1:13" x14ac:dyDescent="0.25">
      <c r="A525" s="103" t="str">
        <f t="shared" si="64"/>
        <v>Residential (High)</v>
      </c>
      <c r="D525" s="114" t="s">
        <v>63</v>
      </c>
      <c r="E525" s="25"/>
      <c r="F525" s="36">
        <f t="shared" si="65"/>
        <v>-0.31</v>
      </c>
      <c r="G525" s="115">
        <v>1</v>
      </c>
      <c r="H525" s="116">
        <f t="shared" si="68"/>
        <v>-0.31</v>
      </c>
      <c r="I525" s="29">
        <f t="shared" si="66"/>
        <v>-0.36128264150576167</v>
      </c>
      <c r="J525" s="121">
        <v>1</v>
      </c>
      <c r="K525" s="118">
        <f t="shared" si="69"/>
        <v>-0.36128264150576167</v>
      </c>
      <c r="L525" s="119">
        <f t="shared" si="67"/>
        <v>-5.1282641505761672E-2</v>
      </c>
      <c r="M525" s="120">
        <f t="shared" si="70"/>
        <v>0.16542787582503765</v>
      </c>
    </row>
    <row r="526" spans="1:13" x14ac:dyDescent="0.25">
      <c r="A526" s="103" t="str">
        <f t="shared" si="64"/>
        <v>Residential (High)</v>
      </c>
      <c r="D526" s="114" t="s">
        <v>64</v>
      </c>
      <c r="E526" s="25"/>
      <c r="F526" s="34">
        <f t="shared" si="65"/>
        <v>0</v>
      </c>
      <c r="G526" s="55">
        <f>IF($E505&gt;0, $E505, $E504)</f>
        <v>1500</v>
      </c>
      <c r="H526" s="116">
        <f t="shared" si="68"/>
        <v>0</v>
      </c>
      <c r="I526" s="35">
        <f t="shared" si="66"/>
        <v>0</v>
      </c>
      <c r="J526" s="56">
        <f>IF($E505&gt;0, $E505, $E504)</f>
        <v>1500</v>
      </c>
      <c r="K526" s="118">
        <f t="shared" si="69"/>
        <v>0</v>
      </c>
      <c r="L526" s="119">
        <f t="shared" si="67"/>
        <v>0</v>
      </c>
      <c r="M526" s="120" t="str">
        <f t="shared" si="70"/>
        <v/>
      </c>
    </row>
    <row r="527" spans="1:13" ht="26.4" x14ac:dyDescent="0.25">
      <c r="A527" s="103" t="str">
        <f t="shared" si="64"/>
        <v>Residential (High)</v>
      </c>
      <c r="B527" s="103" t="s">
        <v>65</v>
      </c>
      <c r="C527" s="24">
        <f>B24</f>
        <v>9</v>
      </c>
      <c r="D527" s="46" t="s">
        <v>66</v>
      </c>
      <c r="E527" s="47"/>
      <c r="F527" s="48"/>
      <c r="G527" s="49"/>
      <c r="H527" s="50">
        <f>SUM(H518:H526)</f>
        <v>49.884112000000023</v>
      </c>
      <c r="I527" s="51"/>
      <c r="J527" s="52"/>
      <c r="K527" s="50">
        <f>SUM(K518:K526)</f>
        <v>56.590346004153055</v>
      </c>
      <c r="L527" s="41">
        <f t="shared" si="67"/>
        <v>6.7062340041530319</v>
      </c>
      <c r="M527" s="42">
        <f>IF((H527)=0,"",(L527/H527))</f>
        <v>0.13443627109475315</v>
      </c>
    </row>
    <row r="528" spans="1:13" x14ac:dyDescent="0.25">
      <c r="A528" s="103" t="str">
        <f t="shared" si="64"/>
        <v>Residential (High)</v>
      </c>
      <c r="D528" s="126" t="s">
        <v>67</v>
      </c>
      <c r="E528" s="25"/>
      <c r="F528" s="36">
        <f t="shared" si="65"/>
        <v>1.2999999999999999E-2</v>
      </c>
      <c r="G528" s="43">
        <f>IF($E505&gt;0, $E505, $E504*$E506)</f>
        <v>1568.1000000000001</v>
      </c>
      <c r="H528" s="116">
        <f>G528*F528</f>
        <v>20.385300000000001</v>
      </c>
      <c r="I528" s="35">
        <f t="shared" si="66"/>
        <v>1.29E-2</v>
      </c>
      <c r="J528" s="44">
        <f>IF($E505&gt;0, $E505, $E504*$E507)</f>
        <v>1562.2500000000002</v>
      </c>
      <c r="K528" s="118">
        <f>J528*I528</f>
        <v>20.153025000000003</v>
      </c>
      <c r="L528" s="119">
        <f t="shared" si="67"/>
        <v>-0.23227499999999779</v>
      </c>
      <c r="M528" s="120">
        <f>IF(ISERROR(L528/H528), "", L528/H528)</f>
        <v>-1.1394239967034961E-2</v>
      </c>
    </row>
    <row r="529" spans="1:13" ht="26.4" x14ac:dyDescent="0.25">
      <c r="A529" s="103" t="str">
        <f t="shared" si="64"/>
        <v>Residential (High)</v>
      </c>
      <c r="D529" s="128" t="s">
        <v>68</v>
      </c>
      <c r="E529" s="25"/>
      <c r="F529" s="36">
        <f t="shared" si="65"/>
        <v>9.7000000000000003E-3</v>
      </c>
      <c r="G529" s="43">
        <f>IF($E505&gt;0, $E505, $E504*$E506)</f>
        <v>1568.1000000000001</v>
      </c>
      <c r="H529" s="116">
        <f>G529*F529</f>
        <v>15.210570000000002</v>
      </c>
      <c r="I529" s="35">
        <f t="shared" si="66"/>
        <v>9.2999999999999992E-3</v>
      </c>
      <c r="J529" s="44">
        <f>IF($E505&gt;0, $E505, $E504*$E507)</f>
        <v>1562.2500000000002</v>
      </c>
      <c r="K529" s="118">
        <f>J529*I529</f>
        <v>14.528925000000001</v>
      </c>
      <c r="L529" s="119">
        <f t="shared" si="67"/>
        <v>-0.68164500000000139</v>
      </c>
      <c r="M529" s="120">
        <f>IF(ISERROR(L529/H529), "", L529/H529)</f>
        <v>-4.4813902437581321E-2</v>
      </c>
    </row>
    <row r="530" spans="1:13" ht="26.4" x14ac:dyDescent="0.25">
      <c r="A530" s="103" t="str">
        <f t="shared" si="64"/>
        <v>Residential (High)</v>
      </c>
      <c r="B530" s="103" t="s">
        <v>69</v>
      </c>
      <c r="C530" s="24">
        <f>B24</f>
        <v>9</v>
      </c>
      <c r="D530" s="46" t="s">
        <v>70</v>
      </c>
      <c r="E530" s="47"/>
      <c r="F530" s="48"/>
      <c r="G530" s="49"/>
      <c r="H530" s="50">
        <f>SUM(H527:H529)</f>
        <v>85.479982000000021</v>
      </c>
      <c r="I530" s="51"/>
      <c r="J530" s="52"/>
      <c r="K530" s="50">
        <f>SUM(K527:K529)</f>
        <v>91.272296004153063</v>
      </c>
      <c r="L530" s="41">
        <f t="shared" si="67"/>
        <v>5.7923140041530417</v>
      </c>
      <c r="M530" s="42">
        <f>IF((H530)=0,"",(L530/H530))</f>
        <v>6.7762227700902414E-2</v>
      </c>
    </row>
    <row r="531" spans="1:13" ht="26.4" x14ac:dyDescent="0.25">
      <c r="A531" s="103" t="str">
        <f t="shared" si="64"/>
        <v>Residential (High)</v>
      </c>
      <c r="D531" s="129" t="s">
        <v>71</v>
      </c>
      <c r="E531" s="25"/>
      <c r="F531" s="34">
        <f t="shared" si="65"/>
        <v>4.5000000000000005E-3</v>
      </c>
      <c r="G531" s="43">
        <f>E504*E506</f>
        <v>1568.1000000000001</v>
      </c>
      <c r="H531" s="53">
        <f>G531*F531</f>
        <v>7.0564500000000017</v>
      </c>
      <c r="I531" s="35">
        <f t="shared" si="66"/>
        <v>4.5000000000000005E-3</v>
      </c>
      <c r="J531" s="44">
        <f>E504*E507</f>
        <v>1562.2500000000002</v>
      </c>
      <c r="K531" s="31">
        <f>J531*I531</f>
        <v>7.0301250000000017</v>
      </c>
      <c r="L531" s="119">
        <f t="shared" si="67"/>
        <v>-2.6324999999999932E-2</v>
      </c>
      <c r="M531" s="120">
        <f>IF(ISERROR(L531/H531), "", L531/H531)</f>
        <v>-3.7306294241438577E-3</v>
      </c>
    </row>
    <row r="532" spans="1:13" ht="26.4" x14ac:dyDescent="0.25">
      <c r="A532" s="103" t="str">
        <f t="shared" si="64"/>
        <v>Residential (High)</v>
      </c>
      <c r="D532" s="129" t="s">
        <v>72</v>
      </c>
      <c r="E532" s="25"/>
      <c r="F532" s="34">
        <f t="shared" si="65"/>
        <v>1.5E-3</v>
      </c>
      <c r="G532" s="43">
        <f>E504*E506</f>
        <v>1568.1000000000001</v>
      </c>
      <c r="H532" s="53">
        <f>G532*F532</f>
        <v>2.3521500000000004</v>
      </c>
      <c r="I532" s="35">
        <f t="shared" si="66"/>
        <v>1.5E-3</v>
      </c>
      <c r="J532" s="44">
        <f>E504*E507</f>
        <v>1562.2500000000002</v>
      </c>
      <c r="K532" s="31">
        <f>J532*I532</f>
        <v>2.3433750000000004</v>
      </c>
      <c r="L532" s="119">
        <f t="shared" si="67"/>
        <v>-8.7749999999999773E-3</v>
      </c>
      <c r="M532" s="120">
        <f>IF(ISERROR(L532/H532), "", L532/H532)</f>
        <v>-3.7306294241438581E-3</v>
      </c>
    </row>
    <row r="533" spans="1:13" x14ac:dyDescent="0.25">
      <c r="A533" s="103" t="str">
        <f t="shared" si="64"/>
        <v>Residential (High)</v>
      </c>
      <c r="D533" s="25" t="s">
        <v>73</v>
      </c>
      <c r="E533" s="25"/>
      <c r="F533" s="54">
        <f t="shared" si="65"/>
        <v>0.25</v>
      </c>
      <c r="G533" s="115">
        <v>1</v>
      </c>
      <c r="H533" s="130">
        <f>G533*F533</f>
        <v>0.25</v>
      </c>
      <c r="I533" s="45">
        <f t="shared" si="66"/>
        <v>0.25</v>
      </c>
      <c r="J533" s="117">
        <v>1</v>
      </c>
      <c r="K533" s="118">
        <f>J533*I533</f>
        <v>0.25</v>
      </c>
      <c r="L533" s="119">
        <f t="shared" si="67"/>
        <v>0</v>
      </c>
      <c r="M533" s="120">
        <f>IF(ISERROR(L533/H533), "", L533/H533)</f>
        <v>0</v>
      </c>
    </row>
    <row r="534" spans="1:13" ht="26.4" hidden="1" customHeight="1" x14ac:dyDescent="0.25">
      <c r="A534" s="103" t="str">
        <f t="shared" si="64"/>
        <v>Residential (High)</v>
      </c>
      <c r="D534" s="129" t="s">
        <v>74</v>
      </c>
      <c r="E534" s="25"/>
      <c r="F534" s="34">
        <f t="shared" si="65"/>
        <v>0</v>
      </c>
      <c r="G534" s="55"/>
      <c r="H534" s="130"/>
      <c r="I534" s="35">
        <f t="shared" si="66"/>
        <v>0</v>
      </c>
      <c r="J534" s="56"/>
      <c r="K534" s="118"/>
      <c r="L534" s="119"/>
      <c r="M534" s="120"/>
    </row>
    <row r="535" spans="1:13" x14ac:dyDescent="0.25">
      <c r="A535" s="103" t="str">
        <f t="shared" si="64"/>
        <v>Residential (High)</v>
      </c>
      <c r="B535" s="103" t="s">
        <v>12</v>
      </c>
      <c r="D535" s="25" t="s">
        <v>75</v>
      </c>
      <c r="E535" s="25"/>
      <c r="F535" s="34">
        <f t="shared" si="65"/>
        <v>9.8000000000000004E-2</v>
      </c>
      <c r="G535" s="55">
        <f>IF(AND(E504*12&gt;=150000),OffPeakPer*E504*E506,OffPeakPer*E504)</f>
        <v>960</v>
      </c>
      <c r="H535" s="130">
        <f>G535*F535</f>
        <v>94.08</v>
      </c>
      <c r="I535" s="35">
        <f t="shared" si="66"/>
        <v>9.8000000000000004E-2</v>
      </c>
      <c r="J535" s="56">
        <f>IF(AND(E504*12&gt;=150000),OffPeakPer*E504*E507,OffPeakPer*E504)</f>
        <v>960</v>
      </c>
      <c r="K535" s="118">
        <f>J535*I535</f>
        <v>94.08</v>
      </c>
      <c r="L535" s="119">
        <f>K535-H535</f>
        <v>0</v>
      </c>
      <c r="M535" s="120">
        <f>IF(ISERROR(L535/H535), "", L535/H535)</f>
        <v>0</v>
      </c>
    </row>
    <row r="536" spans="1:13" x14ac:dyDescent="0.25">
      <c r="A536" s="103" t="str">
        <f t="shared" si="64"/>
        <v>Residential (High)</v>
      </c>
      <c r="B536" s="103" t="s">
        <v>12</v>
      </c>
      <c r="D536" s="25" t="s">
        <v>76</v>
      </c>
      <c r="E536" s="25"/>
      <c r="F536" s="34">
        <f t="shared" si="65"/>
        <v>0.157</v>
      </c>
      <c r="G536" s="55">
        <f>IF(AND(E504*12&gt;=150000),MidPeakPer*E504*E506,MidPeakPer*E504)</f>
        <v>270</v>
      </c>
      <c r="H536" s="130">
        <f>G536*F536</f>
        <v>42.39</v>
      </c>
      <c r="I536" s="35">
        <f t="shared" si="66"/>
        <v>0.157</v>
      </c>
      <c r="J536" s="56">
        <f>IF(AND(E504*12&gt;=150000),MidPeakPer*E504*E507,MidPeakPer*E504)</f>
        <v>270</v>
      </c>
      <c r="K536" s="118">
        <f>J536*I536</f>
        <v>42.39</v>
      </c>
      <c r="L536" s="119">
        <f>K536-H536</f>
        <v>0</v>
      </c>
      <c r="M536" s="120">
        <f>IF(ISERROR(L536/H536), "", L536/H536)</f>
        <v>0</v>
      </c>
    </row>
    <row r="537" spans="1:13" ht="13.8" thickBot="1" x14ac:dyDescent="0.3">
      <c r="A537" s="103" t="str">
        <f t="shared" si="64"/>
        <v>Residential (High)</v>
      </c>
      <c r="B537" s="103" t="s">
        <v>12</v>
      </c>
      <c r="D537" s="103" t="s">
        <v>77</v>
      </c>
      <c r="E537" s="25"/>
      <c r="F537" s="34">
        <f t="shared" si="65"/>
        <v>0.20300000000000001</v>
      </c>
      <c r="G537" s="55">
        <f>IF(AND(E504*12&gt;=150000),OnPeakPer*E504*E506,OnPeakPer*E504)</f>
        <v>270</v>
      </c>
      <c r="H537" s="130">
        <f>G537*F537</f>
        <v>54.81</v>
      </c>
      <c r="I537" s="35">
        <f t="shared" si="66"/>
        <v>0.20300000000000001</v>
      </c>
      <c r="J537" s="56">
        <f>IF(AND(E504*12&gt;=150000),OnPeakPer*E504*E507,OnPeakPer*E504)</f>
        <v>270</v>
      </c>
      <c r="K537" s="118">
        <f>J537*I537</f>
        <v>54.81</v>
      </c>
      <c r="L537" s="119">
        <f>K537-H537</f>
        <v>0</v>
      </c>
      <c r="M537" s="120">
        <f>IF(ISERROR(L537/H537), "", L537/H537)</f>
        <v>0</v>
      </c>
    </row>
    <row r="538" spans="1:13" ht="13.2" hidden="1" customHeight="1" x14ac:dyDescent="0.25">
      <c r="A538" s="103" t="str">
        <f t="shared" si="64"/>
        <v>Residential (High)</v>
      </c>
      <c r="B538" s="103" t="s">
        <v>78</v>
      </c>
      <c r="D538" s="25" t="s">
        <v>79</v>
      </c>
      <c r="E538" s="25"/>
      <c r="F538" s="34">
        <f t="shared" si="65"/>
        <v>0.11308</v>
      </c>
      <c r="G538" s="55">
        <f>IF(AND(E504*12&gt;=150000),E504*E506,E504)</f>
        <v>1500</v>
      </c>
      <c r="H538" s="130">
        <f>G538*F538</f>
        <v>169.62</v>
      </c>
      <c r="I538" s="35">
        <f t="shared" si="66"/>
        <v>0.11308</v>
      </c>
      <c r="J538" s="56">
        <f>IF(AND(E504*12&gt;=150000),E504*E507,E504)</f>
        <v>1500</v>
      </c>
      <c r="K538" s="118">
        <f>J538*I538</f>
        <v>169.62</v>
      </c>
      <c r="L538" s="119">
        <f>K538-H538</f>
        <v>0</v>
      </c>
      <c r="M538" s="120">
        <f>IF(ISERROR(L538/H538), "", L538/H538)</f>
        <v>0</v>
      </c>
    </row>
    <row r="539" spans="1:13" ht="13.8" hidden="1" customHeight="1" thickBot="1" x14ac:dyDescent="0.3">
      <c r="A539" s="103" t="str">
        <f t="shared" si="64"/>
        <v>Residential (High)</v>
      </c>
      <c r="B539" s="103" t="s">
        <v>17</v>
      </c>
      <c r="D539" s="25" t="s">
        <v>80</v>
      </c>
      <c r="E539" s="25"/>
      <c r="F539" s="34">
        <f t="shared" si="65"/>
        <v>0.11308</v>
      </c>
      <c r="G539" s="55">
        <f>IF(AND(E504*12&gt;=150000),E504*E506,E504)</f>
        <v>1500</v>
      </c>
      <c r="H539" s="130">
        <f>G539*F539</f>
        <v>169.62</v>
      </c>
      <c r="I539" s="35">
        <f t="shared" si="66"/>
        <v>0.11308</v>
      </c>
      <c r="J539" s="56">
        <f>IF(AND(E504*12&gt;=150000),E504*E507,E504)</f>
        <v>1500</v>
      </c>
      <c r="K539" s="118">
        <f>J539*I539</f>
        <v>169.62</v>
      </c>
      <c r="L539" s="119">
        <f>K539-H539</f>
        <v>0</v>
      </c>
      <c r="M539" s="120">
        <f>IF(ISERROR(L539/H539), "", L539/H539)</f>
        <v>0</v>
      </c>
    </row>
    <row r="540" spans="1:13" ht="13.8" thickBot="1" x14ac:dyDescent="0.3">
      <c r="A540" s="103" t="str">
        <f t="shared" si="64"/>
        <v>Residential (High)</v>
      </c>
      <c r="D540" s="58"/>
      <c r="E540" s="59"/>
      <c r="F540" s="60"/>
      <c r="G540" s="61"/>
      <c r="H540" s="62"/>
      <c r="I540" s="60"/>
      <c r="J540" s="63"/>
      <c r="K540" s="62"/>
      <c r="L540" s="64"/>
      <c r="M540" s="65"/>
    </row>
    <row r="541" spans="1:13" x14ac:dyDescent="0.25">
      <c r="A541" s="103" t="str">
        <f t="shared" si="64"/>
        <v>Residential (High)</v>
      </c>
      <c r="B541" s="103" t="s">
        <v>12</v>
      </c>
      <c r="D541" s="135" t="s">
        <v>81</v>
      </c>
      <c r="E541" s="25"/>
      <c r="F541" s="136"/>
      <c r="G541" s="137"/>
      <c r="H541" s="138">
        <f>SUM(H531:H537,H530)</f>
        <v>286.41858200000001</v>
      </c>
      <c r="I541" s="139"/>
      <c r="J541" s="139"/>
      <c r="K541" s="138">
        <f>SUM(K531:K537,K530)</f>
        <v>292.17579600415309</v>
      </c>
      <c r="L541" s="140">
        <f>K541-H541</f>
        <v>5.7572140041530702</v>
      </c>
      <c r="M541" s="141">
        <f>IF((H541)=0,"",(L541/H541))</f>
        <v>2.0100700045198427E-2</v>
      </c>
    </row>
    <row r="542" spans="1:13" x14ac:dyDescent="0.25">
      <c r="A542" s="103" t="str">
        <f t="shared" si="64"/>
        <v>Residential (High)</v>
      </c>
      <c r="B542" s="103" t="s">
        <v>12</v>
      </c>
      <c r="D542" s="142" t="s">
        <v>82</v>
      </c>
      <c r="E542" s="25"/>
      <c r="F542" s="136">
        <v>0.13</v>
      </c>
      <c r="G542" s="143"/>
      <c r="H542" s="144">
        <f>H541*F542</f>
        <v>37.234415660000003</v>
      </c>
      <c r="I542" s="145">
        <v>0.13</v>
      </c>
      <c r="J542" s="115"/>
      <c r="K542" s="144">
        <f>K541*I542</f>
        <v>37.982853480539902</v>
      </c>
      <c r="L542" s="119">
        <f>K542-H542</f>
        <v>0.74843782053989827</v>
      </c>
      <c r="M542" s="146">
        <f>IF((H542)=0,"",(L542/H542))</f>
        <v>2.0100700045198407E-2</v>
      </c>
    </row>
    <row r="543" spans="1:13" ht="14.4" x14ac:dyDescent="0.3">
      <c r="A543" s="103" t="str">
        <f t="shared" si="64"/>
        <v>Residential (High)</v>
      </c>
      <c r="B543" s="103" t="s">
        <v>12</v>
      </c>
      <c r="D543" s="142" t="s">
        <v>83</v>
      </c>
      <c r="E543" s="147"/>
      <c r="F543" s="148">
        <v>0.23499999999999999</v>
      </c>
      <c r="G543" s="143"/>
      <c r="H543" s="144">
        <f>IF(OR(ISNUMBER(SEARCH("[DGEN]", E502))=TRUE, ISNUMBER(SEARCH("STREET LIGHT", E502))=TRUE), 0, IF(AND(E504=0, E505=0),0, IF(AND(E505=0, E504*12&gt;250000), 0, IF(AND(E504=0, E505&gt;=50), 0, IF(E504*12&lt;=250000, F543*H541*-1, IF(E505&lt;50, F543*H541*-1, 0))))))</f>
        <v>-67.308366770000006</v>
      </c>
      <c r="I543" s="148">
        <v>0.23499999999999999</v>
      </c>
      <c r="J543" s="115"/>
      <c r="K543" s="144">
        <f>IF(OR(ISNUMBER(SEARCH("[DGEN]", E502))=TRUE, ISNUMBER(SEARCH("STREET LIGHT", E502))=TRUE), 0, IF(AND(E504=0, E505=0),0, IF(AND(E505=0, E504*12&gt;250000), 0, IF(AND(E504=0, E505&gt;=50), 0, IF(E504*12&lt;=250000, I543*K541*-1, IF(E505&lt;50, I543*K541*-1, 0))))))</f>
        <v>-68.661312060975973</v>
      </c>
      <c r="L543" s="119">
        <f>K543-H543</f>
        <v>-1.3529452909759669</v>
      </c>
      <c r="M543" s="146"/>
    </row>
    <row r="544" spans="1:13" ht="13.8" thickBot="1" x14ac:dyDescent="0.3">
      <c r="A544" s="103" t="str">
        <f t="shared" si="64"/>
        <v>Residential (High)</v>
      </c>
      <c r="B544" s="103" t="s">
        <v>84</v>
      </c>
      <c r="C544" s="24">
        <f>B24</f>
        <v>9</v>
      </c>
      <c r="D544" s="247" t="s">
        <v>85</v>
      </c>
      <c r="E544" s="247"/>
      <c r="F544" s="77"/>
      <c r="G544" s="78"/>
      <c r="H544" s="79">
        <f>H541+H542+H543</f>
        <v>256.34463089000002</v>
      </c>
      <c r="I544" s="80"/>
      <c r="J544" s="80"/>
      <c r="K544" s="81">
        <f>K541+K542+K543</f>
        <v>261.497337423717</v>
      </c>
      <c r="L544" s="82">
        <f>K544-H544</f>
        <v>5.1527065337169802</v>
      </c>
      <c r="M544" s="83">
        <f>IF((H544)=0,"",(L544/H544))</f>
        <v>2.0100700045198358E-2</v>
      </c>
    </row>
    <row r="545" spans="1:13" ht="13.8" thickBot="1" x14ac:dyDescent="0.3">
      <c r="A545" s="103" t="str">
        <f t="shared" si="64"/>
        <v>Residential (High)</v>
      </c>
      <c r="B545" s="103" t="s">
        <v>12</v>
      </c>
      <c r="D545" s="58"/>
      <c r="E545" s="59"/>
      <c r="F545" s="60"/>
      <c r="G545" s="61"/>
      <c r="H545" s="62"/>
      <c r="I545" s="60"/>
      <c r="J545" s="63"/>
      <c r="K545" s="62"/>
      <c r="L545" s="64"/>
      <c r="M545" s="65"/>
    </row>
    <row r="548" spans="1:13" x14ac:dyDescent="0.25">
      <c r="D548" s="104" t="s">
        <v>34</v>
      </c>
      <c r="E548" s="246" t="str">
        <f>D25</f>
        <v>GS &lt; 50 (Low)</v>
      </c>
      <c r="F548" s="246"/>
      <c r="G548" s="246"/>
      <c r="H548" s="246"/>
      <c r="I548" s="246"/>
      <c r="J548" s="246"/>
      <c r="K548" s="103" t="str">
        <f>IF(N498="DEMAND - INTERVAL","RTSR - INTERVAL METERED","")</f>
        <v/>
      </c>
    </row>
    <row r="549" spans="1:13" x14ac:dyDescent="0.25">
      <c r="D549" s="104" t="s">
        <v>35</v>
      </c>
      <c r="E549" s="236" t="str">
        <f>H25</f>
        <v>RPP</v>
      </c>
      <c r="F549" s="236"/>
      <c r="G549" s="236"/>
      <c r="H549" s="20"/>
      <c r="I549" s="20"/>
    </row>
    <row r="550" spans="1:13" ht="15.6" x14ac:dyDescent="0.25">
      <c r="D550" s="104" t="s">
        <v>36</v>
      </c>
      <c r="E550" s="21">
        <f>K25</f>
        <v>1000</v>
      </c>
      <c r="F550" s="105" t="s">
        <v>11</v>
      </c>
      <c r="J550" s="22"/>
      <c r="K550" s="22"/>
      <c r="L550" s="22"/>
      <c r="M550" s="22"/>
    </row>
    <row r="551" spans="1:13" ht="15.6" x14ac:dyDescent="0.3">
      <c r="D551" s="104" t="s">
        <v>37</v>
      </c>
      <c r="E551" s="21">
        <f>L25</f>
        <v>0</v>
      </c>
      <c r="F551" s="106" t="s">
        <v>16</v>
      </c>
      <c r="G551" s="107"/>
      <c r="H551" s="108"/>
      <c r="I551" s="108"/>
      <c r="J551" s="108"/>
    </row>
    <row r="552" spans="1:13" x14ac:dyDescent="0.25">
      <c r="D552" s="104" t="s">
        <v>38</v>
      </c>
      <c r="E552" s="23">
        <f>I25</f>
        <v>1.0454000000000001</v>
      </c>
    </row>
    <row r="553" spans="1:13" x14ac:dyDescent="0.25">
      <c r="D553" s="104" t="s">
        <v>39</v>
      </c>
      <c r="E553" s="23">
        <f>J25</f>
        <v>1.0415000000000001</v>
      </c>
    </row>
    <row r="555" spans="1:13" x14ac:dyDescent="0.25">
      <c r="E555" s="105"/>
      <c r="F555" s="237" t="s">
        <v>40</v>
      </c>
      <c r="G555" s="238"/>
      <c r="H555" s="239"/>
      <c r="I555" s="237" t="s">
        <v>41</v>
      </c>
      <c r="J555" s="238"/>
      <c r="K555" s="239"/>
      <c r="L555" s="237" t="s">
        <v>42</v>
      </c>
      <c r="M555" s="239"/>
    </row>
    <row r="556" spans="1:13" x14ac:dyDescent="0.25">
      <c r="E556" s="240"/>
      <c r="F556" s="109" t="s">
        <v>43</v>
      </c>
      <c r="G556" s="109" t="s">
        <v>44</v>
      </c>
      <c r="H556" s="110" t="s">
        <v>45</v>
      </c>
      <c r="I556" s="109" t="s">
        <v>43</v>
      </c>
      <c r="J556" s="111" t="s">
        <v>44</v>
      </c>
      <c r="K556" s="110" t="s">
        <v>45</v>
      </c>
      <c r="L556" s="242" t="s">
        <v>46</v>
      </c>
      <c r="M556" s="244" t="s">
        <v>47</v>
      </c>
    </row>
    <row r="557" spans="1:13" x14ac:dyDescent="0.25">
      <c r="E557" s="241"/>
      <c r="F557" s="112" t="s">
        <v>48</v>
      </c>
      <c r="G557" s="112"/>
      <c r="H557" s="113" t="s">
        <v>48</v>
      </c>
      <c r="I557" s="112" t="s">
        <v>48</v>
      </c>
      <c r="J557" s="113"/>
      <c r="K557" s="113" t="s">
        <v>48</v>
      </c>
      <c r="L557" s="243"/>
      <c r="M557" s="245"/>
    </row>
    <row r="558" spans="1:13" x14ac:dyDescent="0.25">
      <c r="A558" s="103" t="str">
        <f>$E548</f>
        <v>GS &lt; 50 (Low)</v>
      </c>
      <c r="D558" s="114" t="s">
        <v>49</v>
      </c>
      <c r="E558" s="25"/>
      <c r="F558" s="26">
        <f>F130</f>
        <v>32.409999999999997</v>
      </c>
      <c r="G558" s="115">
        <v>1</v>
      </c>
      <c r="H558" s="116">
        <f>G558*F558</f>
        <v>32.409999999999997</v>
      </c>
      <c r="I558" s="29">
        <f>I130</f>
        <v>27.24</v>
      </c>
      <c r="J558" s="117">
        <f>G558</f>
        <v>1</v>
      </c>
      <c r="K558" s="118">
        <f>J558*I558</f>
        <v>27.24</v>
      </c>
      <c r="L558" s="119">
        <f>K558-H558</f>
        <v>-5.1699999999999982</v>
      </c>
      <c r="M558" s="120">
        <f>IF(ISERROR(L558/H558), "", L558/H558)</f>
        <v>-0.15951866707806228</v>
      </c>
    </row>
    <row r="559" spans="1:13" x14ac:dyDescent="0.25">
      <c r="A559" s="103" t="str">
        <f t="shared" ref="A559:A591" si="71">A558</f>
        <v>GS &lt; 50 (Low)</v>
      </c>
      <c r="D559" s="114" t="s">
        <v>50</v>
      </c>
      <c r="E559" s="25"/>
      <c r="F559" s="34">
        <f t="shared" ref="F559:F585" si="72">F131</f>
        <v>2.4E-2</v>
      </c>
      <c r="G559" s="115">
        <f>IF($E551&gt;0, $E551, $E550)</f>
        <v>1000</v>
      </c>
      <c r="H559" s="116">
        <f>G559*F559</f>
        <v>24</v>
      </c>
      <c r="I559" s="35">
        <f t="shared" ref="I559:I585" si="73">I131</f>
        <v>3.2800000000000003E-2</v>
      </c>
      <c r="J559" s="117">
        <f>IF($E551&gt;0, $E551, $E550)</f>
        <v>1000</v>
      </c>
      <c r="K559" s="118">
        <f>J559*I559</f>
        <v>32.800000000000004</v>
      </c>
      <c r="L559" s="119">
        <f>K559-H559</f>
        <v>8.8000000000000043</v>
      </c>
      <c r="M559" s="120">
        <f>IF(ISERROR(L559/H559), "", L559/H559)</f>
        <v>0.36666666666666686</v>
      </c>
    </row>
    <row r="560" spans="1:13" ht="13.2" hidden="1" customHeight="1" x14ac:dyDescent="0.25">
      <c r="A560" s="103" t="str">
        <f t="shared" si="71"/>
        <v>GS &lt; 50 (Low)</v>
      </c>
      <c r="D560" s="114" t="s">
        <v>51</v>
      </c>
      <c r="E560" s="25"/>
      <c r="F560" s="34">
        <f t="shared" si="72"/>
        <v>0</v>
      </c>
      <c r="G560" s="115">
        <f>IF($E551&gt;0, $E551, $E550)</f>
        <v>1000</v>
      </c>
      <c r="H560" s="116">
        <v>0</v>
      </c>
      <c r="I560" s="35">
        <f t="shared" si="73"/>
        <v>0</v>
      </c>
      <c r="J560" s="117">
        <f>IF($E551&gt;0, $E551, $E550)</f>
        <v>1000</v>
      </c>
      <c r="K560" s="118">
        <v>0</v>
      </c>
      <c r="L560" s="119"/>
      <c r="M560" s="120"/>
    </row>
    <row r="561" spans="1:13" ht="13.2" hidden="1" customHeight="1" x14ac:dyDescent="0.25">
      <c r="A561" s="103" t="str">
        <f t="shared" si="71"/>
        <v>GS &lt; 50 (Low)</v>
      </c>
      <c r="D561" s="114" t="s">
        <v>52</v>
      </c>
      <c r="E561" s="25"/>
      <c r="F561" s="34">
        <f t="shared" si="72"/>
        <v>0</v>
      </c>
      <c r="G561" s="115">
        <f>IF($E551&gt;0, $E551, $E550)</f>
        <v>1000</v>
      </c>
      <c r="H561" s="116">
        <v>0</v>
      </c>
      <c r="I561" s="35">
        <f t="shared" si="73"/>
        <v>0</v>
      </c>
      <c r="J561" s="121">
        <f>IF($E551&gt;0, $E551, $E550)</f>
        <v>1000</v>
      </c>
      <c r="K561" s="118">
        <v>0</v>
      </c>
      <c r="L561" s="119">
        <f t="shared" ref="L561:L579" si="74">K561-H561</f>
        <v>0</v>
      </c>
      <c r="M561" s="120" t="str">
        <f>IF(ISERROR(L561/H561), "", L561/H561)</f>
        <v/>
      </c>
    </row>
    <row r="562" spans="1:13" x14ac:dyDescent="0.25">
      <c r="A562" s="103" t="str">
        <f t="shared" si="71"/>
        <v>GS &lt; 50 (Low)</v>
      </c>
      <c r="D562" s="114" t="s">
        <v>53</v>
      </c>
      <c r="E562" s="25"/>
      <c r="F562" s="26">
        <f t="shared" si="72"/>
        <v>0.79999999999999993</v>
      </c>
      <c r="G562" s="115">
        <v>1</v>
      </c>
      <c r="H562" s="116">
        <f>G562*F562</f>
        <v>0.79999999999999993</v>
      </c>
      <c r="I562" s="29">
        <f t="shared" si="73"/>
        <v>0</v>
      </c>
      <c r="J562" s="117">
        <f>G562</f>
        <v>1</v>
      </c>
      <c r="K562" s="118">
        <f>J562*I562</f>
        <v>0</v>
      </c>
      <c r="L562" s="119">
        <f t="shared" si="74"/>
        <v>-0.79999999999999993</v>
      </c>
      <c r="M562" s="120">
        <f>IF(ISERROR(L562/H562), "", L562/H562)</f>
        <v>-1</v>
      </c>
    </row>
    <row r="563" spans="1:13" x14ac:dyDescent="0.25">
      <c r="A563" s="103" t="str">
        <f t="shared" si="71"/>
        <v>GS &lt; 50 (Low)</v>
      </c>
      <c r="D563" s="114" t="s">
        <v>54</v>
      </c>
      <c r="E563" s="25"/>
      <c r="F563" s="36">
        <f t="shared" si="72"/>
        <v>8.9999999999999998E-4</v>
      </c>
      <c r="G563" s="115">
        <f>IF($E551&gt;0, $E551, $E550)</f>
        <v>1000</v>
      </c>
      <c r="H563" s="116">
        <f>G563*F563</f>
        <v>0.9</v>
      </c>
      <c r="I563" s="35">
        <f t="shared" si="73"/>
        <v>-1.1027201638284167E-3</v>
      </c>
      <c r="J563" s="117">
        <f>IF($E551&gt;0, $E551, $E550)</f>
        <v>1000</v>
      </c>
      <c r="K563" s="118">
        <f>J563*I563</f>
        <v>-1.1027201638284168</v>
      </c>
      <c r="L563" s="119">
        <f t="shared" si="74"/>
        <v>-2.0027201638284167</v>
      </c>
      <c r="M563" s="120">
        <f>IF(ISERROR(L563/H563), "", L563/H563)</f>
        <v>-2.2252446264760186</v>
      </c>
    </row>
    <row r="564" spans="1:13" x14ac:dyDescent="0.25">
      <c r="A564" s="103" t="str">
        <f t="shared" si="71"/>
        <v>GS &lt; 50 (Low)</v>
      </c>
      <c r="B564" s="103" t="s">
        <v>55</v>
      </c>
      <c r="C564" s="24">
        <f>B25</f>
        <v>10</v>
      </c>
      <c r="D564" s="46" t="s">
        <v>56</v>
      </c>
      <c r="E564" s="47"/>
      <c r="F564" s="48"/>
      <c r="G564" s="49"/>
      <c r="H564" s="50">
        <f>SUM(H558:H563)</f>
        <v>58.109999999999992</v>
      </c>
      <c r="I564" s="51"/>
      <c r="J564" s="52"/>
      <c r="K564" s="50">
        <f>SUM(K558:K563)</f>
        <v>58.937279836171591</v>
      </c>
      <c r="L564" s="41">
        <f t="shared" si="74"/>
        <v>0.8272798361715985</v>
      </c>
      <c r="M564" s="42">
        <f>IF((H564)=0,"",(L564/H564))</f>
        <v>1.4236445296362048E-2</v>
      </c>
    </row>
    <row r="565" spans="1:13" x14ac:dyDescent="0.25">
      <c r="A565" s="103" t="str">
        <f t="shared" si="71"/>
        <v>GS &lt; 50 (Low)</v>
      </c>
      <c r="D565" s="123" t="s">
        <v>57</v>
      </c>
      <c r="E565" s="25"/>
      <c r="F565" s="34">
        <f t="shared" si="72"/>
        <v>0.12752000000000002</v>
      </c>
      <c r="G565" s="43">
        <f>IF(F565=0, 0, $E550*E552-E550)</f>
        <v>45.400000000000091</v>
      </c>
      <c r="H565" s="28">
        <f t="shared" ref="H565:H572" si="75">G565*F565</f>
        <v>5.7894080000000123</v>
      </c>
      <c r="I565" s="35">
        <f t="shared" si="73"/>
        <v>0.12752000000000002</v>
      </c>
      <c r="J565" s="44">
        <f>IF(I565=0, 0, E550*E553-E550)</f>
        <v>41.5</v>
      </c>
      <c r="K565" s="31">
        <f t="shared" ref="K565:K572" si="76">J565*I565</f>
        <v>5.2920800000000012</v>
      </c>
      <c r="L565" s="119">
        <f t="shared" si="74"/>
        <v>-0.49732800000001109</v>
      </c>
      <c r="M565" s="120">
        <f t="shared" ref="M565:M572" si="77">IF(ISERROR(L565/H565), "", L565/H565)</f>
        <v>-8.5903083700442265E-2</v>
      </c>
    </row>
    <row r="566" spans="1:13" ht="26.4" x14ac:dyDescent="0.25">
      <c r="A566" s="103" t="str">
        <f t="shared" si="71"/>
        <v>GS &lt; 50 (Low)</v>
      </c>
      <c r="D566" s="123" t="s">
        <v>58</v>
      </c>
      <c r="E566" s="25"/>
      <c r="F566" s="36">
        <f t="shared" si="72"/>
        <v>0</v>
      </c>
      <c r="G566" s="55">
        <f>IF($E551&gt;0, $E551, $E550)</f>
        <v>1000</v>
      </c>
      <c r="H566" s="116">
        <f t="shared" si="75"/>
        <v>0</v>
      </c>
      <c r="I566" s="35">
        <f t="shared" si="73"/>
        <v>0</v>
      </c>
      <c r="J566" s="56">
        <f>IF($E551&gt;0, $E551, $E550)</f>
        <v>1000</v>
      </c>
      <c r="K566" s="118">
        <f t="shared" si="76"/>
        <v>0</v>
      </c>
      <c r="L566" s="119">
        <f t="shared" si="74"/>
        <v>0</v>
      </c>
      <c r="M566" s="120" t="str">
        <f t="shared" si="77"/>
        <v/>
      </c>
    </row>
    <row r="567" spans="1:13" x14ac:dyDescent="0.25">
      <c r="A567" s="103" t="str">
        <f t="shared" si="71"/>
        <v>GS &lt; 50 (Low)</v>
      </c>
      <c r="D567" s="123" t="s">
        <v>59</v>
      </c>
      <c r="E567" s="25"/>
      <c r="F567" s="36">
        <f t="shared" si="72"/>
        <v>0</v>
      </c>
      <c r="G567" s="55">
        <f>IF($E551&gt;0, $E551, $E550)</f>
        <v>1000</v>
      </c>
      <c r="H567" s="116">
        <f t="shared" si="75"/>
        <v>0</v>
      </c>
      <c r="I567" s="35">
        <f t="shared" si="73"/>
        <v>0</v>
      </c>
      <c r="J567" s="56">
        <f>IF($E551&gt;0, $E551, $E550)</f>
        <v>1000</v>
      </c>
      <c r="K567" s="118">
        <f t="shared" si="76"/>
        <v>0</v>
      </c>
      <c r="L567" s="119">
        <f t="shared" si="74"/>
        <v>0</v>
      </c>
      <c r="M567" s="120" t="str">
        <f t="shared" si="77"/>
        <v/>
      </c>
    </row>
    <row r="568" spans="1:13" x14ac:dyDescent="0.25">
      <c r="A568" s="103" t="str">
        <f t="shared" si="71"/>
        <v>GS &lt; 50 (Low)</v>
      </c>
      <c r="D568" s="123" t="s">
        <v>60</v>
      </c>
      <c r="E568" s="25"/>
      <c r="F568" s="34">
        <f t="shared" si="72"/>
        <v>0</v>
      </c>
      <c r="G568" s="55">
        <f>E550</f>
        <v>1000</v>
      </c>
      <c r="H568" s="116">
        <f t="shared" si="75"/>
        <v>0</v>
      </c>
      <c r="I568" s="35">
        <f t="shared" si="73"/>
        <v>0</v>
      </c>
      <c r="J568" s="56">
        <f>E550</f>
        <v>1000</v>
      </c>
      <c r="K568" s="118">
        <f t="shared" si="76"/>
        <v>0</v>
      </c>
      <c r="L568" s="119">
        <f t="shared" si="74"/>
        <v>0</v>
      </c>
      <c r="M568" s="120" t="str">
        <f t="shared" si="77"/>
        <v/>
      </c>
    </row>
    <row r="569" spans="1:13" x14ac:dyDescent="0.25">
      <c r="A569" s="103" t="str">
        <f t="shared" si="71"/>
        <v>GS &lt; 50 (Low)</v>
      </c>
      <c r="D569" s="114" t="s">
        <v>61</v>
      </c>
      <c r="E569" s="25"/>
      <c r="F569" s="36">
        <f t="shared" si="72"/>
        <v>1.1000000000000001E-3</v>
      </c>
      <c r="G569" s="55">
        <f>IF($E551&gt;0, $E551, $E550)</f>
        <v>1000</v>
      </c>
      <c r="H569" s="116">
        <f t="shared" si="75"/>
        <v>1.1000000000000001</v>
      </c>
      <c r="I569" s="35">
        <f t="shared" si="73"/>
        <v>1.3685688955204041E-3</v>
      </c>
      <c r="J569" s="56">
        <f>IF($E551&gt;0, $E551, $E550)</f>
        <v>1000</v>
      </c>
      <c r="K569" s="118">
        <f t="shared" si="76"/>
        <v>1.3685688955204041</v>
      </c>
      <c r="L569" s="119">
        <f t="shared" si="74"/>
        <v>0.26856889552040397</v>
      </c>
      <c r="M569" s="120">
        <f t="shared" si="77"/>
        <v>0.2441535413821854</v>
      </c>
    </row>
    <row r="570" spans="1:13" ht="26.4" x14ac:dyDescent="0.25">
      <c r="A570" s="103" t="str">
        <f t="shared" si="71"/>
        <v>GS &lt; 50 (Low)</v>
      </c>
      <c r="D570" s="123" t="s">
        <v>62</v>
      </c>
      <c r="E570" s="25"/>
      <c r="F570" s="36">
        <f t="shared" si="72"/>
        <v>0.42</v>
      </c>
      <c r="G570" s="115">
        <v>1</v>
      </c>
      <c r="H570" s="116">
        <f t="shared" si="75"/>
        <v>0.42</v>
      </c>
      <c r="I570" s="45">
        <f t="shared" si="73"/>
        <v>0.42</v>
      </c>
      <c r="J570" s="121">
        <v>1</v>
      </c>
      <c r="K570" s="118">
        <f t="shared" si="76"/>
        <v>0.42</v>
      </c>
      <c r="L570" s="119">
        <f t="shared" si="74"/>
        <v>0</v>
      </c>
      <c r="M570" s="120">
        <f t="shared" si="77"/>
        <v>0</v>
      </c>
    </row>
    <row r="571" spans="1:13" x14ac:dyDescent="0.25">
      <c r="A571" s="103" t="str">
        <f t="shared" si="71"/>
        <v>GS &lt; 50 (Low)</v>
      </c>
      <c r="D571" s="114" t="s">
        <v>63</v>
      </c>
      <c r="E571" s="25"/>
      <c r="F571" s="36">
        <f t="shared" si="72"/>
        <v>0</v>
      </c>
      <c r="G571" s="115">
        <v>1</v>
      </c>
      <c r="H571" s="116">
        <f t="shared" si="75"/>
        <v>0</v>
      </c>
      <c r="I571" s="29">
        <f t="shared" si="73"/>
        <v>0</v>
      </c>
      <c r="J571" s="121">
        <v>1</v>
      </c>
      <c r="K571" s="118">
        <f t="shared" si="76"/>
        <v>0</v>
      </c>
      <c r="L571" s="119">
        <f t="shared" si="74"/>
        <v>0</v>
      </c>
      <c r="M571" s="120" t="str">
        <f t="shared" si="77"/>
        <v/>
      </c>
    </row>
    <row r="572" spans="1:13" x14ac:dyDescent="0.25">
      <c r="A572" s="103" t="str">
        <f t="shared" si="71"/>
        <v>GS &lt; 50 (Low)</v>
      </c>
      <c r="D572" s="114" t="s">
        <v>64</v>
      </c>
      <c r="E572" s="25"/>
      <c r="F572" s="34">
        <f t="shared" si="72"/>
        <v>-4.0000000000000002E-4</v>
      </c>
      <c r="G572" s="55">
        <f>IF($E551&gt;0, $E551, $E550)</f>
        <v>1000</v>
      </c>
      <c r="H572" s="116">
        <f t="shared" si="75"/>
        <v>-0.4</v>
      </c>
      <c r="I572" s="35">
        <f t="shared" si="73"/>
        <v>-4.5158748451054181E-4</v>
      </c>
      <c r="J572" s="56">
        <f>IF($E551&gt;0, $E551, $E550)</f>
        <v>1000</v>
      </c>
      <c r="K572" s="118">
        <f t="shared" si="76"/>
        <v>-0.45158748451054181</v>
      </c>
      <c r="L572" s="119">
        <f t="shared" si="74"/>
        <v>-5.1587484510541792E-2</v>
      </c>
      <c r="M572" s="120">
        <f t="shared" si="77"/>
        <v>0.12896871127635448</v>
      </c>
    </row>
    <row r="573" spans="1:13" ht="26.4" x14ac:dyDescent="0.25">
      <c r="A573" s="103" t="str">
        <f t="shared" si="71"/>
        <v>GS &lt; 50 (Low)</v>
      </c>
      <c r="B573" s="103" t="s">
        <v>65</v>
      </c>
      <c r="C573" s="24">
        <f>B25</f>
        <v>10</v>
      </c>
      <c r="D573" s="46" t="s">
        <v>66</v>
      </c>
      <c r="E573" s="47"/>
      <c r="F573" s="48"/>
      <c r="G573" s="49"/>
      <c r="H573" s="50">
        <f>SUM(H564:H572)</f>
        <v>65.019407999999999</v>
      </c>
      <c r="I573" s="51"/>
      <c r="J573" s="52"/>
      <c r="K573" s="50">
        <f>SUM(K564:K572)</f>
        <v>65.566341247181455</v>
      </c>
      <c r="L573" s="41">
        <f t="shared" si="74"/>
        <v>0.54693324718145675</v>
      </c>
      <c r="M573" s="42">
        <f>IF((H573)=0,"",(L573/H573))</f>
        <v>8.4118460011425623E-3</v>
      </c>
    </row>
    <row r="574" spans="1:13" x14ac:dyDescent="0.25">
      <c r="A574" s="103" t="str">
        <f t="shared" si="71"/>
        <v>GS &lt; 50 (Low)</v>
      </c>
      <c r="D574" s="126" t="s">
        <v>67</v>
      </c>
      <c r="E574" s="25"/>
      <c r="F574" s="36">
        <f t="shared" si="72"/>
        <v>1.1900000000000001E-2</v>
      </c>
      <c r="G574" s="43">
        <f>IF($E551&gt;0, $E551, $E550*$E552)</f>
        <v>1045.4000000000001</v>
      </c>
      <c r="H574" s="116">
        <f>G574*F574</f>
        <v>12.440260000000002</v>
      </c>
      <c r="I574" s="35">
        <f t="shared" si="73"/>
        <v>1.18E-2</v>
      </c>
      <c r="J574" s="44">
        <f>IF($E551&gt;0, $E551, $E550*$E553)</f>
        <v>1041.5</v>
      </c>
      <c r="K574" s="118">
        <f>J574*I574</f>
        <v>12.2897</v>
      </c>
      <c r="L574" s="119">
        <f t="shared" si="74"/>
        <v>-0.15056000000000225</v>
      </c>
      <c r="M574" s="120">
        <f>IF(ISERROR(L574/H574), "", L574/H574)</f>
        <v>-1.2102640941588217E-2</v>
      </c>
    </row>
    <row r="575" spans="1:13" ht="26.4" x14ac:dyDescent="0.25">
      <c r="A575" s="103" t="str">
        <f t="shared" si="71"/>
        <v>GS &lt; 50 (Low)</v>
      </c>
      <c r="D575" s="128" t="s">
        <v>68</v>
      </c>
      <c r="E575" s="25"/>
      <c r="F575" s="36">
        <f t="shared" si="72"/>
        <v>9.1000000000000004E-3</v>
      </c>
      <c r="G575" s="43">
        <f>IF($E551&gt;0, $E551, $E550*$E552)</f>
        <v>1045.4000000000001</v>
      </c>
      <c r="H575" s="116">
        <f>G575*F575</f>
        <v>9.5131400000000017</v>
      </c>
      <c r="I575" s="35">
        <f t="shared" si="73"/>
        <v>8.6999999999999994E-3</v>
      </c>
      <c r="J575" s="44">
        <f>IF($E551&gt;0, $E551, $E550*$E553)</f>
        <v>1041.5</v>
      </c>
      <c r="K575" s="118">
        <f>J575*I575</f>
        <v>9.0610499999999998</v>
      </c>
      <c r="L575" s="119">
        <f t="shared" si="74"/>
        <v>-0.45209000000000188</v>
      </c>
      <c r="M575" s="120">
        <f>IF(ISERROR(L575/H575), "", L575/H575)</f>
        <v>-4.7522689669236631E-2</v>
      </c>
    </row>
    <row r="576" spans="1:13" ht="26.4" x14ac:dyDescent="0.25">
      <c r="A576" s="103" t="str">
        <f t="shared" si="71"/>
        <v>GS &lt; 50 (Low)</v>
      </c>
      <c r="B576" s="103" t="s">
        <v>69</v>
      </c>
      <c r="C576" s="24">
        <f>B25</f>
        <v>10</v>
      </c>
      <c r="D576" s="46" t="s">
        <v>70</v>
      </c>
      <c r="E576" s="47"/>
      <c r="F576" s="48"/>
      <c r="G576" s="49"/>
      <c r="H576" s="50">
        <f>SUM(H573:H575)</f>
        <v>86.972808000000001</v>
      </c>
      <c r="I576" s="51"/>
      <c r="J576" s="52"/>
      <c r="K576" s="50">
        <f>SUM(K573:K575)</f>
        <v>86.917091247181446</v>
      </c>
      <c r="L576" s="41">
        <f t="shared" si="74"/>
        <v>-5.5716752818554482E-2</v>
      </c>
      <c r="M576" s="42">
        <f>IF((H576)=0,"",(L576/H576))</f>
        <v>-6.406226739115343E-4</v>
      </c>
    </row>
    <row r="577" spans="1:13" ht="26.4" x14ac:dyDescent="0.25">
      <c r="A577" s="103" t="str">
        <f t="shared" si="71"/>
        <v>GS &lt; 50 (Low)</v>
      </c>
      <c r="D577" s="129" t="s">
        <v>71</v>
      </c>
      <c r="E577" s="25"/>
      <c r="F577" s="34">
        <f t="shared" si="72"/>
        <v>4.5000000000000005E-3</v>
      </c>
      <c r="G577" s="43">
        <f>E550*E552</f>
        <v>1045.4000000000001</v>
      </c>
      <c r="H577" s="53">
        <f>G577*F577</f>
        <v>4.7043000000000008</v>
      </c>
      <c r="I577" s="35">
        <f t="shared" si="73"/>
        <v>4.5000000000000005E-3</v>
      </c>
      <c r="J577" s="44">
        <f>E550*E553</f>
        <v>1041.5</v>
      </c>
      <c r="K577" s="31">
        <f>J577*I577</f>
        <v>4.6867500000000009</v>
      </c>
      <c r="L577" s="119">
        <f t="shared" si="74"/>
        <v>-1.7549999999999955E-2</v>
      </c>
      <c r="M577" s="120">
        <f>IF(ISERROR(L577/H577), "", L577/H577)</f>
        <v>-3.7306294241438581E-3</v>
      </c>
    </row>
    <row r="578" spans="1:13" ht="26.4" x14ac:dyDescent="0.25">
      <c r="A578" s="103" t="str">
        <f t="shared" si="71"/>
        <v>GS &lt; 50 (Low)</v>
      </c>
      <c r="D578" s="129" t="s">
        <v>72</v>
      </c>
      <c r="E578" s="25"/>
      <c r="F578" s="34">
        <f t="shared" si="72"/>
        <v>1.5E-3</v>
      </c>
      <c r="G578" s="43">
        <f>E550*E552</f>
        <v>1045.4000000000001</v>
      </c>
      <c r="H578" s="53">
        <f>G578*F578</f>
        <v>1.5681000000000003</v>
      </c>
      <c r="I578" s="35">
        <f t="shared" si="73"/>
        <v>1.5E-3</v>
      </c>
      <c r="J578" s="44">
        <f>E550*E553</f>
        <v>1041.5</v>
      </c>
      <c r="K578" s="31">
        <f>J578*I578</f>
        <v>1.5622500000000001</v>
      </c>
      <c r="L578" s="119">
        <f t="shared" si="74"/>
        <v>-5.8500000000001329E-3</v>
      </c>
      <c r="M578" s="120">
        <f>IF(ISERROR(L578/H578), "", L578/H578)</f>
        <v>-3.7306294241439527E-3</v>
      </c>
    </row>
    <row r="579" spans="1:13" x14ac:dyDescent="0.25">
      <c r="A579" s="103" t="str">
        <f t="shared" si="71"/>
        <v>GS &lt; 50 (Low)</v>
      </c>
      <c r="D579" s="25" t="s">
        <v>73</v>
      </c>
      <c r="E579" s="25"/>
      <c r="F579" s="54">
        <f t="shared" si="72"/>
        <v>0.25</v>
      </c>
      <c r="G579" s="115">
        <v>1</v>
      </c>
      <c r="H579" s="130">
        <f>G579*F579</f>
        <v>0.25</v>
      </c>
      <c r="I579" s="45">
        <f t="shared" si="73"/>
        <v>0.25</v>
      </c>
      <c r="J579" s="117">
        <v>1</v>
      </c>
      <c r="K579" s="118">
        <f>J579*I579</f>
        <v>0.25</v>
      </c>
      <c r="L579" s="119">
        <f t="shared" si="74"/>
        <v>0</v>
      </c>
      <c r="M579" s="120">
        <f>IF(ISERROR(L579/H579), "", L579/H579)</f>
        <v>0</v>
      </c>
    </row>
    <row r="580" spans="1:13" ht="26.4" hidden="1" customHeight="1" x14ac:dyDescent="0.25">
      <c r="A580" s="103" t="str">
        <f t="shared" si="71"/>
        <v>GS &lt; 50 (Low)</v>
      </c>
      <c r="D580" s="129" t="s">
        <v>74</v>
      </c>
      <c r="E580" s="25"/>
      <c r="F580" s="34">
        <f t="shared" si="72"/>
        <v>0</v>
      </c>
      <c r="G580" s="55"/>
      <c r="H580" s="130"/>
      <c r="I580" s="35">
        <f t="shared" si="73"/>
        <v>0</v>
      </c>
      <c r="J580" s="56"/>
      <c r="K580" s="118"/>
      <c r="L580" s="119"/>
      <c r="M580" s="120"/>
    </row>
    <row r="581" spans="1:13" x14ac:dyDescent="0.25">
      <c r="A581" s="103" t="str">
        <f t="shared" si="71"/>
        <v>GS &lt; 50 (Low)</v>
      </c>
      <c r="B581" s="103" t="s">
        <v>12</v>
      </c>
      <c r="D581" s="25" t="s">
        <v>75</v>
      </c>
      <c r="E581" s="25"/>
      <c r="F581" s="34">
        <f t="shared" si="72"/>
        <v>9.8000000000000004E-2</v>
      </c>
      <c r="G581" s="55">
        <f>IF(AND(E550*12&gt;=150000),OffPeakPer*E550*E552,OffPeakPer*E550)</f>
        <v>640</v>
      </c>
      <c r="H581" s="130">
        <f>G581*F581</f>
        <v>62.72</v>
      </c>
      <c r="I581" s="35">
        <f t="shared" si="73"/>
        <v>9.8000000000000004E-2</v>
      </c>
      <c r="J581" s="56">
        <f>IF(AND(E550*12&gt;=150000),OffPeakPer*E550*E553,OffPeakPer*E550)</f>
        <v>640</v>
      </c>
      <c r="K581" s="118">
        <f>J581*I581</f>
        <v>62.72</v>
      </c>
      <c r="L581" s="119">
        <f>K581-H581</f>
        <v>0</v>
      </c>
      <c r="M581" s="120">
        <f>IF(ISERROR(L581/H581), "", L581/H581)</f>
        <v>0</v>
      </c>
    </row>
    <row r="582" spans="1:13" x14ac:dyDescent="0.25">
      <c r="A582" s="103" t="str">
        <f t="shared" si="71"/>
        <v>GS &lt; 50 (Low)</v>
      </c>
      <c r="B582" s="103" t="s">
        <v>12</v>
      </c>
      <c r="D582" s="25" t="s">
        <v>76</v>
      </c>
      <c r="E582" s="25"/>
      <c r="F582" s="34">
        <f t="shared" si="72"/>
        <v>0.157</v>
      </c>
      <c r="G582" s="55">
        <f>IF(AND(E550*12&gt;=150000),MidPeakPer*E550*E552,MidPeakPer*E550)</f>
        <v>180</v>
      </c>
      <c r="H582" s="130">
        <f>G582*F582</f>
        <v>28.26</v>
      </c>
      <c r="I582" s="35">
        <f t="shared" si="73"/>
        <v>0.157</v>
      </c>
      <c r="J582" s="56">
        <f>IF(AND(E550*12&gt;=150000),MidPeakPer*E550*E553,MidPeakPer*E550)</f>
        <v>180</v>
      </c>
      <c r="K582" s="118">
        <f>J582*I582</f>
        <v>28.26</v>
      </c>
      <c r="L582" s="119">
        <f>K582-H582</f>
        <v>0</v>
      </c>
      <c r="M582" s="120">
        <f>IF(ISERROR(L582/H582), "", L582/H582)</f>
        <v>0</v>
      </c>
    </row>
    <row r="583" spans="1:13" ht="13.8" thickBot="1" x14ac:dyDescent="0.3">
      <c r="A583" s="103" t="str">
        <f t="shared" si="71"/>
        <v>GS &lt; 50 (Low)</v>
      </c>
      <c r="B583" s="103" t="s">
        <v>12</v>
      </c>
      <c r="D583" s="103" t="s">
        <v>77</v>
      </c>
      <c r="E583" s="25"/>
      <c r="F583" s="34">
        <f t="shared" si="72"/>
        <v>0.20300000000000001</v>
      </c>
      <c r="G583" s="55">
        <f>IF(AND(E550*12&gt;=150000),OnPeakPer*E550*E552,OnPeakPer*E550)</f>
        <v>180</v>
      </c>
      <c r="H583" s="130">
        <f>G583*F583</f>
        <v>36.54</v>
      </c>
      <c r="I583" s="35">
        <f t="shared" si="73"/>
        <v>0.20300000000000001</v>
      </c>
      <c r="J583" s="56">
        <f>IF(AND(E550*12&gt;=150000),OnPeakPer*E550*E553,OnPeakPer*E550)</f>
        <v>180</v>
      </c>
      <c r="K583" s="118">
        <f>J583*I583</f>
        <v>36.54</v>
      </c>
      <c r="L583" s="119">
        <f>K583-H583</f>
        <v>0</v>
      </c>
      <c r="M583" s="120">
        <f>IF(ISERROR(L583/H583), "", L583/H583)</f>
        <v>0</v>
      </c>
    </row>
    <row r="584" spans="1:13" ht="13.2" hidden="1" customHeight="1" x14ac:dyDescent="0.25">
      <c r="A584" s="103" t="str">
        <f t="shared" si="71"/>
        <v>GS &lt; 50 (Low)</v>
      </c>
      <c r="B584" s="103" t="s">
        <v>78</v>
      </c>
      <c r="D584" s="25" t="s">
        <v>79</v>
      </c>
      <c r="E584" s="25"/>
      <c r="F584" s="34">
        <f t="shared" si="72"/>
        <v>0.11308</v>
      </c>
      <c r="G584" s="55">
        <f>IF(AND(E550*12&gt;=150000),E550*E552,E550)</f>
        <v>1000</v>
      </c>
      <c r="H584" s="130">
        <f>G584*F584</f>
        <v>113.08</v>
      </c>
      <c r="I584" s="35">
        <f t="shared" si="73"/>
        <v>0.11308</v>
      </c>
      <c r="J584" s="56">
        <f>IF(AND(E550*12&gt;=150000),E550*E553,E550)</f>
        <v>1000</v>
      </c>
      <c r="K584" s="118">
        <f>J584*I584</f>
        <v>113.08</v>
      </c>
      <c r="L584" s="119">
        <f>K584-H584</f>
        <v>0</v>
      </c>
      <c r="M584" s="120">
        <f>IF(ISERROR(L584/H584), "", L584/H584)</f>
        <v>0</v>
      </c>
    </row>
    <row r="585" spans="1:13" ht="13.8" hidden="1" customHeight="1" thickBot="1" x14ac:dyDescent="0.3">
      <c r="A585" s="103" t="str">
        <f t="shared" si="71"/>
        <v>GS &lt; 50 (Low)</v>
      </c>
      <c r="B585" s="103" t="s">
        <v>17</v>
      </c>
      <c r="D585" s="25" t="s">
        <v>80</v>
      </c>
      <c r="E585" s="25"/>
      <c r="F585" s="34">
        <f t="shared" si="72"/>
        <v>0.11308</v>
      </c>
      <c r="G585" s="55">
        <f>IF(AND(E550*12&gt;=150000),E550*E552,E550)</f>
        <v>1000</v>
      </c>
      <c r="H585" s="130">
        <f>G585*F585</f>
        <v>113.08</v>
      </c>
      <c r="I585" s="35">
        <f t="shared" si="73"/>
        <v>0.11308</v>
      </c>
      <c r="J585" s="56">
        <f>IF(AND(E550*12&gt;=150000),E550*E553,E550)</f>
        <v>1000</v>
      </c>
      <c r="K585" s="118">
        <f>J585*I585</f>
        <v>113.08</v>
      </c>
      <c r="L585" s="119">
        <f>K585-H585</f>
        <v>0</v>
      </c>
      <c r="M585" s="120">
        <f>IF(ISERROR(L585/H585), "", L585/H585)</f>
        <v>0</v>
      </c>
    </row>
    <row r="586" spans="1:13" ht="13.8" thickBot="1" x14ac:dyDescent="0.3">
      <c r="A586" s="103" t="str">
        <f t="shared" si="71"/>
        <v>GS &lt; 50 (Low)</v>
      </c>
      <c r="D586" s="58"/>
      <c r="E586" s="59"/>
      <c r="F586" s="60"/>
      <c r="G586" s="61"/>
      <c r="H586" s="62"/>
      <c r="I586" s="60"/>
      <c r="J586" s="63"/>
      <c r="K586" s="62"/>
      <c r="L586" s="64"/>
      <c r="M586" s="65"/>
    </row>
    <row r="587" spans="1:13" x14ac:dyDescent="0.25">
      <c r="A587" s="103" t="str">
        <f t="shared" si="71"/>
        <v>GS &lt; 50 (Low)</v>
      </c>
      <c r="B587" s="103" t="s">
        <v>12</v>
      </c>
      <c r="D587" s="135" t="s">
        <v>81</v>
      </c>
      <c r="E587" s="25"/>
      <c r="F587" s="136"/>
      <c r="G587" s="137"/>
      <c r="H587" s="138">
        <f>SUM(H577:H583,H576)</f>
        <v>221.01520800000003</v>
      </c>
      <c r="I587" s="139"/>
      <c r="J587" s="139"/>
      <c r="K587" s="138">
        <f>SUM(K577:K583,K576)</f>
        <v>220.93609124718145</v>
      </c>
      <c r="L587" s="140">
        <f>K587-H587</f>
        <v>-7.9116752818578107E-2</v>
      </c>
      <c r="M587" s="141">
        <f>IF((H587)=0,"",(L587/H587))</f>
        <v>-3.5796972314492537E-4</v>
      </c>
    </row>
    <row r="588" spans="1:13" x14ac:dyDescent="0.25">
      <c r="A588" s="103" t="str">
        <f t="shared" si="71"/>
        <v>GS &lt; 50 (Low)</v>
      </c>
      <c r="B588" s="103" t="s">
        <v>12</v>
      </c>
      <c r="D588" s="142" t="s">
        <v>82</v>
      </c>
      <c r="E588" s="25"/>
      <c r="F588" s="136">
        <v>0.13</v>
      </c>
      <c r="G588" s="143"/>
      <c r="H588" s="144">
        <f>H587*F588</f>
        <v>28.731977040000004</v>
      </c>
      <c r="I588" s="145">
        <v>0.13</v>
      </c>
      <c r="J588" s="115"/>
      <c r="K588" s="144">
        <f>K587*I588</f>
        <v>28.721691862133589</v>
      </c>
      <c r="L588" s="119">
        <f>K588-H588</f>
        <v>-1.0285177866414585E-2</v>
      </c>
      <c r="M588" s="146">
        <f>IF((H588)=0,"",(L588/H588))</f>
        <v>-3.5796972314490558E-4</v>
      </c>
    </row>
    <row r="589" spans="1:13" ht="14.4" x14ac:dyDescent="0.3">
      <c r="A589" s="103" t="str">
        <f t="shared" si="71"/>
        <v>GS &lt; 50 (Low)</v>
      </c>
      <c r="B589" s="103" t="s">
        <v>12</v>
      </c>
      <c r="D589" s="142" t="s">
        <v>83</v>
      </c>
      <c r="E589" s="147"/>
      <c r="F589" s="148">
        <v>0.23499999999999999</v>
      </c>
      <c r="G589" s="143"/>
      <c r="H589" s="144">
        <f>IF(OR(ISNUMBER(SEARCH("[DGEN]", E548))=TRUE, ISNUMBER(SEARCH("STREET LIGHT", E548))=TRUE), 0, IF(AND(E550=0, E551=0),0, IF(AND(E551=0, E550*12&gt;250000), 0, IF(AND(E550=0, E551&gt;=50), 0, IF(E550*12&lt;=250000, F589*H587*-1, IF(E551&lt;50, F589*H587*-1, 0))))))</f>
        <v>-51.938573880000007</v>
      </c>
      <c r="I589" s="148">
        <v>0.23499999999999999</v>
      </c>
      <c r="J589" s="115"/>
      <c r="K589" s="144">
        <f>IF(OR(ISNUMBER(SEARCH("[DGEN]", E548))=TRUE, ISNUMBER(SEARCH("STREET LIGHT", E548))=TRUE), 0, IF(AND(E550=0, E551=0),0, IF(AND(E551=0, E550*12&gt;250000), 0, IF(AND(E550=0, E551&gt;=50), 0, IF(E550*12&lt;=250000, I589*K587*-1, IF(E551&lt;50, I589*K587*-1, 0))))))</f>
        <v>-51.919981443087636</v>
      </c>
      <c r="L589" s="119">
        <f>K589-H589</f>
        <v>1.8592436912371113E-2</v>
      </c>
      <c r="M589" s="146"/>
    </row>
    <row r="590" spans="1:13" ht="13.8" thickBot="1" x14ac:dyDescent="0.3">
      <c r="A590" s="103" t="str">
        <f t="shared" si="71"/>
        <v>GS &lt; 50 (Low)</v>
      </c>
      <c r="B590" s="103" t="s">
        <v>84</v>
      </c>
      <c r="C590" s="24">
        <f>B25</f>
        <v>10</v>
      </c>
      <c r="D590" s="247" t="s">
        <v>85</v>
      </c>
      <c r="E590" s="247"/>
      <c r="F590" s="77"/>
      <c r="G590" s="78"/>
      <c r="H590" s="79">
        <f>H587+H588+H589</f>
        <v>197.80861116000003</v>
      </c>
      <c r="I590" s="80"/>
      <c r="J590" s="80"/>
      <c r="K590" s="81">
        <f>K587+K588+K589</f>
        <v>197.7378016662274</v>
      </c>
      <c r="L590" s="82">
        <f>K590-H590</f>
        <v>-7.0809493772628684E-2</v>
      </c>
      <c r="M590" s="83">
        <f>IF((H590)=0,"",(L590/H590))</f>
        <v>-3.5796972314493182E-4</v>
      </c>
    </row>
    <row r="591" spans="1:13" ht="13.8" thickBot="1" x14ac:dyDescent="0.3">
      <c r="A591" s="103" t="str">
        <f t="shared" si="71"/>
        <v>GS &lt; 50 (Low)</v>
      </c>
      <c r="B591" s="103" t="s">
        <v>12</v>
      </c>
      <c r="D591" s="58"/>
      <c r="E591" s="59"/>
      <c r="F591" s="60"/>
      <c r="G591" s="61"/>
      <c r="H591" s="62"/>
      <c r="I591" s="60"/>
      <c r="J591" s="63"/>
      <c r="K591" s="62"/>
      <c r="L591" s="64"/>
      <c r="M591" s="65"/>
    </row>
    <row r="594" spans="1:13" x14ac:dyDescent="0.25">
      <c r="D594" s="104" t="s">
        <v>34</v>
      </c>
      <c r="E594" s="246" t="str">
        <f>D26</f>
        <v>GS &lt; 50 (High)</v>
      </c>
      <c r="F594" s="246"/>
      <c r="G594" s="246"/>
      <c r="H594" s="246"/>
      <c r="I594" s="246"/>
      <c r="J594" s="246"/>
      <c r="K594" s="103" t="str">
        <f>IF(N544="DEMAND - INTERVAL","RTSR - INTERVAL METERED","")</f>
        <v/>
      </c>
    </row>
    <row r="595" spans="1:13" x14ac:dyDescent="0.25">
      <c r="D595" s="104" t="s">
        <v>35</v>
      </c>
      <c r="E595" s="236" t="str">
        <f>H26</f>
        <v>RPP</v>
      </c>
      <c r="F595" s="236"/>
      <c r="G595" s="236"/>
      <c r="H595" s="20"/>
      <c r="I595" s="20"/>
    </row>
    <row r="596" spans="1:13" ht="15.6" x14ac:dyDescent="0.25">
      <c r="D596" s="104" t="s">
        <v>36</v>
      </c>
      <c r="E596" s="21">
        <f>K26</f>
        <v>5000</v>
      </c>
      <c r="F596" s="105" t="s">
        <v>11</v>
      </c>
      <c r="J596" s="22"/>
      <c r="K596" s="22"/>
      <c r="L596" s="22"/>
      <c r="M596" s="22"/>
    </row>
    <row r="597" spans="1:13" ht="15.6" x14ac:dyDescent="0.3">
      <c r="D597" s="104" t="s">
        <v>37</v>
      </c>
      <c r="E597" s="21">
        <f>L26</f>
        <v>0</v>
      </c>
      <c r="F597" s="106" t="s">
        <v>16</v>
      </c>
      <c r="G597" s="107"/>
      <c r="H597" s="108"/>
      <c r="I597" s="108"/>
      <c r="J597" s="108"/>
    </row>
    <row r="598" spans="1:13" x14ac:dyDescent="0.25">
      <c r="D598" s="104" t="s">
        <v>38</v>
      </c>
      <c r="E598" s="23">
        <f>I26</f>
        <v>1.0454000000000001</v>
      </c>
    </row>
    <row r="599" spans="1:13" x14ac:dyDescent="0.25">
      <c r="D599" s="104" t="s">
        <v>39</v>
      </c>
      <c r="E599" s="23">
        <f>J26</f>
        <v>1.0415000000000001</v>
      </c>
    </row>
    <row r="601" spans="1:13" x14ac:dyDescent="0.25">
      <c r="E601" s="105"/>
      <c r="F601" s="237" t="s">
        <v>40</v>
      </c>
      <c r="G601" s="238"/>
      <c r="H601" s="239"/>
      <c r="I601" s="237" t="s">
        <v>41</v>
      </c>
      <c r="J601" s="238"/>
      <c r="K601" s="239"/>
      <c r="L601" s="237" t="s">
        <v>42</v>
      </c>
      <c r="M601" s="239"/>
    </row>
    <row r="602" spans="1:13" x14ac:dyDescent="0.25">
      <c r="E602" s="240"/>
      <c r="F602" s="109" t="s">
        <v>43</v>
      </c>
      <c r="G602" s="109" t="s">
        <v>44</v>
      </c>
      <c r="H602" s="110" t="s">
        <v>45</v>
      </c>
      <c r="I602" s="109" t="s">
        <v>43</v>
      </c>
      <c r="J602" s="111" t="s">
        <v>44</v>
      </c>
      <c r="K602" s="110" t="s">
        <v>45</v>
      </c>
      <c r="L602" s="242" t="s">
        <v>46</v>
      </c>
      <c r="M602" s="244" t="s">
        <v>47</v>
      </c>
    </row>
    <row r="603" spans="1:13" x14ac:dyDescent="0.25">
      <c r="E603" s="241"/>
      <c r="F603" s="112" t="s">
        <v>48</v>
      </c>
      <c r="G603" s="112"/>
      <c r="H603" s="113" t="s">
        <v>48</v>
      </c>
      <c r="I603" s="112" t="s">
        <v>48</v>
      </c>
      <c r="J603" s="113"/>
      <c r="K603" s="113" t="s">
        <v>48</v>
      </c>
      <c r="L603" s="243"/>
      <c r="M603" s="245"/>
    </row>
    <row r="604" spans="1:13" x14ac:dyDescent="0.25">
      <c r="A604" s="103" t="str">
        <f>$E594</f>
        <v>GS &lt; 50 (High)</v>
      </c>
      <c r="D604" s="114" t="s">
        <v>49</v>
      </c>
      <c r="E604" s="25"/>
      <c r="F604" s="26">
        <f>F130</f>
        <v>32.409999999999997</v>
      </c>
      <c r="G604" s="115">
        <v>1</v>
      </c>
      <c r="H604" s="116">
        <f>G604*F604</f>
        <v>32.409999999999997</v>
      </c>
      <c r="I604" s="29">
        <f>I130</f>
        <v>27.24</v>
      </c>
      <c r="J604" s="117">
        <f>G604</f>
        <v>1</v>
      </c>
      <c r="K604" s="118">
        <f>J604*I604</f>
        <v>27.24</v>
      </c>
      <c r="L604" s="119">
        <f>K604-H604</f>
        <v>-5.1699999999999982</v>
      </c>
      <c r="M604" s="120">
        <f>IF(ISERROR(L604/H604), "", L604/H604)</f>
        <v>-0.15951866707806228</v>
      </c>
    </row>
    <row r="605" spans="1:13" x14ac:dyDescent="0.25">
      <c r="A605" s="103" t="str">
        <f t="shared" ref="A605:A637" si="78">A604</f>
        <v>GS &lt; 50 (High)</v>
      </c>
      <c r="D605" s="114" t="s">
        <v>50</v>
      </c>
      <c r="E605" s="25"/>
      <c r="F605" s="34">
        <f t="shared" ref="F605:F631" si="79">F131</f>
        <v>2.4E-2</v>
      </c>
      <c r="G605" s="115">
        <f>IF($E597&gt;0, $E597, $E596)</f>
        <v>5000</v>
      </c>
      <c r="H605" s="116">
        <f>G605*F605</f>
        <v>120</v>
      </c>
      <c r="I605" s="35">
        <f t="shared" ref="I605:I631" si="80">I131</f>
        <v>3.2800000000000003E-2</v>
      </c>
      <c r="J605" s="117">
        <f>IF($E597&gt;0, $E597, $E596)</f>
        <v>5000</v>
      </c>
      <c r="K605" s="118">
        <f>J605*I605</f>
        <v>164</v>
      </c>
      <c r="L605" s="119">
        <f>K605-H605</f>
        <v>44</v>
      </c>
      <c r="M605" s="120">
        <f>IF(ISERROR(L605/H605), "", L605/H605)</f>
        <v>0.36666666666666664</v>
      </c>
    </row>
    <row r="606" spans="1:13" ht="13.2" hidden="1" customHeight="1" x14ac:dyDescent="0.25">
      <c r="A606" s="103" t="str">
        <f t="shared" si="78"/>
        <v>GS &lt; 50 (High)</v>
      </c>
      <c r="D606" s="114" t="s">
        <v>51</v>
      </c>
      <c r="E606" s="25"/>
      <c r="F606" s="34">
        <f t="shared" si="79"/>
        <v>0</v>
      </c>
      <c r="G606" s="115">
        <f>IF($E597&gt;0, $E597, $E596)</f>
        <v>5000</v>
      </c>
      <c r="H606" s="116">
        <v>0</v>
      </c>
      <c r="I606" s="35">
        <f t="shared" si="80"/>
        <v>0</v>
      </c>
      <c r="J606" s="117">
        <f>IF($E597&gt;0, $E597, $E596)</f>
        <v>5000</v>
      </c>
      <c r="K606" s="118">
        <v>0</v>
      </c>
      <c r="L606" s="119"/>
      <c r="M606" s="120"/>
    </row>
    <row r="607" spans="1:13" ht="13.2" hidden="1" customHeight="1" x14ac:dyDescent="0.25">
      <c r="A607" s="103" t="str">
        <f t="shared" si="78"/>
        <v>GS &lt; 50 (High)</v>
      </c>
      <c r="D607" s="114" t="s">
        <v>52</v>
      </c>
      <c r="E607" s="25"/>
      <c r="F607" s="34">
        <f t="shared" si="79"/>
        <v>0</v>
      </c>
      <c r="G607" s="115">
        <f>IF($E597&gt;0, $E597, $E596)</f>
        <v>5000</v>
      </c>
      <c r="H607" s="116">
        <v>0</v>
      </c>
      <c r="I607" s="35">
        <f t="shared" si="80"/>
        <v>0</v>
      </c>
      <c r="J607" s="121">
        <f>IF($E597&gt;0, $E597, $E596)</f>
        <v>5000</v>
      </c>
      <c r="K607" s="118">
        <v>0</v>
      </c>
      <c r="L607" s="119">
        <f t="shared" ref="L607:L625" si="81">K607-H607</f>
        <v>0</v>
      </c>
      <c r="M607" s="120" t="str">
        <f>IF(ISERROR(L607/H607), "", L607/H607)</f>
        <v/>
      </c>
    </row>
    <row r="608" spans="1:13" x14ac:dyDescent="0.25">
      <c r="A608" s="103" t="str">
        <f t="shared" si="78"/>
        <v>GS &lt; 50 (High)</v>
      </c>
      <c r="D608" s="114" t="s">
        <v>53</v>
      </c>
      <c r="E608" s="25"/>
      <c r="F608" s="26">
        <f t="shared" si="79"/>
        <v>0.79999999999999993</v>
      </c>
      <c r="G608" s="115">
        <v>1</v>
      </c>
      <c r="H608" s="116">
        <f>G608*F608</f>
        <v>0.79999999999999993</v>
      </c>
      <c r="I608" s="29">
        <f t="shared" si="80"/>
        <v>0</v>
      </c>
      <c r="J608" s="117">
        <f>G608</f>
        <v>1</v>
      </c>
      <c r="K608" s="118">
        <f>J608*I608</f>
        <v>0</v>
      </c>
      <c r="L608" s="119">
        <f t="shared" si="81"/>
        <v>-0.79999999999999993</v>
      </c>
      <c r="M608" s="120">
        <f>IF(ISERROR(L608/H608), "", L608/H608)</f>
        <v>-1</v>
      </c>
    </row>
    <row r="609" spans="1:13" x14ac:dyDescent="0.25">
      <c r="A609" s="103" t="str">
        <f t="shared" si="78"/>
        <v>GS &lt; 50 (High)</v>
      </c>
      <c r="D609" s="114" t="s">
        <v>54</v>
      </c>
      <c r="E609" s="25"/>
      <c r="F609" s="36">
        <f t="shared" si="79"/>
        <v>8.9999999999999998E-4</v>
      </c>
      <c r="G609" s="115">
        <f>IF($E597&gt;0, $E597, $E596)</f>
        <v>5000</v>
      </c>
      <c r="H609" s="116">
        <f>G609*F609</f>
        <v>4.5</v>
      </c>
      <c r="I609" s="35">
        <f t="shared" si="80"/>
        <v>-1.1027201638284167E-3</v>
      </c>
      <c r="J609" s="117">
        <f>IF($E597&gt;0, $E597, $E596)</f>
        <v>5000</v>
      </c>
      <c r="K609" s="118">
        <f>J609*I609</f>
        <v>-5.5136008191420833</v>
      </c>
      <c r="L609" s="119">
        <f t="shared" si="81"/>
        <v>-10.013600819142084</v>
      </c>
      <c r="M609" s="120">
        <f>IF(ISERROR(L609/H609), "", L609/H609)</f>
        <v>-2.2252446264760186</v>
      </c>
    </row>
    <row r="610" spans="1:13" x14ac:dyDescent="0.25">
      <c r="A610" s="103" t="str">
        <f t="shared" si="78"/>
        <v>GS &lt; 50 (High)</v>
      </c>
      <c r="B610" s="103" t="s">
        <v>55</v>
      </c>
      <c r="C610" s="24">
        <f>B26</f>
        <v>11</v>
      </c>
      <c r="D610" s="46" t="s">
        <v>56</v>
      </c>
      <c r="E610" s="47"/>
      <c r="F610" s="48"/>
      <c r="G610" s="49"/>
      <c r="H610" s="50">
        <f>SUM(H604:H609)</f>
        <v>157.71</v>
      </c>
      <c r="I610" s="51"/>
      <c r="J610" s="52"/>
      <c r="K610" s="50">
        <f>SUM(K604:K609)</f>
        <v>185.72639918085792</v>
      </c>
      <c r="L610" s="41">
        <f t="shared" si="81"/>
        <v>28.016399180857917</v>
      </c>
      <c r="M610" s="42">
        <f>IF((H610)=0,"",(L610/H610))</f>
        <v>0.17764503950832486</v>
      </c>
    </row>
    <row r="611" spans="1:13" x14ac:dyDescent="0.25">
      <c r="A611" s="103" t="str">
        <f t="shared" si="78"/>
        <v>GS &lt; 50 (High)</v>
      </c>
      <c r="D611" s="123" t="s">
        <v>57</v>
      </c>
      <c r="E611" s="25"/>
      <c r="F611" s="34">
        <f t="shared" si="79"/>
        <v>0.12752000000000002</v>
      </c>
      <c r="G611" s="43">
        <f>IF(F611=0, 0, $E596*E598-E596)</f>
        <v>227.00000000000091</v>
      </c>
      <c r="H611" s="28">
        <f t="shared" ref="H611:H618" si="82">G611*F611</f>
        <v>28.947040000000122</v>
      </c>
      <c r="I611" s="35">
        <f t="shared" si="80"/>
        <v>0.12752000000000002</v>
      </c>
      <c r="J611" s="44">
        <f>IF(I611=0, 0, E596*E599-E596)</f>
        <v>207.50000000000091</v>
      </c>
      <c r="K611" s="31">
        <f t="shared" ref="K611:K618" si="83">J611*I611</f>
        <v>26.460400000000121</v>
      </c>
      <c r="L611" s="119">
        <f t="shared" si="81"/>
        <v>-2.4866400000000013</v>
      </c>
      <c r="M611" s="120">
        <f t="shared" ref="M611:M618" si="84">IF(ISERROR(L611/H611), "", L611/H611)</f>
        <v>-8.5903083700440211E-2</v>
      </c>
    </row>
    <row r="612" spans="1:13" ht="26.4" x14ac:dyDescent="0.25">
      <c r="A612" s="103" t="str">
        <f t="shared" si="78"/>
        <v>GS &lt; 50 (High)</v>
      </c>
      <c r="D612" s="123" t="s">
        <v>58</v>
      </c>
      <c r="E612" s="25"/>
      <c r="F612" s="36">
        <f t="shared" si="79"/>
        <v>0</v>
      </c>
      <c r="G612" s="55">
        <f>IF($E597&gt;0, $E597, $E596)</f>
        <v>5000</v>
      </c>
      <c r="H612" s="116">
        <f t="shared" si="82"/>
        <v>0</v>
      </c>
      <c r="I612" s="35">
        <f t="shared" si="80"/>
        <v>0</v>
      </c>
      <c r="J612" s="56">
        <f>IF($E597&gt;0, $E597, $E596)</f>
        <v>5000</v>
      </c>
      <c r="K612" s="118">
        <f t="shared" si="83"/>
        <v>0</v>
      </c>
      <c r="L612" s="119">
        <f t="shared" si="81"/>
        <v>0</v>
      </c>
      <c r="M612" s="120" t="str">
        <f t="shared" si="84"/>
        <v/>
      </c>
    </row>
    <row r="613" spans="1:13" x14ac:dyDescent="0.25">
      <c r="A613" s="103" t="str">
        <f t="shared" si="78"/>
        <v>GS &lt; 50 (High)</v>
      </c>
      <c r="D613" s="123" t="s">
        <v>59</v>
      </c>
      <c r="E613" s="25"/>
      <c r="F613" s="36">
        <f t="shared" si="79"/>
        <v>0</v>
      </c>
      <c r="G613" s="55">
        <f>IF($E597&gt;0, $E597, $E596)</f>
        <v>5000</v>
      </c>
      <c r="H613" s="116">
        <f t="shared" si="82"/>
        <v>0</v>
      </c>
      <c r="I613" s="35">
        <f t="shared" si="80"/>
        <v>0</v>
      </c>
      <c r="J613" s="56">
        <f>IF($E597&gt;0, $E597, $E596)</f>
        <v>5000</v>
      </c>
      <c r="K613" s="118">
        <f t="shared" si="83"/>
        <v>0</v>
      </c>
      <c r="L613" s="119">
        <f t="shared" si="81"/>
        <v>0</v>
      </c>
      <c r="M613" s="120" t="str">
        <f t="shared" si="84"/>
        <v/>
      </c>
    </row>
    <row r="614" spans="1:13" x14ac:dyDescent="0.25">
      <c r="A614" s="103" t="str">
        <f t="shared" si="78"/>
        <v>GS &lt; 50 (High)</v>
      </c>
      <c r="D614" s="123" t="s">
        <v>60</v>
      </c>
      <c r="E614" s="25"/>
      <c r="F614" s="34">
        <f t="shared" si="79"/>
        <v>0</v>
      </c>
      <c r="G614" s="55">
        <f>E596</f>
        <v>5000</v>
      </c>
      <c r="H614" s="116">
        <f t="shared" si="82"/>
        <v>0</v>
      </c>
      <c r="I614" s="35">
        <f t="shared" si="80"/>
        <v>0</v>
      </c>
      <c r="J614" s="56">
        <f>E596</f>
        <v>5000</v>
      </c>
      <c r="K614" s="118">
        <f t="shared" si="83"/>
        <v>0</v>
      </c>
      <c r="L614" s="119">
        <f t="shared" si="81"/>
        <v>0</v>
      </c>
      <c r="M614" s="120" t="str">
        <f t="shared" si="84"/>
        <v/>
      </c>
    </row>
    <row r="615" spans="1:13" x14ac:dyDescent="0.25">
      <c r="A615" s="103" t="str">
        <f t="shared" si="78"/>
        <v>GS &lt; 50 (High)</v>
      </c>
      <c r="D615" s="114" t="s">
        <v>61</v>
      </c>
      <c r="E615" s="25"/>
      <c r="F615" s="36">
        <f t="shared" si="79"/>
        <v>1.1000000000000001E-3</v>
      </c>
      <c r="G615" s="55">
        <f>IF($E597&gt;0, $E597, $E596)</f>
        <v>5000</v>
      </c>
      <c r="H615" s="116">
        <f t="shared" si="82"/>
        <v>5.5</v>
      </c>
      <c r="I615" s="35">
        <f t="shared" si="80"/>
        <v>1.3685688955204041E-3</v>
      </c>
      <c r="J615" s="56">
        <f>IF($E597&gt;0, $E597, $E596)</f>
        <v>5000</v>
      </c>
      <c r="K615" s="118">
        <f t="shared" si="83"/>
        <v>6.8428444776020205</v>
      </c>
      <c r="L615" s="119">
        <f t="shared" si="81"/>
        <v>1.3428444776020205</v>
      </c>
      <c r="M615" s="120">
        <f t="shared" si="84"/>
        <v>0.24415354138218556</v>
      </c>
    </row>
    <row r="616" spans="1:13" ht="26.4" x14ac:dyDescent="0.25">
      <c r="A616" s="103" t="str">
        <f t="shared" si="78"/>
        <v>GS &lt; 50 (High)</v>
      </c>
      <c r="D616" s="123" t="s">
        <v>62</v>
      </c>
      <c r="E616" s="25"/>
      <c r="F616" s="36">
        <f t="shared" si="79"/>
        <v>0.42</v>
      </c>
      <c r="G616" s="115">
        <v>1</v>
      </c>
      <c r="H616" s="116">
        <f t="shared" si="82"/>
        <v>0.42</v>
      </c>
      <c r="I616" s="45">
        <f t="shared" si="80"/>
        <v>0.42</v>
      </c>
      <c r="J616" s="121">
        <v>1</v>
      </c>
      <c r="K616" s="118">
        <f t="shared" si="83"/>
        <v>0.42</v>
      </c>
      <c r="L616" s="119">
        <f t="shared" si="81"/>
        <v>0</v>
      </c>
      <c r="M616" s="120">
        <f t="shared" si="84"/>
        <v>0</v>
      </c>
    </row>
    <row r="617" spans="1:13" x14ac:dyDescent="0.25">
      <c r="A617" s="103" t="str">
        <f t="shared" si="78"/>
        <v>GS &lt; 50 (High)</v>
      </c>
      <c r="D617" s="114" t="s">
        <v>63</v>
      </c>
      <c r="E617" s="25"/>
      <c r="F617" s="36">
        <f t="shared" si="79"/>
        <v>0</v>
      </c>
      <c r="G617" s="115">
        <v>1</v>
      </c>
      <c r="H617" s="116">
        <f t="shared" si="82"/>
        <v>0</v>
      </c>
      <c r="I617" s="29">
        <f t="shared" si="80"/>
        <v>0</v>
      </c>
      <c r="J617" s="121">
        <v>1</v>
      </c>
      <c r="K617" s="118">
        <f t="shared" si="83"/>
        <v>0</v>
      </c>
      <c r="L617" s="119">
        <f t="shared" si="81"/>
        <v>0</v>
      </c>
      <c r="M617" s="120" t="str">
        <f t="shared" si="84"/>
        <v/>
      </c>
    </row>
    <row r="618" spans="1:13" x14ac:dyDescent="0.25">
      <c r="A618" s="103" t="str">
        <f t="shared" si="78"/>
        <v>GS &lt; 50 (High)</v>
      </c>
      <c r="D618" s="114" t="s">
        <v>64</v>
      </c>
      <c r="E618" s="25"/>
      <c r="F618" s="34">
        <f t="shared" si="79"/>
        <v>-4.0000000000000002E-4</v>
      </c>
      <c r="G618" s="55">
        <f>IF($E597&gt;0, $E597, $E596)</f>
        <v>5000</v>
      </c>
      <c r="H618" s="116">
        <f t="shared" si="82"/>
        <v>-2</v>
      </c>
      <c r="I618" s="35">
        <f t="shared" si="80"/>
        <v>-4.5158748451054181E-4</v>
      </c>
      <c r="J618" s="56">
        <f>IF($E597&gt;0, $E597, $E596)</f>
        <v>5000</v>
      </c>
      <c r="K618" s="118">
        <f t="shared" si="83"/>
        <v>-2.2579374225527089</v>
      </c>
      <c r="L618" s="119">
        <f t="shared" si="81"/>
        <v>-0.25793742255270891</v>
      </c>
      <c r="M618" s="120">
        <f t="shared" si="84"/>
        <v>0.12896871127635445</v>
      </c>
    </row>
    <row r="619" spans="1:13" ht="26.4" x14ac:dyDescent="0.25">
      <c r="A619" s="103" t="str">
        <f t="shared" si="78"/>
        <v>GS &lt; 50 (High)</v>
      </c>
      <c r="B619" s="103" t="s">
        <v>65</v>
      </c>
      <c r="C619" s="24">
        <f>B26</f>
        <v>11</v>
      </c>
      <c r="D619" s="46" t="s">
        <v>66</v>
      </c>
      <c r="E619" s="47"/>
      <c r="F619" s="48"/>
      <c r="G619" s="49"/>
      <c r="H619" s="50">
        <f>SUM(H610:H618)</f>
        <v>190.57704000000012</v>
      </c>
      <c r="I619" s="51"/>
      <c r="J619" s="52"/>
      <c r="K619" s="50">
        <f>SUM(K610:K618)</f>
        <v>217.19170623590733</v>
      </c>
      <c r="L619" s="41">
        <f t="shared" si="81"/>
        <v>26.614666235907208</v>
      </c>
      <c r="M619" s="42">
        <f>IF((H619)=0,"",(L619/H619))</f>
        <v>0.13965305703093714</v>
      </c>
    </row>
    <row r="620" spans="1:13" x14ac:dyDescent="0.25">
      <c r="A620" s="103" t="str">
        <f t="shared" si="78"/>
        <v>GS &lt; 50 (High)</v>
      </c>
      <c r="D620" s="126" t="s">
        <v>67</v>
      </c>
      <c r="E620" s="25"/>
      <c r="F620" s="36">
        <f t="shared" si="79"/>
        <v>1.1900000000000001E-2</v>
      </c>
      <c r="G620" s="43">
        <f>IF($E597&gt;0, $E597, $E596*$E598)</f>
        <v>5227.0000000000009</v>
      </c>
      <c r="H620" s="116">
        <f>G620*F620</f>
        <v>62.201300000000018</v>
      </c>
      <c r="I620" s="35">
        <f t="shared" si="80"/>
        <v>1.18E-2</v>
      </c>
      <c r="J620" s="44">
        <f>IF($E597&gt;0, $E597, $E596*$E599)</f>
        <v>5207.5000000000009</v>
      </c>
      <c r="K620" s="118">
        <f>J620*I620</f>
        <v>61.44850000000001</v>
      </c>
      <c r="L620" s="119">
        <f t="shared" si="81"/>
        <v>-0.75280000000000769</v>
      </c>
      <c r="M620" s="120">
        <f>IF(ISERROR(L620/H620), "", L620/H620)</f>
        <v>-1.2102640941588158E-2</v>
      </c>
    </row>
    <row r="621" spans="1:13" ht="26.4" x14ac:dyDescent="0.25">
      <c r="A621" s="103" t="str">
        <f t="shared" si="78"/>
        <v>GS &lt; 50 (High)</v>
      </c>
      <c r="D621" s="128" t="s">
        <v>68</v>
      </c>
      <c r="E621" s="25"/>
      <c r="F621" s="36">
        <f t="shared" si="79"/>
        <v>9.1000000000000004E-3</v>
      </c>
      <c r="G621" s="43">
        <f>IF($E597&gt;0, $E597, $E596*$E598)</f>
        <v>5227.0000000000009</v>
      </c>
      <c r="H621" s="116">
        <f>G621*F621</f>
        <v>47.565700000000014</v>
      </c>
      <c r="I621" s="35">
        <f t="shared" si="80"/>
        <v>8.6999999999999994E-3</v>
      </c>
      <c r="J621" s="44">
        <f>IF($E597&gt;0, $E597, $E596*$E599)</f>
        <v>5207.5000000000009</v>
      </c>
      <c r="K621" s="118">
        <f>J621*I621</f>
        <v>45.305250000000008</v>
      </c>
      <c r="L621" s="119">
        <f t="shared" si="81"/>
        <v>-2.2604500000000058</v>
      </c>
      <c r="M621" s="120">
        <f>IF(ISERROR(L621/H621), "", L621/H621)</f>
        <v>-4.7522689669236555E-2</v>
      </c>
    </row>
    <row r="622" spans="1:13" ht="26.4" x14ac:dyDescent="0.25">
      <c r="A622" s="103" t="str">
        <f t="shared" si="78"/>
        <v>GS &lt; 50 (High)</v>
      </c>
      <c r="B622" s="103" t="s">
        <v>69</v>
      </c>
      <c r="C622" s="24">
        <f>B26</f>
        <v>11</v>
      </c>
      <c r="D622" s="46" t="s">
        <v>70</v>
      </c>
      <c r="E622" s="47"/>
      <c r="F622" s="48"/>
      <c r="G622" s="49"/>
      <c r="H622" s="50">
        <f>SUM(H619:H621)</f>
        <v>300.34404000000012</v>
      </c>
      <c r="I622" s="51"/>
      <c r="J622" s="52"/>
      <c r="K622" s="50">
        <f>SUM(K619:K621)</f>
        <v>323.94545623590733</v>
      </c>
      <c r="L622" s="41">
        <f t="shared" si="81"/>
        <v>23.601416235907209</v>
      </c>
      <c r="M622" s="42">
        <f>IF((H622)=0,"",(L622/H622))</f>
        <v>7.8581270452069571E-2</v>
      </c>
    </row>
    <row r="623" spans="1:13" ht="26.4" x14ac:dyDescent="0.25">
      <c r="A623" s="103" t="str">
        <f t="shared" si="78"/>
        <v>GS &lt; 50 (High)</v>
      </c>
      <c r="D623" s="129" t="s">
        <v>71</v>
      </c>
      <c r="E623" s="25"/>
      <c r="F623" s="34">
        <f t="shared" si="79"/>
        <v>4.5000000000000005E-3</v>
      </c>
      <c r="G623" s="43">
        <f>E596*E598</f>
        <v>5227.0000000000009</v>
      </c>
      <c r="H623" s="53">
        <f>G623*F623</f>
        <v>23.521500000000007</v>
      </c>
      <c r="I623" s="35">
        <f t="shared" si="80"/>
        <v>4.5000000000000005E-3</v>
      </c>
      <c r="J623" s="44">
        <f>E596*E599</f>
        <v>5207.5000000000009</v>
      </c>
      <c r="K623" s="31">
        <f>J623*I623</f>
        <v>23.433750000000007</v>
      </c>
      <c r="L623" s="119">
        <f t="shared" si="81"/>
        <v>-8.7749999999999773E-2</v>
      </c>
      <c r="M623" s="120">
        <f>IF(ISERROR(L623/H623), "", L623/H623)</f>
        <v>-3.7306294241438577E-3</v>
      </c>
    </row>
    <row r="624" spans="1:13" ht="26.4" x14ac:dyDescent="0.25">
      <c r="A624" s="103" t="str">
        <f t="shared" si="78"/>
        <v>GS &lt; 50 (High)</v>
      </c>
      <c r="D624" s="129" t="s">
        <v>72</v>
      </c>
      <c r="E624" s="25"/>
      <c r="F624" s="34">
        <f t="shared" si="79"/>
        <v>1.5E-3</v>
      </c>
      <c r="G624" s="43">
        <f>E596*E598</f>
        <v>5227.0000000000009</v>
      </c>
      <c r="H624" s="53">
        <f>G624*F624</f>
        <v>7.8405000000000014</v>
      </c>
      <c r="I624" s="35">
        <f t="shared" si="80"/>
        <v>1.5E-3</v>
      </c>
      <c r="J624" s="44">
        <f>E596*E599</f>
        <v>5207.5000000000009</v>
      </c>
      <c r="K624" s="31">
        <f>J624*I624</f>
        <v>7.8112500000000011</v>
      </c>
      <c r="L624" s="119">
        <f t="shared" si="81"/>
        <v>-2.925000000000022E-2</v>
      </c>
      <c r="M624" s="120">
        <f>IF(ISERROR(L624/H624), "", L624/H624)</f>
        <v>-3.7306294241438958E-3</v>
      </c>
    </row>
    <row r="625" spans="1:13" x14ac:dyDescent="0.25">
      <c r="A625" s="103" t="str">
        <f t="shared" si="78"/>
        <v>GS &lt; 50 (High)</v>
      </c>
      <c r="D625" s="25" t="s">
        <v>73</v>
      </c>
      <c r="E625" s="25"/>
      <c r="F625" s="54">
        <f t="shared" si="79"/>
        <v>0.25</v>
      </c>
      <c r="G625" s="115">
        <v>1</v>
      </c>
      <c r="H625" s="130">
        <f>G625*F625</f>
        <v>0.25</v>
      </c>
      <c r="I625" s="45">
        <f t="shared" si="80"/>
        <v>0.25</v>
      </c>
      <c r="J625" s="117">
        <v>1</v>
      </c>
      <c r="K625" s="118">
        <f>J625*I625</f>
        <v>0.25</v>
      </c>
      <c r="L625" s="119">
        <f t="shared" si="81"/>
        <v>0</v>
      </c>
      <c r="M625" s="120">
        <f>IF(ISERROR(L625/H625), "", L625/H625)</f>
        <v>0</v>
      </c>
    </row>
    <row r="626" spans="1:13" ht="26.4" x14ac:dyDescent="0.25">
      <c r="A626" s="103" t="str">
        <f t="shared" si="78"/>
        <v>GS &lt; 50 (High)</v>
      </c>
      <c r="D626" s="129" t="s">
        <v>74</v>
      </c>
      <c r="E626" s="25"/>
      <c r="F626" s="34">
        <f t="shared" si="79"/>
        <v>0</v>
      </c>
      <c r="G626" s="55"/>
      <c r="H626" s="130"/>
      <c r="I626" s="35">
        <f t="shared" si="80"/>
        <v>0</v>
      </c>
      <c r="J626" s="56"/>
      <c r="K626" s="118"/>
      <c r="L626" s="119"/>
      <c r="M626" s="120"/>
    </row>
    <row r="627" spans="1:13" x14ac:dyDescent="0.25">
      <c r="A627" s="103" t="str">
        <f t="shared" si="78"/>
        <v>GS &lt; 50 (High)</v>
      </c>
      <c r="B627" s="103" t="s">
        <v>12</v>
      </c>
      <c r="D627" s="25" t="s">
        <v>75</v>
      </c>
      <c r="E627" s="25"/>
      <c r="F627" s="34">
        <f t="shared" si="79"/>
        <v>9.8000000000000004E-2</v>
      </c>
      <c r="G627" s="55">
        <f>IF(AND(E596*12&gt;=150000),OffPeakPer*E596*E598,OffPeakPer*E596)</f>
        <v>3200</v>
      </c>
      <c r="H627" s="130">
        <f>G627*F627</f>
        <v>313.60000000000002</v>
      </c>
      <c r="I627" s="35">
        <f t="shared" si="80"/>
        <v>9.8000000000000004E-2</v>
      </c>
      <c r="J627" s="56">
        <f>IF(AND(E596*12&gt;=150000),OffPeakPer*E596*E599,OffPeakPer*E596)</f>
        <v>3200</v>
      </c>
      <c r="K627" s="118">
        <f>J627*I627</f>
        <v>313.60000000000002</v>
      </c>
      <c r="L627" s="119">
        <f>K627-H627</f>
        <v>0</v>
      </c>
      <c r="M627" s="120">
        <f>IF(ISERROR(L627/H627), "", L627/H627)</f>
        <v>0</v>
      </c>
    </row>
    <row r="628" spans="1:13" x14ac:dyDescent="0.25">
      <c r="A628" s="103" t="str">
        <f t="shared" si="78"/>
        <v>GS &lt; 50 (High)</v>
      </c>
      <c r="B628" s="103" t="s">
        <v>12</v>
      </c>
      <c r="D628" s="25" t="s">
        <v>76</v>
      </c>
      <c r="E628" s="25"/>
      <c r="F628" s="34">
        <f t="shared" si="79"/>
        <v>0.157</v>
      </c>
      <c r="G628" s="55">
        <f>IF(AND(E596*12&gt;=150000),MidPeakPer*E596*E598,MidPeakPer*E596)</f>
        <v>900</v>
      </c>
      <c r="H628" s="130">
        <f>G628*F628</f>
        <v>141.30000000000001</v>
      </c>
      <c r="I628" s="35">
        <f t="shared" si="80"/>
        <v>0.157</v>
      </c>
      <c r="J628" s="56">
        <f>IF(AND(E596*12&gt;=150000),MidPeakPer*E596*E599,MidPeakPer*E596)</f>
        <v>900</v>
      </c>
      <c r="K628" s="118">
        <f>J628*I628</f>
        <v>141.30000000000001</v>
      </c>
      <c r="L628" s="119">
        <f>K628-H628</f>
        <v>0</v>
      </c>
      <c r="M628" s="120">
        <f>IF(ISERROR(L628/H628), "", L628/H628)</f>
        <v>0</v>
      </c>
    </row>
    <row r="629" spans="1:13" ht="13.8" thickBot="1" x14ac:dyDescent="0.3">
      <c r="A629" s="103" t="str">
        <f t="shared" si="78"/>
        <v>GS &lt; 50 (High)</v>
      </c>
      <c r="B629" s="103" t="s">
        <v>12</v>
      </c>
      <c r="D629" s="103" t="s">
        <v>77</v>
      </c>
      <c r="E629" s="25"/>
      <c r="F629" s="34">
        <f t="shared" si="79"/>
        <v>0.20300000000000001</v>
      </c>
      <c r="G629" s="55">
        <f>IF(AND(E596*12&gt;=150000),OnPeakPer*E596*E598,OnPeakPer*E596)</f>
        <v>900</v>
      </c>
      <c r="H629" s="130">
        <f>G629*F629</f>
        <v>182.70000000000002</v>
      </c>
      <c r="I629" s="35">
        <f t="shared" si="80"/>
        <v>0.20300000000000001</v>
      </c>
      <c r="J629" s="56">
        <f>IF(AND(E596*12&gt;=150000),OnPeakPer*E596*E599,OnPeakPer*E596)</f>
        <v>900</v>
      </c>
      <c r="K629" s="118">
        <f>J629*I629</f>
        <v>182.70000000000002</v>
      </c>
      <c r="L629" s="119">
        <f>K629-H629</f>
        <v>0</v>
      </c>
      <c r="M629" s="120">
        <f>IF(ISERROR(L629/H629), "", L629/H629)</f>
        <v>0</v>
      </c>
    </row>
    <row r="630" spans="1:13" ht="13.2" hidden="1" customHeight="1" x14ac:dyDescent="0.25">
      <c r="A630" s="103" t="str">
        <f t="shared" si="78"/>
        <v>GS &lt; 50 (High)</v>
      </c>
      <c r="B630" s="103" t="s">
        <v>78</v>
      </c>
      <c r="D630" s="25" t="s">
        <v>79</v>
      </c>
      <c r="E630" s="25"/>
      <c r="F630" s="34">
        <f t="shared" si="79"/>
        <v>0.11308</v>
      </c>
      <c r="G630" s="55">
        <f>IF(AND(E596*12&gt;=150000),E596*E598,E596)</f>
        <v>5000</v>
      </c>
      <c r="H630" s="130">
        <f>G630*F630</f>
        <v>565.4</v>
      </c>
      <c r="I630" s="35">
        <f t="shared" si="80"/>
        <v>0.11308</v>
      </c>
      <c r="J630" s="56">
        <f>IF(AND(E596*12&gt;=150000),E596*E599,E596)</f>
        <v>5000</v>
      </c>
      <c r="K630" s="118">
        <f>J630*I630</f>
        <v>565.4</v>
      </c>
      <c r="L630" s="119">
        <f>K630-H630</f>
        <v>0</v>
      </c>
      <c r="M630" s="120">
        <f>IF(ISERROR(L630/H630), "", L630/H630)</f>
        <v>0</v>
      </c>
    </row>
    <row r="631" spans="1:13" ht="13.8" hidden="1" customHeight="1" thickBot="1" x14ac:dyDescent="0.3">
      <c r="A631" s="103" t="str">
        <f t="shared" si="78"/>
        <v>GS &lt; 50 (High)</v>
      </c>
      <c r="B631" s="103" t="s">
        <v>17</v>
      </c>
      <c r="D631" s="25" t="s">
        <v>80</v>
      </c>
      <c r="E631" s="25"/>
      <c r="F631" s="34">
        <f t="shared" si="79"/>
        <v>0.11308</v>
      </c>
      <c r="G631" s="55">
        <f>IF(AND(E596*12&gt;=150000),E596*E598,E596)</f>
        <v>5000</v>
      </c>
      <c r="H631" s="130">
        <f>G631*F631</f>
        <v>565.4</v>
      </c>
      <c r="I631" s="35">
        <f t="shared" si="80"/>
        <v>0.11308</v>
      </c>
      <c r="J631" s="56">
        <f>IF(AND(E596*12&gt;=150000),E596*E599,E596)</f>
        <v>5000</v>
      </c>
      <c r="K631" s="118">
        <f>J631*I631</f>
        <v>565.4</v>
      </c>
      <c r="L631" s="119">
        <f>K631-H631</f>
        <v>0</v>
      </c>
      <c r="M631" s="120">
        <f>IF(ISERROR(L631/H631), "", L631/H631)</f>
        <v>0</v>
      </c>
    </row>
    <row r="632" spans="1:13" ht="13.8" thickBot="1" x14ac:dyDescent="0.3">
      <c r="A632" s="103" t="str">
        <f t="shared" si="78"/>
        <v>GS &lt; 50 (High)</v>
      </c>
      <c r="D632" s="58"/>
      <c r="E632" s="59"/>
      <c r="F632" s="60"/>
      <c r="G632" s="61"/>
      <c r="H632" s="62"/>
      <c r="I632" s="60"/>
      <c r="J632" s="63"/>
      <c r="K632" s="62"/>
      <c r="L632" s="64"/>
      <c r="M632" s="65"/>
    </row>
    <row r="633" spans="1:13" x14ac:dyDescent="0.25">
      <c r="A633" s="103" t="str">
        <f t="shared" si="78"/>
        <v>GS &lt; 50 (High)</v>
      </c>
      <c r="B633" s="103" t="s">
        <v>12</v>
      </c>
      <c r="D633" s="135" t="s">
        <v>81</v>
      </c>
      <c r="E633" s="25"/>
      <c r="F633" s="136"/>
      <c r="G633" s="137"/>
      <c r="H633" s="138">
        <f>SUM(H623:H629,H622)</f>
        <v>969.55604000000017</v>
      </c>
      <c r="I633" s="139"/>
      <c r="J633" s="139"/>
      <c r="K633" s="138">
        <f>SUM(K623:K629,K622)</f>
        <v>993.04045623590741</v>
      </c>
      <c r="L633" s="140">
        <f>K633-H633</f>
        <v>23.484416235907247</v>
      </c>
      <c r="M633" s="141">
        <f>IF((H633)=0,"",(L633/H633))</f>
        <v>2.422182449186459E-2</v>
      </c>
    </row>
    <row r="634" spans="1:13" x14ac:dyDescent="0.25">
      <c r="A634" s="103" t="str">
        <f t="shared" si="78"/>
        <v>GS &lt; 50 (High)</v>
      </c>
      <c r="B634" s="103" t="s">
        <v>12</v>
      </c>
      <c r="D634" s="142" t="s">
        <v>82</v>
      </c>
      <c r="E634" s="25"/>
      <c r="F634" s="136">
        <v>0.13</v>
      </c>
      <c r="G634" s="143"/>
      <c r="H634" s="144">
        <f>H633*F634</f>
        <v>126.04228520000002</v>
      </c>
      <c r="I634" s="145">
        <v>0.13</v>
      </c>
      <c r="J634" s="115"/>
      <c r="K634" s="144">
        <f>K633*I634</f>
        <v>129.09525931066796</v>
      </c>
      <c r="L634" s="119">
        <f>K634-H634</f>
        <v>3.0529741106679325</v>
      </c>
      <c r="M634" s="146">
        <f>IF((H634)=0,"",(L634/H634))</f>
        <v>2.422182449186451E-2</v>
      </c>
    </row>
    <row r="635" spans="1:13" ht="14.4" x14ac:dyDescent="0.3">
      <c r="A635" s="103" t="str">
        <f t="shared" si="78"/>
        <v>GS &lt; 50 (High)</v>
      </c>
      <c r="B635" s="103" t="s">
        <v>12</v>
      </c>
      <c r="D635" s="142" t="s">
        <v>83</v>
      </c>
      <c r="E635" s="147"/>
      <c r="F635" s="148">
        <v>0.23499999999999999</v>
      </c>
      <c r="G635" s="143"/>
      <c r="H635" s="144">
        <f>IF(OR(ISNUMBER(SEARCH("[DGEN]", E594))=TRUE, ISNUMBER(SEARCH("STREET LIGHT", E594))=TRUE), 0, IF(AND(E596=0, E597=0),0, IF(AND(E597=0, E596*12&gt;250000), 0, IF(AND(E596=0, E597&gt;=50), 0, IF(E596*12&lt;=250000, F635*H633*-1, IF(E597&lt;50, F635*H633*-1, 0))))))</f>
        <v>-227.84566940000002</v>
      </c>
      <c r="I635" s="148">
        <v>0.23499999999999999</v>
      </c>
      <c r="J635" s="115"/>
      <c r="K635" s="144">
        <f>IF(OR(ISNUMBER(SEARCH("[DGEN]", E594))=TRUE, ISNUMBER(SEARCH("STREET LIGHT", E594))=TRUE), 0, IF(AND(E596=0, E597=0),0, IF(AND(E597=0, E596*12&gt;250000), 0, IF(AND(E596=0, E597&gt;=50), 0, IF(E596*12&lt;=250000, I635*K633*-1, IF(E597&lt;50, I635*K633*-1, 0))))))</f>
        <v>-233.36450721543824</v>
      </c>
      <c r="L635" s="119">
        <f>K635-H635</f>
        <v>-5.5188378154382178</v>
      </c>
      <c r="M635" s="146"/>
    </row>
    <row r="636" spans="1:13" ht="13.8" thickBot="1" x14ac:dyDescent="0.3">
      <c r="A636" s="103" t="str">
        <f t="shared" si="78"/>
        <v>GS &lt; 50 (High)</v>
      </c>
      <c r="B636" s="103" t="s">
        <v>84</v>
      </c>
      <c r="C636" s="24">
        <f>B26</f>
        <v>11</v>
      </c>
      <c r="D636" s="247" t="s">
        <v>85</v>
      </c>
      <c r="E636" s="247"/>
      <c r="F636" s="77"/>
      <c r="G636" s="78"/>
      <c r="H636" s="79">
        <f>H633+H634+H635</f>
        <v>867.75265580000007</v>
      </c>
      <c r="I636" s="80"/>
      <c r="J636" s="80"/>
      <c r="K636" s="81">
        <f>K633+K634+K635</f>
        <v>888.77120833113702</v>
      </c>
      <c r="L636" s="82">
        <f>K636-H636</f>
        <v>21.018552531136947</v>
      </c>
      <c r="M636" s="83">
        <f>IF((H636)=0,"",(L636/H636))</f>
        <v>2.4221824491864545E-2</v>
      </c>
    </row>
    <row r="637" spans="1:13" ht="13.8" thickBot="1" x14ac:dyDescent="0.3">
      <c r="A637" s="103" t="str">
        <f t="shared" si="78"/>
        <v>GS &lt; 50 (High)</v>
      </c>
      <c r="B637" s="103" t="s">
        <v>12</v>
      </c>
      <c r="D637" s="58"/>
      <c r="E637" s="59"/>
      <c r="F637" s="60"/>
      <c r="G637" s="61"/>
      <c r="H637" s="62"/>
      <c r="I637" s="60"/>
      <c r="J637" s="63"/>
      <c r="K637" s="62"/>
      <c r="L637" s="64"/>
      <c r="M637" s="65"/>
    </row>
  </sheetData>
  <mergeCells count="142">
    <mergeCell ref="E602:E603"/>
    <mergeCell ref="L602:L603"/>
    <mergeCell ref="M602:M603"/>
    <mergeCell ref="D636:E636"/>
    <mergeCell ref="N39:O39"/>
    <mergeCell ref="N38:O38"/>
    <mergeCell ref="D590:E590"/>
    <mergeCell ref="E594:J594"/>
    <mergeCell ref="E595:G595"/>
    <mergeCell ref="F601:H601"/>
    <mergeCell ref="I601:K601"/>
    <mergeCell ref="L601:M601"/>
    <mergeCell ref="F555:H555"/>
    <mergeCell ref="I555:K555"/>
    <mergeCell ref="L555:M555"/>
    <mergeCell ref="E556:E557"/>
    <mergeCell ref="L556:L557"/>
    <mergeCell ref="M556:M557"/>
    <mergeCell ref="E510:E511"/>
    <mergeCell ref="L510:L511"/>
    <mergeCell ref="M510:M511"/>
    <mergeCell ref="D544:E544"/>
    <mergeCell ref="E548:J548"/>
    <mergeCell ref="E549:G549"/>
    <mergeCell ref="D498:E498"/>
    <mergeCell ref="E502:J502"/>
    <mergeCell ref="E503:G503"/>
    <mergeCell ref="F509:H509"/>
    <mergeCell ref="I509:K509"/>
    <mergeCell ref="L509:M509"/>
    <mergeCell ref="E456:J456"/>
    <mergeCell ref="E457:G457"/>
    <mergeCell ref="F463:H463"/>
    <mergeCell ref="I463:K463"/>
    <mergeCell ref="L463:M463"/>
    <mergeCell ref="E464:E465"/>
    <mergeCell ref="L464:L465"/>
    <mergeCell ref="M464:M465"/>
    <mergeCell ref="E408:E409"/>
    <mergeCell ref="L408:L409"/>
    <mergeCell ref="M408:M409"/>
    <mergeCell ref="D442:E442"/>
    <mergeCell ref="D447:E447"/>
    <mergeCell ref="D452:E452"/>
    <mergeCell ref="D396:E396"/>
    <mergeCell ref="E400:J400"/>
    <mergeCell ref="E401:G401"/>
    <mergeCell ref="F407:H407"/>
    <mergeCell ref="I407:K407"/>
    <mergeCell ref="L407:M407"/>
    <mergeCell ref="L351:M351"/>
    <mergeCell ref="E352:E353"/>
    <mergeCell ref="L352:L353"/>
    <mergeCell ref="M352:M353"/>
    <mergeCell ref="D386:E386"/>
    <mergeCell ref="D391:E391"/>
    <mergeCell ref="D330:E330"/>
    <mergeCell ref="D335:E335"/>
    <mergeCell ref="D340:E340"/>
    <mergeCell ref="E344:J344"/>
    <mergeCell ref="E345:G345"/>
    <mergeCell ref="F351:H351"/>
    <mergeCell ref="I351:K351"/>
    <mergeCell ref="F295:H295"/>
    <mergeCell ref="I295:K295"/>
    <mergeCell ref="L295:M295"/>
    <mergeCell ref="E296:E297"/>
    <mergeCell ref="L296:L297"/>
    <mergeCell ref="M296:M297"/>
    <mergeCell ref="D284:E284"/>
    <mergeCell ref="E288:J288"/>
    <mergeCell ref="E289:G289"/>
    <mergeCell ref="D274:E274"/>
    <mergeCell ref="D279:E279"/>
    <mergeCell ref="E240:E241"/>
    <mergeCell ref="L240:L241"/>
    <mergeCell ref="M240:M241"/>
    <mergeCell ref="F239:H239"/>
    <mergeCell ref="I239:K239"/>
    <mergeCell ref="L239:M239"/>
    <mergeCell ref="E232:J232"/>
    <mergeCell ref="E233:G233"/>
    <mergeCell ref="E184:E185"/>
    <mergeCell ref="L184:L185"/>
    <mergeCell ref="M184:M185"/>
    <mergeCell ref="D218:E218"/>
    <mergeCell ref="D223:E223"/>
    <mergeCell ref="D228:E228"/>
    <mergeCell ref="D172:E172"/>
    <mergeCell ref="E176:J176"/>
    <mergeCell ref="E177:G177"/>
    <mergeCell ref="F183:H183"/>
    <mergeCell ref="I183:K183"/>
    <mergeCell ref="L183:M183"/>
    <mergeCell ref="L127:M127"/>
    <mergeCell ref="E128:E129"/>
    <mergeCell ref="L128:L129"/>
    <mergeCell ref="M128:M129"/>
    <mergeCell ref="D162:E162"/>
    <mergeCell ref="D167:E167"/>
    <mergeCell ref="D106:E106"/>
    <mergeCell ref="D111:E111"/>
    <mergeCell ref="D116:E116"/>
    <mergeCell ref="E120:J120"/>
    <mergeCell ref="E121:G121"/>
    <mergeCell ref="F127:H127"/>
    <mergeCell ref="I127:K127"/>
    <mergeCell ref="E65:G65"/>
    <mergeCell ref="F71:H71"/>
    <mergeCell ref="I71:K71"/>
    <mergeCell ref="L71:M71"/>
    <mergeCell ref="E72:E73"/>
    <mergeCell ref="L72:L73"/>
    <mergeCell ref="M72:M73"/>
    <mergeCell ref="D57:F57"/>
    <mergeCell ref="D58:F58"/>
    <mergeCell ref="D59:F59"/>
    <mergeCell ref="D60:F60"/>
    <mergeCell ref="E64:J64"/>
    <mergeCell ref="D51:F51"/>
    <mergeCell ref="D52:F52"/>
    <mergeCell ref="D53:F53"/>
    <mergeCell ref="D54:F54"/>
    <mergeCell ref="D55:F55"/>
    <mergeCell ref="D56:F56"/>
    <mergeCell ref="D49:F49"/>
    <mergeCell ref="D50:F50"/>
    <mergeCell ref="D43:F43"/>
    <mergeCell ref="D44:F44"/>
    <mergeCell ref="D45:F45"/>
    <mergeCell ref="D46:F46"/>
    <mergeCell ref="D47:F47"/>
    <mergeCell ref="D48:F48"/>
    <mergeCell ref="D41:F41"/>
    <mergeCell ref="D42:F42"/>
    <mergeCell ref="D38:F40"/>
    <mergeCell ref="G38:G40"/>
    <mergeCell ref="H38:M38"/>
    <mergeCell ref="H39:I39"/>
    <mergeCell ref="J39:K39"/>
    <mergeCell ref="L39:M39"/>
    <mergeCell ref="D15:F15"/>
  </mergeCells>
  <conditionalFormatting sqref="K16:K35">
    <cfRule type="expression" dxfId="29" priority="2">
      <formula>$G16="kVa"</formula>
    </cfRule>
    <cfRule type="expression" dxfId="28" priority="3">
      <formula>$G16="kWh"</formula>
    </cfRule>
  </conditionalFormatting>
  <conditionalFormatting sqref="K16:L35">
    <cfRule type="expression" dxfId="27" priority="1">
      <formula>$G16="kW"</formula>
    </cfRule>
  </conditionalFormatting>
  <dataValidations count="4">
    <dataValidation type="list" allowBlank="1" showInputMessage="1" showErrorMessage="1" sqref="H16:H35" xr:uid="{578E8E05-F197-45C0-95F9-52F8CC1082AE}">
      <formula1>"RPP, Non-RPP (Retailer), Non-RPP (Other)"</formula1>
    </dataValidation>
    <dataValidation type="list" allowBlank="1" showInputMessage="1" showErrorMessage="1" sqref="M16:M35" xr:uid="{9433B399-3115-4B3D-8CC1-8A953588BFB8}">
      <formula1>"CONSUMPTION, DEMAND, DEMAND - INTERVAL"</formula1>
    </dataValidation>
    <dataValidation allowBlank="1" showInputMessage="1" showErrorMessage="1" sqref="D16:D22" xr:uid="{A6FCF10B-E54B-41BB-ABDA-970F1F4A5CC3}"/>
    <dataValidation type="list" allowBlank="1" showInputMessage="1" showErrorMessage="1" prompt="Select Charge Unit - monthly, per kWh, per kW" sqref="E107 E112 E117 E102 E163 E168 E173 E158 E219 E224 E229 E214 E331 E336 E341 E326 E387 E392 E397 E382 E443 E448 E453 E438 E275 E280 E285 E270 E499 E494 E545 E540 E591 E586 E637 E632" xr:uid="{E72DA6C6-E751-4997-954C-359A35E0690E}">
      <formula1>"Monthly, per kWh, per kW"</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59377-303A-4B08-9A62-50EC84F60CC4}">
  <sheetPr codeName="Sheet12"/>
  <dimension ref="A1:AH841"/>
  <sheetViews>
    <sheetView topLeftCell="C82" zoomScaleNormal="100" workbookViewId="0">
      <selection activeCell="I90" sqref="I90"/>
    </sheetView>
  </sheetViews>
  <sheetFormatPr defaultColWidth="9.33203125" defaultRowHeight="13.2" x14ac:dyDescent="0.25"/>
  <cols>
    <col min="1" max="1" width="12.88671875" style="103" hidden="1" customWidth="1"/>
    <col min="2" max="2" width="4.88671875" style="103" hidden="1" customWidth="1"/>
    <col min="3" max="3" width="3.44140625" style="24" customWidth="1"/>
    <col min="4" max="4" width="34.6640625" style="103" customWidth="1"/>
    <col min="5" max="5" width="13.33203125" style="103" customWidth="1"/>
    <col min="6" max="6" width="26.6640625" style="103" customWidth="1"/>
    <col min="7" max="7" width="10.33203125" style="103" bestFit="1" customWidth="1"/>
    <col min="8" max="8" width="18.33203125" style="103" customWidth="1"/>
    <col min="9" max="9" width="12.6640625" style="103" customWidth="1"/>
    <col min="10" max="10" width="14.33203125" style="103" bestFit="1" customWidth="1"/>
    <col min="11" max="11" width="18.6640625" style="103" bestFit="1" customWidth="1"/>
    <col min="12" max="12" width="13.5546875" style="103" bestFit="1" customWidth="1"/>
    <col min="13" max="13" width="15.6640625" style="103" customWidth="1"/>
    <col min="14" max="14" width="22.33203125" style="103" customWidth="1"/>
    <col min="15" max="15" width="14.44140625" style="103" customWidth="1"/>
    <col min="16" max="16" width="3.6640625" style="103" customWidth="1"/>
    <col min="17" max="16384" width="9.33203125" style="103"/>
  </cols>
  <sheetData>
    <row r="1" spans="2:34" s="98" customFormat="1" ht="27.75" hidden="1" customHeight="1" x14ac:dyDescent="0.25">
      <c r="C1" s="5"/>
    </row>
    <row r="2" spans="2:34" s="98" customFormat="1" hidden="1" x14ac:dyDescent="0.25">
      <c r="C2" s="5"/>
    </row>
    <row r="3" spans="2:34" s="98" customFormat="1" hidden="1" x14ac:dyDescent="0.25">
      <c r="C3" s="5"/>
    </row>
    <row r="4" spans="2:34" s="98" customFormat="1" hidden="1" x14ac:dyDescent="0.25">
      <c r="C4" s="5"/>
    </row>
    <row r="5" spans="2:34" s="98" customFormat="1" hidden="1" x14ac:dyDescent="0.25">
      <c r="C5" s="5"/>
    </row>
    <row r="6" spans="2:34" s="98" customFormat="1" hidden="1" x14ac:dyDescent="0.25">
      <c r="C6" s="5"/>
    </row>
    <row r="7" spans="2:34" s="98" customFormat="1" hidden="1" x14ac:dyDescent="0.25">
      <c r="C7" s="5"/>
    </row>
    <row r="8" spans="2:34" s="98" customFormat="1" hidden="1" x14ac:dyDescent="0.25">
      <c r="C8" s="5"/>
    </row>
    <row r="9" spans="2:34" s="98" customFormat="1" hidden="1" x14ac:dyDescent="0.25">
      <c r="C9" s="5"/>
    </row>
    <row r="10" spans="2:34" s="98" customFormat="1" hidden="1" x14ac:dyDescent="0.25">
      <c r="C10" s="5"/>
    </row>
    <row r="11" spans="2:34" s="98" customFormat="1" hidden="1" x14ac:dyDescent="0.25">
      <c r="C11" s="5"/>
    </row>
    <row r="12" spans="2:34" s="98" customFormat="1" hidden="1" x14ac:dyDescent="0.25">
      <c r="C12" s="5"/>
    </row>
    <row r="13" spans="2:34" s="98" customFormat="1" hidden="1" x14ac:dyDescent="0.25">
      <c r="C13" s="5"/>
    </row>
    <row r="14" spans="2:34" s="98" customFormat="1" ht="15.6" x14ac:dyDescent="0.3">
      <c r="C14" s="5"/>
      <c r="D14" s="99" t="s">
        <v>0</v>
      </c>
    </row>
    <row r="15" spans="2:34" s="98" customFormat="1" ht="78" customHeight="1" x14ac:dyDescent="0.25">
      <c r="C15" s="5"/>
      <c r="D15" s="233" t="s">
        <v>1</v>
      </c>
      <c r="E15" s="234"/>
      <c r="F15" s="235"/>
      <c r="G15" s="1" t="s">
        <v>2</v>
      </c>
      <c r="H15" s="2" t="s">
        <v>3</v>
      </c>
      <c r="I15" s="2" t="s">
        <v>4</v>
      </c>
      <c r="J15" s="2" t="s">
        <v>5</v>
      </c>
      <c r="K15" s="2" t="s">
        <v>6</v>
      </c>
      <c r="L15" s="2" t="s">
        <v>7</v>
      </c>
      <c r="M15" s="3" t="s">
        <v>8</v>
      </c>
      <c r="N15" s="4" t="s">
        <v>9</v>
      </c>
    </row>
    <row r="16" spans="2:34" s="98" customFormat="1" ht="14.4" x14ac:dyDescent="0.3">
      <c r="B16" s="98">
        <v>1</v>
      </c>
      <c r="C16" s="5">
        <v>1</v>
      </c>
      <c r="D16" s="6" t="s">
        <v>10</v>
      </c>
      <c r="E16" s="7"/>
      <c r="F16" s="8"/>
      <c r="G16" s="9" t="s">
        <v>11</v>
      </c>
      <c r="H16" s="10" t="s">
        <v>12</v>
      </c>
      <c r="I16" s="97">
        <v>1.0482</v>
      </c>
      <c r="J16" s="11">
        <v>1.0415000000000001</v>
      </c>
      <c r="K16" s="12">
        <v>750</v>
      </c>
      <c r="L16" s="12"/>
      <c r="M16" s="10" t="s">
        <v>13</v>
      </c>
      <c r="N16" s="13"/>
      <c r="AH16" s="98">
        <v>1</v>
      </c>
    </row>
    <row r="17" spans="2:34" s="98" customFormat="1" ht="14.4" x14ac:dyDescent="0.3">
      <c r="B17" s="98">
        <v>2</v>
      </c>
      <c r="C17" s="5">
        <v>2</v>
      </c>
      <c r="D17" s="6" t="s">
        <v>90</v>
      </c>
      <c r="E17" s="7"/>
      <c r="F17" s="8"/>
      <c r="G17" s="9" t="s">
        <v>11</v>
      </c>
      <c r="H17" s="10" t="s">
        <v>12</v>
      </c>
      <c r="I17" s="97">
        <v>1.0482</v>
      </c>
      <c r="J17" s="11">
        <v>1.0415000000000001</v>
      </c>
      <c r="K17" s="12">
        <v>680</v>
      </c>
      <c r="L17" s="12"/>
      <c r="M17" s="10" t="s">
        <v>13</v>
      </c>
      <c r="N17" s="13"/>
      <c r="AH17" s="98">
        <v>2</v>
      </c>
    </row>
    <row r="18" spans="2:34" s="98" customFormat="1" ht="14.4" x14ac:dyDescent="0.3">
      <c r="B18" s="98">
        <v>3</v>
      </c>
      <c r="C18" s="5">
        <v>3</v>
      </c>
      <c r="D18" s="6" t="s">
        <v>14</v>
      </c>
      <c r="E18" s="7"/>
      <c r="F18" s="8"/>
      <c r="G18" s="9" t="s">
        <v>11</v>
      </c>
      <c r="H18" s="10" t="s">
        <v>12</v>
      </c>
      <c r="I18" s="97">
        <v>1.0482</v>
      </c>
      <c r="J18" s="11">
        <v>1.0415000000000001</v>
      </c>
      <c r="K18" s="12">
        <v>2000</v>
      </c>
      <c r="L18" s="12"/>
      <c r="M18" s="10" t="s">
        <v>13</v>
      </c>
      <c r="N18" s="13"/>
      <c r="AH18" s="98">
        <v>3</v>
      </c>
    </row>
    <row r="19" spans="2:34" s="98" customFormat="1" ht="14.4" x14ac:dyDescent="0.3">
      <c r="B19" s="98">
        <v>4</v>
      </c>
      <c r="C19" s="5">
        <v>4</v>
      </c>
      <c r="D19" s="6" t="s">
        <v>15</v>
      </c>
      <c r="E19" s="7"/>
      <c r="F19" s="8"/>
      <c r="G19" s="9" t="s">
        <v>16</v>
      </c>
      <c r="H19" s="10" t="s">
        <v>17</v>
      </c>
      <c r="I19" s="97">
        <v>1.0482</v>
      </c>
      <c r="J19" s="11">
        <v>1.0415000000000001</v>
      </c>
      <c r="K19" s="12">
        <v>75000</v>
      </c>
      <c r="L19" s="12">
        <v>175</v>
      </c>
      <c r="M19" s="10" t="s">
        <v>18</v>
      </c>
      <c r="N19" s="13"/>
      <c r="AH19" s="98">
        <v>4</v>
      </c>
    </row>
    <row r="20" spans="2:34" s="98" customFormat="1" ht="14.4" x14ac:dyDescent="0.3">
      <c r="B20" s="98">
        <v>5</v>
      </c>
      <c r="C20" s="5">
        <v>5</v>
      </c>
      <c r="D20" s="6" t="s">
        <v>19</v>
      </c>
      <c r="E20" s="7"/>
      <c r="F20" s="8"/>
      <c r="G20" s="9" t="s">
        <v>16</v>
      </c>
      <c r="H20" s="10" t="s">
        <v>17</v>
      </c>
      <c r="I20" s="97">
        <v>1.0344</v>
      </c>
      <c r="J20" s="11">
        <v>1.0310999999999999</v>
      </c>
      <c r="K20" s="12">
        <v>2000000</v>
      </c>
      <c r="L20" s="12">
        <v>4000</v>
      </c>
      <c r="M20" s="10" t="s">
        <v>18</v>
      </c>
      <c r="N20" s="13"/>
      <c r="AH20" s="98">
        <v>5</v>
      </c>
    </row>
    <row r="21" spans="2:34" s="98" customFormat="1" ht="14.4" x14ac:dyDescent="0.3">
      <c r="B21" s="98">
        <v>6</v>
      </c>
      <c r="C21" s="5">
        <v>6</v>
      </c>
      <c r="D21" s="6" t="s">
        <v>91</v>
      </c>
      <c r="E21" s="7"/>
      <c r="F21" s="8"/>
      <c r="G21" s="9" t="s">
        <v>16</v>
      </c>
      <c r="H21" s="10" t="s">
        <v>17</v>
      </c>
      <c r="I21" s="97">
        <v>1.0044999999999999</v>
      </c>
      <c r="J21" s="11">
        <v>1.0065999999999999</v>
      </c>
      <c r="K21" s="12">
        <v>5650000</v>
      </c>
      <c r="L21" s="12">
        <v>9400</v>
      </c>
      <c r="M21" s="10" t="s">
        <v>18</v>
      </c>
      <c r="N21" s="13"/>
      <c r="AH21" s="98">
        <v>6</v>
      </c>
    </row>
    <row r="22" spans="2:34" s="98" customFormat="1" ht="14.4" x14ac:dyDescent="0.3">
      <c r="B22" s="98">
        <v>7</v>
      </c>
      <c r="C22" s="5">
        <v>7</v>
      </c>
      <c r="D22" s="6" t="s">
        <v>20</v>
      </c>
      <c r="E22" s="7"/>
      <c r="F22" s="8"/>
      <c r="G22" s="9" t="s">
        <v>11</v>
      </c>
      <c r="H22" s="10" t="s">
        <v>12</v>
      </c>
      <c r="I22" s="97">
        <v>1.0482</v>
      </c>
      <c r="J22" s="11">
        <v>1.0415000000000001</v>
      </c>
      <c r="K22" s="12">
        <v>450</v>
      </c>
      <c r="L22" s="12"/>
      <c r="M22" s="10" t="s">
        <v>13</v>
      </c>
      <c r="N22" s="14">
        <v>1</v>
      </c>
      <c r="AH22" s="98">
        <v>7</v>
      </c>
    </row>
    <row r="23" spans="2:34" s="98" customFormat="1" ht="14.4" x14ac:dyDescent="0.3">
      <c r="B23" s="98">
        <v>8</v>
      </c>
      <c r="C23" s="5">
        <v>8</v>
      </c>
      <c r="D23" s="6" t="s">
        <v>21</v>
      </c>
      <c r="E23" s="7"/>
      <c r="F23" s="8"/>
      <c r="G23" s="9" t="s">
        <v>16</v>
      </c>
      <c r="H23" s="10" t="s">
        <v>12</v>
      </c>
      <c r="I23" s="97">
        <v>1.0482</v>
      </c>
      <c r="J23" s="11">
        <v>1.0415000000000001</v>
      </c>
      <c r="K23" s="12">
        <v>60</v>
      </c>
      <c r="L23" s="15">
        <v>0.2</v>
      </c>
      <c r="M23" s="10" t="s">
        <v>18</v>
      </c>
      <c r="N23" s="14">
        <v>1</v>
      </c>
      <c r="AH23" s="98">
        <v>8</v>
      </c>
    </row>
    <row r="24" spans="2:34" s="98" customFormat="1" ht="14.4" x14ac:dyDescent="0.3">
      <c r="B24" s="98">
        <v>9</v>
      </c>
      <c r="C24" s="5">
        <v>9</v>
      </c>
      <c r="D24" s="6" t="s">
        <v>22</v>
      </c>
      <c r="E24" s="7"/>
      <c r="F24" s="8"/>
      <c r="G24" s="9" t="s">
        <v>16</v>
      </c>
      <c r="H24" s="10" t="s">
        <v>17</v>
      </c>
      <c r="I24" s="97">
        <v>1.0482</v>
      </c>
      <c r="J24" s="11">
        <v>1.0415000000000001</v>
      </c>
      <c r="K24" s="12">
        <v>340939.97242408589</v>
      </c>
      <c r="L24" s="12">
        <v>910.35058338722581</v>
      </c>
      <c r="M24" s="10" t="s">
        <v>18</v>
      </c>
      <c r="N24" s="14">
        <v>11114.044540496456</v>
      </c>
      <c r="AH24" s="98">
        <v>9</v>
      </c>
    </row>
    <row r="25" spans="2:34" s="98" customFormat="1" ht="14.4" x14ac:dyDescent="0.3">
      <c r="B25" s="98">
        <v>10</v>
      </c>
      <c r="C25" s="5" t="str">
        <f>IF(ISERROR(VLOOKUP(D25, D16:AH35, 42, FALSE)),"", VLOOKUP(D25, D16:AH35, 42, FALSE))</f>
        <v/>
      </c>
      <c r="D25" s="16" t="s">
        <v>92</v>
      </c>
      <c r="E25" s="17"/>
      <c r="F25" s="18"/>
      <c r="G25" s="9" t="s">
        <v>11</v>
      </c>
      <c r="H25" s="10" t="s">
        <v>12</v>
      </c>
      <c r="I25" s="97">
        <v>1.0482</v>
      </c>
      <c r="J25" s="11">
        <f t="shared" ref="J25:J30" si="0">J24</f>
        <v>1.0415000000000001</v>
      </c>
      <c r="K25" s="12">
        <v>325</v>
      </c>
      <c r="L25" s="12"/>
      <c r="M25" s="10" t="s">
        <v>13</v>
      </c>
      <c r="N25" s="13"/>
      <c r="AH25" s="98">
        <v>10</v>
      </c>
    </row>
    <row r="26" spans="2:34" s="98" customFormat="1" ht="14.4" x14ac:dyDescent="0.3">
      <c r="B26" s="98">
        <v>11</v>
      </c>
      <c r="C26" s="5" t="str">
        <f>IF(ISERROR(VLOOKUP(D26, D16:AH35, 42, FALSE)),"", VLOOKUP(D26, D16:AH35, 42, FALSE))</f>
        <v/>
      </c>
      <c r="D26" s="16" t="s">
        <v>93</v>
      </c>
      <c r="E26" s="17"/>
      <c r="F26" s="18"/>
      <c r="G26" s="9" t="s">
        <v>11</v>
      </c>
      <c r="H26" s="10" t="s">
        <v>12</v>
      </c>
      <c r="I26" s="97">
        <v>1.0482</v>
      </c>
      <c r="J26" s="11">
        <f t="shared" si="0"/>
        <v>1.0415000000000001</v>
      </c>
      <c r="K26" s="12">
        <v>1500</v>
      </c>
      <c r="L26" s="12"/>
      <c r="M26" s="10" t="s">
        <v>13</v>
      </c>
      <c r="N26" s="13"/>
      <c r="AH26" s="98">
        <v>11</v>
      </c>
    </row>
    <row r="27" spans="2:34" s="98" customFormat="1" ht="14.4" x14ac:dyDescent="0.3">
      <c r="B27" s="98">
        <v>12</v>
      </c>
      <c r="C27" s="5" t="str">
        <f>IF(ISERROR(VLOOKUP(D27, D16:AH35, 42, FALSE)),"", VLOOKUP(D27, D16:AH35, 42, FALSE))</f>
        <v/>
      </c>
      <c r="D27" s="16" t="s">
        <v>96</v>
      </c>
      <c r="E27" s="17"/>
      <c r="F27" s="18"/>
      <c r="G27" s="9" t="s">
        <v>11</v>
      </c>
      <c r="H27" s="10" t="s">
        <v>12</v>
      </c>
      <c r="I27" s="97">
        <v>1.0482</v>
      </c>
      <c r="J27" s="11">
        <f t="shared" si="0"/>
        <v>1.0415000000000001</v>
      </c>
      <c r="K27" s="12">
        <v>350</v>
      </c>
      <c r="L27" s="12"/>
      <c r="M27" s="10" t="s">
        <v>13</v>
      </c>
      <c r="N27" s="13"/>
    </row>
    <row r="28" spans="2:34" s="98" customFormat="1" ht="14.4" x14ac:dyDescent="0.3">
      <c r="B28" s="98">
        <v>13</v>
      </c>
      <c r="C28" s="5" t="str">
        <f>IF(ISERROR(VLOOKUP(D28, D16:AH35, 42, FALSE)),"", VLOOKUP(D28, D16:AH35, 42, FALSE))</f>
        <v/>
      </c>
      <c r="D28" s="16" t="s">
        <v>97</v>
      </c>
      <c r="E28" s="17"/>
      <c r="F28" s="18"/>
      <c r="G28" s="9" t="s">
        <v>11</v>
      </c>
      <c r="H28" s="10" t="s">
        <v>12</v>
      </c>
      <c r="I28" s="97">
        <v>1.0482</v>
      </c>
      <c r="J28" s="11">
        <f t="shared" si="0"/>
        <v>1.0415000000000001</v>
      </c>
      <c r="K28" s="12">
        <v>1500</v>
      </c>
      <c r="L28" s="12"/>
      <c r="M28" s="10" t="s">
        <v>13</v>
      </c>
      <c r="N28" s="13"/>
    </row>
    <row r="29" spans="2:34" s="98" customFormat="1" ht="14.4" x14ac:dyDescent="0.3">
      <c r="B29" s="98">
        <v>14</v>
      </c>
      <c r="C29" s="5" t="str">
        <f>IF(ISERROR(VLOOKUP(D29, D16:AH35, 42, FALSE)),"", VLOOKUP(D29, D16:AH35, 42, FALSE))</f>
        <v/>
      </c>
      <c r="D29" s="16" t="s">
        <v>94</v>
      </c>
      <c r="E29" s="17"/>
      <c r="F29" s="18"/>
      <c r="G29" s="9" t="s">
        <v>11</v>
      </c>
      <c r="H29" s="10" t="s">
        <v>12</v>
      </c>
      <c r="I29" s="97">
        <v>1.0482</v>
      </c>
      <c r="J29" s="11">
        <f t="shared" si="0"/>
        <v>1.0415000000000001</v>
      </c>
      <c r="K29" s="12">
        <v>1000</v>
      </c>
      <c r="L29" s="12"/>
      <c r="M29" s="10" t="s">
        <v>13</v>
      </c>
      <c r="N29" s="13"/>
    </row>
    <row r="30" spans="2:34" s="98" customFormat="1" ht="14.4" x14ac:dyDescent="0.3">
      <c r="B30" s="98">
        <v>15</v>
      </c>
      <c r="C30" s="5" t="str">
        <f>IF(ISERROR(VLOOKUP(D30, D16:AH35, 42, FALSE)),"", VLOOKUP(D30, D16:AH35, 42, FALSE))</f>
        <v/>
      </c>
      <c r="D30" s="16" t="s">
        <v>95</v>
      </c>
      <c r="E30" s="17"/>
      <c r="F30" s="18"/>
      <c r="G30" s="9" t="s">
        <v>11</v>
      </c>
      <c r="H30" s="10" t="s">
        <v>12</v>
      </c>
      <c r="I30" s="97">
        <v>1.0482</v>
      </c>
      <c r="J30" s="11">
        <f t="shared" si="0"/>
        <v>1.0415000000000001</v>
      </c>
      <c r="K30" s="12">
        <v>5000</v>
      </c>
      <c r="L30" s="12"/>
      <c r="M30" s="10" t="s">
        <v>13</v>
      </c>
      <c r="N30" s="13"/>
    </row>
    <row r="31" spans="2:34" s="98" customFormat="1" ht="14.4" x14ac:dyDescent="0.3">
      <c r="B31" s="98">
        <v>16</v>
      </c>
      <c r="C31" s="5" t="str">
        <f>IF(ISERROR(VLOOKUP(D31, D16:AH35, 42, FALSE)),"", VLOOKUP(D31, D16:AH35, 42, FALSE))</f>
        <v/>
      </c>
      <c r="D31" s="16" t="s">
        <v>23</v>
      </c>
      <c r="E31" s="17"/>
      <c r="F31" s="18"/>
      <c r="G31" s="9" t="s">
        <v>24</v>
      </c>
      <c r="H31" s="10"/>
      <c r="I31" s="97"/>
      <c r="J31" s="11"/>
      <c r="K31" s="12"/>
      <c r="L31" s="12"/>
      <c r="M31" s="10"/>
      <c r="N31" s="13"/>
    </row>
    <row r="32" spans="2:34" s="98" customFormat="1" ht="14.4" x14ac:dyDescent="0.3">
      <c r="B32" s="98">
        <v>17</v>
      </c>
      <c r="C32" s="5" t="str">
        <f>IF(ISERROR(VLOOKUP(D32, D16:AH35, 42, FALSE)),"", VLOOKUP(D32, D16:AH35, 42, FALSE))</f>
        <v/>
      </c>
      <c r="D32" s="16" t="s">
        <v>23</v>
      </c>
      <c r="E32" s="17"/>
      <c r="F32" s="18"/>
      <c r="G32" s="9" t="s">
        <v>24</v>
      </c>
      <c r="H32" s="10"/>
      <c r="I32" s="97"/>
      <c r="J32" s="11"/>
      <c r="K32" s="12"/>
      <c r="L32" s="12"/>
      <c r="M32" s="10"/>
      <c r="N32" s="13"/>
    </row>
    <row r="33" spans="2:15" s="98" customFormat="1" ht="14.4" x14ac:dyDescent="0.3">
      <c r="B33" s="98">
        <v>18</v>
      </c>
      <c r="C33" s="5" t="str">
        <f>IF(ISERROR(VLOOKUP(D33, D16:AH35, 42, FALSE)),"", VLOOKUP(D33, D16:AH35, 42, FALSE))</f>
        <v/>
      </c>
      <c r="D33" s="16" t="s">
        <v>23</v>
      </c>
      <c r="E33" s="17"/>
      <c r="F33" s="18"/>
      <c r="G33" s="9" t="s">
        <v>24</v>
      </c>
      <c r="H33" s="10"/>
      <c r="I33" s="97"/>
      <c r="J33" s="11"/>
      <c r="K33" s="12"/>
      <c r="L33" s="12"/>
      <c r="M33" s="10"/>
      <c r="N33" s="13"/>
    </row>
    <row r="34" spans="2:15" s="98" customFormat="1" ht="14.4" x14ac:dyDescent="0.3">
      <c r="B34" s="98">
        <v>19</v>
      </c>
      <c r="C34" s="5" t="str">
        <f>IF(ISERROR(VLOOKUP(D34, D16:AH35, 42, FALSE)),"", VLOOKUP(D34, D16:AH35, 42, FALSE))</f>
        <v/>
      </c>
      <c r="D34" s="16" t="s">
        <v>23</v>
      </c>
      <c r="E34" s="17"/>
      <c r="F34" s="18"/>
      <c r="G34" s="9" t="s">
        <v>24</v>
      </c>
      <c r="H34" s="10"/>
      <c r="I34" s="97"/>
      <c r="J34" s="11"/>
      <c r="K34" s="12"/>
      <c r="L34" s="12"/>
      <c r="M34" s="10"/>
      <c r="N34" s="13"/>
    </row>
    <row r="35" spans="2:15" s="98" customFormat="1" ht="14.4" x14ac:dyDescent="0.3">
      <c r="B35" s="98">
        <v>20</v>
      </c>
      <c r="C35" s="5" t="str">
        <f>IF(ISERROR(VLOOKUP(D35, D16:AH35, 42, FALSE)),"", VLOOKUP(D35, D16:AH35, 42, FALSE))</f>
        <v/>
      </c>
      <c r="D35" s="16" t="s">
        <v>23</v>
      </c>
      <c r="E35" s="17"/>
      <c r="F35" s="18"/>
      <c r="G35" s="9" t="s">
        <v>24</v>
      </c>
      <c r="H35" s="10"/>
      <c r="I35" s="97"/>
      <c r="J35" s="11"/>
      <c r="K35" s="12"/>
      <c r="L35" s="12"/>
      <c r="M35" s="10"/>
      <c r="N35" s="13"/>
    </row>
    <row r="36" spans="2:15" s="98" customFormat="1" x14ac:dyDescent="0.25">
      <c r="C36" s="5"/>
    </row>
    <row r="37" spans="2:15" s="98" customFormat="1" ht="15.6" x14ac:dyDescent="0.3">
      <c r="C37" s="5"/>
      <c r="D37" s="99" t="s">
        <v>25</v>
      </c>
    </row>
    <row r="38" spans="2:15" s="98" customFormat="1" ht="12.75" customHeight="1" x14ac:dyDescent="0.25">
      <c r="C38" s="5"/>
      <c r="D38" s="221" t="s">
        <v>1</v>
      </c>
      <c r="E38" s="222"/>
      <c r="F38" s="223"/>
      <c r="G38" s="230" t="s">
        <v>2</v>
      </c>
      <c r="H38" s="231" t="s">
        <v>26</v>
      </c>
      <c r="I38" s="231"/>
      <c r="J38" s="231"/>
      <c r="K38" s="231"/>
      <c r="L38" s="231"/>
      <c r="M38" s="231"/>
      <c r="N38" s="231" t="s">
        <v>27</v>
      </c>
      <c r="O38" s="231"/>
    </row>
    <row r="39" spans="2:15" s="98" customFormat="1" x14ac:dyDescent="0.25">
      <c r="C39" s="5"/>
      <c r="D39" s="224"/>
      <c r="E39" s="225"/>
      <c r="F39" s="226"/>
      <c r="G39" s="230"/>
      <c r="H39" s="232" t="s">
        <v>28</v>
      </c>
      <c r="I39" s="232"/>
      <c r="J39" s="232" t="s">
        <v>29</v>
      </c>
      <c r="K39" s="232"/>
      <c r="L39" s="232" t="s">
        <v>30</v>
      </c>
      <c r="M39" s="232"/>
      <c r="N39" s="232" t="s">
        <v>31</v>
      </c>
      <c r="O39" s="232"/>
    </row>
    <row r="40" spans="2:15" s="98" customFormat="1" x14ac:dyDescent="0.25">
      <c r="C40" s="5"/>
      <c r="D40" s="227"/>
      <c r="E40" s="228"/>
      <c r="F40" s="229"/>
      <c r="G40" s="230"/>
      <c r="H40" s="19" t="s">
        <v>32</v>
      </c>
      <c r="I40" s="19" t="s">
        <v>33</v>
      </c>
      <c r="J40" s="19" t="s">
        <v>32</v>
      </c>
      <c r="K40" s="19" t="s">
        <v>33</v>
      </c>
      <c r="L40" s="19" t="s">
        <v>32</v>
      </c>
      <c r="M40" s="19" t="s">
        <v>33</v>
      </c>
      <c r="N40" s="19" t="s">
        <v>32</v>
      </c>
      <c r="O40" s="19" t="s">
        <v>33</v>
      </c>
    </row>
    <row r="41" spans="2:15" s="98" customFormat="1" ht="14.4" x14ac:dyDescent="0.25">
      <c r="B41" s="98" t="str">
        <f t="shared" ref="B41:B60" si="1">H16</f>
        <v>RPP</v>
      </c>
      <c r="C41" s="5">
        <v>1</v>
      </c>
      <c r="D41" s="220" t="str">
        <f t="shared" ref="D41:D60" si="2">IF(ISBLANK(D16), "", IF(D16 = "Add additional scenarios if required", "", IF(M16="YES", D16 &amp; " - " &amp; H16 &amp; " - Interval Customers", D16 &amp; " - " &amp;H16)))</f>
        <v>Residential - RPP</v>
      </c>
      <c r="E41" s="220"/>
      <c r="F41" s="220"/>
      <c r="G41" s="100" t="str">
        <f t="shared" ref="G41:G60" si="3">IF(ISBLANK(G16), "", G16)</f>
        <v>kWh</v>
      </c>
      <c r="H41" s="101" cm="1">
        <f t="array" ref="H41">IF(LEN($G41)&gt;1, (SUMPRODUCT(--($C$64:$C$1986=$B16), --($A$64:$A$1986=$D16), --($B$64:$B$1986="ST_A"), $L$64:$L$1986)), "")</f>
        <v>10.909761449360623</v>
      </c>
      <c r="I41" s="102">
        <f t="shared" ref="I41:I60" si="4">IF(LEN($G41)&gt;1, (SUMPRODUCT(--($C$64:$C$1986=$B16), --($A$64:$A$1986=$D16), --($B$64:$B$1986="ST_A"), $M$64:$M$1986)), "")</f>
        <v>0.30440182615403527</v>
      </c>
      <c r="J41" s="101">
        <f t="shared" ref="J41:J60" si="5">IF(LEN($G41)&gt;1, (SUMPRODUCT(--($C$64:$C$1986=$B16), --($A$64:$A$1986=$D16), --($B$64:$B$1986="ST_B"), $L$64:$L$1986)), "")</f>
        <v>11.188894031046388</v>
      </c>
      <c r="K41" s="102">
        <f t="shared" ref="K41:K60" si="6">IF(LEN($G41)&gt;1, (SUMPRODUCT(--($C$64:$C$1986=$B16), --($A$64:$A$1986=$D16), --($B$64:$B$1986="ST_B"), $M$64:$M$1986)), "")</f>
        <v>0.26320710511706341</v>
      </c>
      <c r="L41" s="101">
        <f t="shared" ref="L41:L60" si="7">IF(LEN($G41)&gt;1, (SUMPRODUCT(--($C$64:$C$1986=$B16), --($A$64:$A$1986=$D16), --($B$64:$B$1986="ST_C"), $L$64:$L$1986)), "")</f>
        <v>13.357174031046391</v>
      </c>
      <c r="M41" s="102">
        <f t="shared" ref="M41:M60" si="8">IF(LEN($G41)&gt;1, (SUMPRODUCT(--($C$64:$C$1986=$B16), --($A$64:$A$1986=$D16), --($B$64:$B$1986="ST_C"), $M$64:$M$1986)), "")</f>
        <v>0.23156354308176721</v>
      </c>
      <c r="N41" s="101">
        <f t="shared" ref="N41:N60" si="9">IF(LEN($G41)&gt;1, (SUMPRODUCT(--($C$64:$C$1986=$B16), --($A$64:$A$1986=$D16), --($B$64:$B$1986=$B41&amp;"_TOTAL"), $L$64:$L$1986)), "")</f>
        <v>11.927686507786518</v>
      </c>
      <c r="O41" s="102">
        <f t="shared" ref="O41:O60" si="10">IF(LEN($G41)&gt;1, (SUMPRODUCT(--($C$64:$C$1986=$B16), --($A$64:$A$1986=$D16), --($B$64:$B$1986=$B41&amp;"_TOTAL"), $M$64:$M$1986)), "")</f>
        <v>8.4194016849540546E-2</v>
      </c>
    </row>
    <row r="42" spans="2:15" s="98" customFormat="1" ht="14.4" x14ac:dyDescent="0.25">
      <c r="B42" s="98" t="str">
        <f t="shared" si="1"/>
        <v>RPP</v>
      </c>
      <c r="C42" s="5">
        <v>2</v>
      </c>
      <c r="D42" s="220" t="str">
        <f t="shared" si="2"/>
        <v>Seasonal Residential - RPP</v>
      </c>
      <c r="E42" s="220"/>
      <c r="F42" s="220"/>
      <c r="G42" s="100" t="str">
        <f t="shared" si="3"/>
        <v>kWh</v>
      </c>
      <c r="H42" s="101">
        <f t="shared" ref="H42:H60" si="11">IF(LEN($G42)&gt;1, (SUMPRODUCT(--($C$64:$C$1986=$B17), --($A$64:$A$1986=$D17), --($B$64:$B$1986="ST_A"), $L$64:$L$1986)), "")</f>
        <v>14.86910949406257</v>
      </c>
      <c r="I42" s="102">
        <f t="shared" si="4"/>
        <v>0.22829893281226118</v>
      </c>
      <c r="J42" s="101">
        <f t="shared" si="5"/>
        <v>15.115133983752571</v>
      </c>
      <c r="K42" s="102">
        <f t="shared" si="6"/>
        <v>0.20816419024409519</v>
      </c>
      <c r="L42" s="101">
        <f t="shared" si="7"/>
        <v>16.572530383752579</v>
      </c>
      <c r="M42" s="102">
        <f t="shared" si="8"/>
        <v>0.18754855683782282</v>
      </c>
      <c r="N42" s="101">
        <f t="shared" si="9"/>
        <v>14.807948973458537</v>
      </c>
      <c r="O42" s="102">
        <f t="shared" si="10"/>
        <v>9.2120308325628272E-2</v>
      </c>
    </row>
    <row r="43" spans="2:15" s="98" customFormat="1" ht="14.4" x14ac:dyDescent="0.25">
      <c r="B43" s="98" t="str">
        <f t="shared" si="1"/>
        <v>RPP</v>
      </c>
      <c r="C43" s="5">
        <v>3</v>
      </c>
      <c r="D43" s="220" t="str">
        <f t="shared" si="2"/>
        <v>GS &lt;50 - RPP</v>
      </c>
      <c r="E43" s="220"/>
      <c r="F43" s="220"/>
      <c r="G43" s="100" t="str">
        <f t="shared" si="3"/>
        <v>kWh</v>
      </c>
      <c r="H43" s="101">
        <f t="shared" si="11"/>
        <v>19.298336130073181</v>
      </c>
      <c r="I43" s="102">
        <f t="shared" si="4"/>
        <v>0.27176927376528914</v>
      </c>
      <c r="J43" s="101">
        <f t="shared" si="5"/>
        <v>19.192278542355012</v>
      </c>
      <c r="K43" s="102">
        <f t="shared" si="6"/>
        <v>0.2197851009113552</v>
      </c>
      <c r="L43" s="101">
        <f t="shared" si="7"/>
        <v>24.577858542355003</v>
      </c>
      <c r="M43" s="102">
        <f t="shared" si="8"/>
        <v>0.19719260035486685</v>
      </c>
      <c r="N43" s="101">
        <f t="shared" si="9"/>
        <v>21.925225395407722</v>
      </c>
      <c r="O43" s="102">
        <f t="shared" si="10"/>
        <v>6.2412754585247796E-2</v>
      </c>
    </row>
    <row r="44" spans="2:15" s="98" customFormat="1" ht="14.4" x14ac:dyDescent="0.25">
      <c r="B44" s="98" t="str">
        <f t="shared" si="1"/>
        <v>Non-RPP (Other)</v>
      </c>
      <c r="C44" s="5">
        <v>4</v>
      </c>
      <c r="D44" s="220" t="str">
        <f t="shared" si="2"/>
        <v>GS 50 - 2,999 kW - Non-RPP (Other)</v>
      </c>
      <c r="E44" s="220"/>
      <c r="F44" s="220"/>
      <c r="G44" s="100" t="str">
        <f t="shared" si="3"/>
        <v>kW</v>
      </c>
      <c r="H44" s="101">
        <f t="shared" si="11"/>
        <v>269.41094587942746</v>
      </c>
      <c r="I44" s="102">
        <f t="shared" si="4"/>
        <v>0.26700258258451509</v>
      </c>
      <c r="J44" s="101">
        <f t="shared" si="5"/>
        <v>-424.02258193261605</v>
      </c>
      <c r="K44" s="102">
        <f t="shared" si="6"/>
        <v>-0.23096327086088664</v>
      </c>
      <c r="L44" s="101">
        <f t="shared" si="7"/>
        <v>-298.44258193261612</v>
      </c>
      <c r="M44" s="102">
        <f t="shared" si="8"/>
        <v>-8.9630808276337084E-2</v>
      </c>
      <c r="N44" s="101">
        <f t="shared" si="9"/>
        <v>-404.85671858385649</v>
      </c>
      <c r="O44" s="102">
        <f t="shared" si="10"/>
        <v>-2.8230136284414786E-2</v>
      </c>
    </row>
    <row r="45" spans="2:15" s="98" customFormat="1" ht="14.4" x14ac:dyDescent="0.25">
      <c r="B45" s="98" t="str">
        <f t="shared" si="1"/>
        <v>Non-RPP (Other)</v>
      </c>
      <c r="C45" s="5">
        <v>5</v>
      </c>
      <c r="D45" s="220" t="str">
        <f t="shared" si="2"/>
        <v>GS 3,000 - 4,999 kW - Non-RPP (Other)</v>
      </c>
      <c r="E45" s="220"/>
      <c r="F45" s="220"/>
      <c r="G45" s="100" t="str">
        <f t="shared" si="3"/>
        <v>kW</v>
      </c>
      <c r="H45" s="101">
        <f t="shared" si="11"/>
        <v>4578.0934224541779</v>
      </c>
      <c r="I45" s="102">
        <f t="shared" si="4"/>
        <v>0.22292938339488408</v>
      </c>
      <c r="J45" s="101">
        <f t="shared" si="5"/>
        <v>-14959.646681821272</v>
      </c>
      <c r="K45" s="102">
        <f t="shared" si="6"/>
        <v>-0.3535717781091185</v>
      </c>
      <c r="L45" s="101">
        <f t="shared" si="7"/>
        <v>-18710.846681821269</v>
      </c>
      <c r="M45" s="102">
        <f t="shared" si="8"/>
        <v>-0.23423438780550676</v>
      </c>
      <c r="N45" s="101">
        <f t="shared" si="9"/>
        <v>-22031.355390458077</v>
      </c>
      <c r="O45" s="102">
        <f t="shared" si="10"/>
        <v>-5.9763192065030349E-2</v>
      </c>
    </row>
    <row r="46" spans="2:15" s="98" customFormat="1" ht="14.4" x14ac:dyDescent="0.25">
      <c r="B46" s="98" t="str">
        <f t="shared" si="1"/>
        <v>Non-RPP (Other)</v>
      </c>
      <c r="C46" s="5">
        <v>6</v>
      </c>
      <c r="D46" s="220" t="str">
        <f t="shared" si="2"/>
        <v>Large Use &gt;5MW - Non-RPP (Other)</v>
      </c>
      <c r="E46" s="220"/>
      <c r="F46" s="220"/>
      <c r="G46" s="100" t="str">
        <f t="shared" si="3"/>
        <v>kW</v>
      </c>
      <c r="H46" s="101">
        <f t="shared" si="11"/>
        <v>13798.385696374331</v>
      </c>
      <c r="I46" s="102">
        <f t="shared" si="4"/>
        <v>0.2522584931271506</v>
      </c>
      <c r="J46" s="101">
        <f t="shared" si="5"/>
        <v>20356.674059957899</v>
      </c>
      <c r="K46" s="102">
        <f t="shared" si="6"/>
        <v>0.36579387202270702</v>
      </c>
      <c r="L46" s="101">
        <f t="shared" si="7"/>
        <v>28945.454059957905</v>
      </c>
      <c r="M46" s="102">
        <f t="shared" si="8"/>
        <v>0.20109102281062349</v>
      </c>
      <c r="N46" s="101">
        <f t="shared" si="9"/>
        <v>34304.922233752557</v>
      </c>
      <c r="O46" s="102">
        <f t="shared" si="10"/>
        <v>3.7032664728644679E-2</v>
      </c>
    </row>
    <row r="47" spans="2:15" s="98" customFormat="1" ht="14.4" x14ac:dyDescent="0.25">
      <c r="B47" s="98" t="str">
        <f t="shared" si="1"/>
        <v>RPP</v>
      </c>
      <c r="C47" s="5">
        <v>7</v>
      </c>
      <c r="D47" s="220" t="str">
        <f t="shared" si="2"/>
        <v>Unmetered Scattered Load - RPP</v>
      </c>
      <c r="E47" s="220"/>
      <c r="F47" s="220"/>
      <c r="G47" s="100" t="str">
        <f t="shared" si="3"/>
        <v>kWh</v>
      </c>
      <c r="H47" s="101">
        <f t="shared" si="11"/>
        <v>1.8475142377646456</v>
      </c>
      <c r="I47" s="102">
        <f t="shared" si="4"/>
        <v>9.2352623732299216E-2</v>
      </c>
      <c r="J47" s="101">
        <f t="shared" si="5"/>
        <v>1.83588112059563</v>
      </c>
      <c r="K47" s="102">
        <f t="shared" si="6"/>
        <v>7.6828261103659312E-2</v>
      </c>
      <c r="L47" s="101">
        <f t="shared" si="7"/>
        <v>3.0945041205956301</v>
      </c>
      <c r="M47" s="102">
        <f t="shared" si="8"/>
        <v>9.5828843125882163E-2</v>
      </c>
      <c r="N47" s="101">
        <f t="shared" si="9"/>
        <v>2.7533906379331086</v>
      </c>
      <c r="O47" s="102">
        <f t="shared" si="10"/>
        <v>3.3166693069905981E-2</v>
      </c>
    </row>
    <row r="48" spans="2:15" s="98" customFormat="1" ht="14.4" x14ac:dyDescent="0.25">
      <c r="B48" s="98" t="str">
        <f t="shared" si="1"/>
        <v>RPP</v>
      </c>
      <c r="C48" s="5">
        <v>8</v>
      </c>
      <c r="D48" s="220" t="str">
        <f t="shared" si="2"/>
        <v>Sentinel - RPP</v>
      </c>
      <c r="E48" s="220"/>
      <c r="F48" s="220"/>
      <c r="G48" s="100" t="str">
        <f t="shared" si="3"/>
        <v>kW</v>
      </c>
      <c r="H48" s="101">
        <f t="shared" si="11"/>
        <v>1.7871628436782547</v>
      </c>
      <c r="I48" s="102">
        <f t="shared" si="4"/>
        <v>0.1789252690821134</v>
      </c>
      <c r="J48" s="101">
        <f t="shared" si="5"/>
        <v>1.8161568964370787</v>
      </c>
      <c r="K48" s="102">
        <f t="shared" si="6"/>
        <v>0.17009279030456764</v>
      </c>
      <c r="L48" s="101">
        <f t="shared" si="7"/>
        <v>1.947336896437081</v>
      </c>
      <c r="M48" s="102">
        <f t="shared" si="8"/>
        <v>0.16579192626283917</v>
      </c>
      <c r="N48" s="101">
        <f t="shared" si="9"/>
        <v>1.7407077823111905</v>
      </c>
      <c r="O48" s="102">
        <f t="shared" si="10"/>
        <v>9.7128622836628056E-2</v>
      </c>
    </row>
    <row r="49" spans="2:15" s="98" customFormat="1" ht="14.4" x14ac:dyDescent="0.25">
      <c r="B49" s="98" t="str">
        <f t="shared" si="1"/>
        <v>Non-RPP (Other)</v>
      </c>
      <c r="C49" s="5">
        <v>9</v>
      </c>
      <c r="D49" s="220" t="str">
        <f t="shared" si="2"/>
        <v>Street Light - Non-RPP (Other)</v>
      </c>
      <c r="E49" s="220"/>
      <c r="F49" s="220"/>
      <c r="G49" s="100" t="str">
        <f t="shared" si="3"/>
        <v>kW</v>
      </c>
      <c r="H49" s="101">
        <f t="shared" si="11"/>
        <v>-1013.9045914662711</v>
      </c>
      <c r="I49" s="102">
        <f t="shared" si="4"/>
        <v>-5.6021908176002937E-2</v>
      </c>
      <c r="J49" s="101">
        <f t="shared" si="5"/>
        <v>-4143.8807183886602</v>
      </c>
      <c r="K49" s="102">
        <f t="shared" si="6"/>
        <v>-0.18644541096659553</v>
      </c>
      <c r="L49" s="101">
        <f t="shared" si="7"/>
        <v>-3502.8118375673766</v>
      </c>
      <c r="M49" s="102">
        <f t="shared" si="8"/>
        <v>-0.12816837215915738</v>
      </c>
      <c r="N49" s="101">
        <f t="shared" si="9"/>
        <v>-4265.5534041891369</v>
      </c>
      <c r="O49" s="102">
        <f t="shared" si="10"/>
        <v>-5.2031559141423156E-2</v>
      </c>
    </row>
    <row r="50" spans="2:15" s="98" customFormat="1" ht="14.4" x14ac:dyDescent="0.25">
      <c r="B50" s="98" t="str">
        <f t="shared" si="1"/>
        <v>RPP</v>
      </c>
      <c r="C50" s="5">
        <v>10</v>
      </c>
      <c r="D50" s="220" t="str">
        <f t="shared" si="2"/>
        <v>Residential (Low) - RPP</v>
      </c>
      <c r="E50" s="220"/>
      <c r="F50" s="220"/>
      <c r="G50" s="100" t="str">
        <f t="shared" si="3"/>
        <v>kWh</v>
      </c>
      <c r="H50" s="101">
        <f t="shared" si="11"/>
        <v>10.909761449360623</v>
      </c>
      <c r="I50" s="102">
        <f t="shared" si="4"/>
        <v>0.30440182615403527</v>
      </c>
      <c r="J50" s="101">
        <f t="shared" si="5"/>
        <v>11.098607296994267</v>
      </c>
      <c r="K50" s="102">
        <f t="shared" si="6"/>
        <v>0.27936767067479867</v>
      </c>
      <c r="L50" s="101">
        <f t="shared" si="7"/>
        <v>12.038195296994267</v>
      </c>
      <c r="M50" s="102">
        <f t="shared" si="8"/>
        <v>0.25999054302429458</v>
      </c>
      <c r="N50" s="101">
        <f t="shared" si="9"/>
        <v>10.76249161580985</v>
      </c>
      <c r="O50" s="102">
        <f t="shared" si="10"/>
        <v>0.13355257104715434</v>
      </c>
    </row>
    <row r="51" spans="2:15" s="98" customFormat="1" ht="14.4" x14ac:dyDescent="0.25">
      <c r="B51" s="98" t="str">
        <f t="shared" si="1"/>
        <v>RPP</v>
      </c>
      <c r="C51" s="5">
        <v>11</v>
      </c>
      <c r="D51" s="220" t="str">
        <f t="shared" si="2"/>
        <v>Residential (High) - RPP</v>
      </c>
      <c r="E51" s="220"/>
      <c r="F51" s="220"/>
      <c r="G51" s="100" t="str">
        <f t="shared" si="3"/>
        <v>kWh</v>
      </c>
      <c r="H51" s="101">
        <f t="shared" si="11"/>
        <v>10.909761449360623</v>
      </c>
      <c r="I51" s="102">
        <f t="shared" si="4"/>
        <v>0.30440182615403527</v>
      </c>
      <c r="J51" s="101">
        <f t="shared" si="5"/>
        <v>11.348223561726599</v>
      </c>
      <c r="K51" s="102">
        <f t="shared" si="6"/>
        <v>0.23931455743045252</v>
      </c>
      <c r="L51" s="101">
        <f t="shared" si="7"/>
        <v>15.684783561726604</v>
      </c>
      <c r="M51" s="102">
        <f t="shared" si="8"/>
        <v>0.20169441543119498</v>
      </c>
      <c r="N51" s="101">
        <f t="shared" si="9"/>
        <v>13.983912787745339</v>
      </c>
      <c r="O51" s="102">
        <f t="shared" si="10"/>
        <v>5.6056204959419376E-2</v>
      </c>
    </row>
    <row r="52" spans="2:15" s="98" customFormat="1" ht="14.4" x14ac:dyDescent="0.25">
      <c r="B52" s="98" t="str">
        <f t="shared" si="1"/>
        <v>RPP</v>
      </c>
      <c r="C52" s="5">
        <v>12</v>
      </c>
      <c r="D52" s="220" t="str">
        <f t="shared" si="2"/>
        <v>Seasonal Residential (Low) - RPP</v>
      </c>
      <c r="E52" s="220"/>
      <c r="F52" s="220"/>
      <c r="G52" s="100" t="str">
        <f t="shared" si="3"/>
        <v>kWh</v>
      </c>
      <c r="H52" s="101">
        <f t="shared" si="11"/>
        <v>14.86910949406257</v>
      </c>
      <c r="I52" s="102">
        <f t="shared" si="4"/>
        <v>0.22829893281226118</v>
      </c>
      <c r="J52" s="101">
        <f t="shared" si="5"/>
        <v>15.109829679560193</v>
      </c>
      <c r="K52" s="102">
        <f t="shared" si="6"/>
        <v>0.21497557507852619</v>
      </c>
      <c r="L52" s="101">
        <f t="shared" si="7"/>
        <v>15.859960179560204</v>
      </c>
      <c r="M52" s="102">
        <f t="shared" si="8"/>
        <v>0.20231066271636805</v>
      </c>
      <c r="N52" s="101">
        <f t="shared" si="9"/>
        <v>14.182071710706396</v>
      </c>
      <c r="O52" s="102">
        <f t="shared" si="10"/>
        <v>0.12628490565609959</v>
      </c>
    </row>
    <row r="53" spans="2:15" s="98" customFormat="1" ht="14.4" x14ac:dyDescent="0.25">
      <c r="B53" s="98" t="str">
        <f t="shared" si="1"/>
        <v>RPP</v>
      </c>
      <c r="C53" s="5">
        <v>13</v>
      </c>
      <c r="D53" s="220" t="str">
        <f t="shared" si="2"/>
        <v>Seasonal Residential (High) - RPP</v>
      </c>
      <c r="E53" s="220"/>
      <c r="F53" s="220"/>
      <c r="G53" s="100" t="str">
        <f t="shared" si="3"/>
        <v>kWh</v>
      </c>
      <c r="H53" s="101">
        <f t="shared" si="11"/>
        <v>14.86910949406257</v>
      </c>
      <c r="I53" s="102">
        <f t="shared" si="4"/>
        <v>0.22829893281226118</v>
      </c>
      <c r="J53" s="101">
        <f t="shared" si="5"/>
        <v>15.128314375988253</v>
      </c>
      <c r="K53" s="102">
        <f t="shared" si="6"/>
        <v>0.1929885577817301</v>
      </c>
      <c r="L53" s="101">
        <f t="shared" si="7"/>
        <v>18.343159375988279</v>
      </c>
      <c r="M53" s="102">
        <f t="shared" si="8"/>
        <v>0.16213152279808807</v>
      </c>
      <c r="N53" s="101">
        <f t="shared" si="9"/>
        <v>16.363159141509527</v>
      </c>
      <c r="O53" s="102">
        <f t="shared" si="10"/>
        <v>5.820688377478641E-2</v>
      </c>
    </row>
    <row r="54" spans="2:15" s="98" customFormat="1" ht="14.4" x14ac:dyDescent="0.25">
      <c r="B54" s="98" t="str">
        <f t="shared" si="1"/>
        <v>RPP</v>
      </c>
      <c r="C54" s="5">
        <v>14</v>
      </c>
      <c r="D54" s="220" t="str">
        <f t="shared" si="2"/>
        <v>GS &lt; 50 (Low) - RPP</v>
      </c>
      <c r="E54" s="220"/>
      <c r="F54" s="220"/>
      <c r="G54" s="100" t="str">
        <f t="shared" si="3"/>
        <v>kWh</v>
      </c>
      <c r="H54" s="101">
        <f t="shared" si="11"/>
        <v>11.664168065036598</v>
      </c>
      <c r="I54" s="102">
        <f t="shared" si="4"/>
        <v>0.24759431256711098</v>
      </c>
      <c r="J54" s="101">
        <f t="shared" si="5"/>
        <v>11.611139271177514</v>
      </c>
      <c r="K54" s="102">
        <f t="shared" si="6"/>
        <v>0.20929847423544354</v>
      </c>
      <c r="L54" s="101">
        <f t="shared" si="7"/>
        <v>14.303929271177509</v>
      </c>
      <c r="M54" s="102">
        <f t="shared" si="8"/>
        <v>0.19294584754819849</v>
      </c>
      <c r="N54" s="101">
        <f t="shared" si="9"/>
        <v>12.766037697703894</v>
      </c>
      <c r="O54" s="102">
        <f t="shared" si="10"/>
        <v>6.851184487368131E-2</v>
      </c>
    </row>
    <row r="55" spans="2:15" s="98" customFormat="1" ht="14.4" x14ac:dyDescent="0.25">
      <c r="B55" s="98" t="str">
        <f t="shared" si="1"/>
        <v>RPP</v>
      </c>
      <c r="C55" s="5">
        <v>15</v>
      </c>
      <c r="D55" s="220" t="str">
        <f t="shared" si="2"/>
        <v>GS &lt; 50 (High) - RPP</v>
      </c>
      <c r="E55" s="220"/>
      <c r="F55" s="220"/>
      <c r="G55" s="100" t="str">
        <f t="shared" si="3"/>
        <v>kWh</v>
      </c>
      <c r="H55" s="101">
        <f t="shared" si="11"/>
        <v>42.20084032518298</v>
      </c>
      <c r="I55" s="102">
        <f t="shared" si="4"/>
        <v>0.29571046405425677</v>
      </c>
      <c r="J55" s="101">
        <f t="shared" si="5"/>
        <v>41.935696355887728</v>
      </c>
      <c r="K55" s="102">
        <f t="shared" si="6"/>
        <v>0.22932934655913659</v>
      </c>
      <c r="L55" s="101">
        <f t="shared" si="7"/>
        <v>55.399646355887739</v>
      </c>
      <c r="M55" s="102">
        <f t="shared" si="8"/>
        <v>0.2006127867346727</v>
      </c>
      <c r="N55" s="101">
        <f t="shared" si="9"/>
        <v>49.402788488519491</v>
      </c>
      <c r="O55" s="102">
        <f t="shared" si="10"/>
        <v>5.8383580429445137E-2</v>
      </c>
    </row>
    <row r="56" spans="2:15" s="98" customFormat="1" ht="14.4" x14ac:dyDescent="0.25">
      <c r="B56" s="98">
        <f t="shared" si="1"/>
        <v>0</v>
      </c>
      <c r="C56" s="5">
        <v>16</v>
      </c>
      <c r="D56" s="220" t="str">
        <f t="shared" si="2"/>
        <v/>
      </c>
      <c r="E56" s="220"/>
      <c r="F56" s="220"/>
      <c r="G56" s="100" t="str">
        <f t="shared" si="3"/>
        <v/>
      </c>
      <c r="H56" s="101" t="str">
        <f t="shared" si="11"/>
        <v/>
      </c>
      <c r="I56" s="102" t="str">
        <f t="shared" si="4"/>
        <v/>
      </c>
      <c r="J56" s="101" t="str">
        <f t="shared" si="5"/>
        <v/>
      </c>
      <c r="K56" s="102" t="str">
        <f t="shared" si="6"/>
        <v/>
      </c>
      <c r="L56" s="101" t="str">
        <f t="shared" si="7"/>
        <v/>
      </c>
      <c r="M56" s="102" t="str">
        <f t="shared" si="8"/>
        <v/>
      </c>
      <c r="N56" s="101" t="str">
        <f t="shared" si="9"/>
        <v/>
      </c>
      <c r="O56" s="102" t="str">
        <f t="shared" si="10"/>
        <v/>
      </c>
    </row>
    <row r="57" spans="2:15" s="98" customFormat="1" ht="14.4" x14ac:dyDescent="0.25">
      <c r="B57" s="98">
        <f t="shared" si="1"/>
        <v>0</v>
      </c>
      <c r="C57" s="5">
        <v>17</v>
      </c>
      <c r="D57" s="220" t="str">
        <f t="shared" si="2"/>
        <v/>
      </c>
      <c r="E57" s="220"/>
      <c r="F57" s="220"/>
      <c r="G57" s="100" t="str">
        <f t="shared" si="3"/>
        <v/>
      </c>
      <c r="H57" s="101" t="str">
        <f t="shared" si="11"/>
        <v/>
      </c>
      <c r="I57" s="102" t="str">
        <f t="shared" si="4"/>
        <v/>
      </c>
      <c r="J57" s="101" t="str">
        <f t="shared" si="5"/>
        <v/>
      </c>
      <c r="K57" s="102" t="str">
        <f t="shared" si="6"/>
        <v/>
      </c>
      <c r="L57" s="101" t="str">
        <f t="shared" si="7"/>
        <v/>
      </c>
      <c r="M57" s="102" t="str">
        <f t="shared" si="8"/>
        <v/>
      </c>
      <c r="N57" s="101" t="str">
        <f t="shared" si="9"/>
        <v/>
      </c>
      <c r="O57" s="102" t="str">
        <f t="shared" si="10"/>
        <v/>
      </c>
    </row>
    <row r="58" spans="2:15" s="98" customFormat="1" ht="14.4" x14ac:dyDescent="0.25">
      <c r="B58" s="98">
        <f t="shared" si="1"/>
        <v>0</v>
      </c>
      <c r="C58" s="5">
        <v>18</v>
      </c>
      <c r="D58" s="220" t="str">
        <f t="shared" si="2"/>
        <v/>
      </c>
      <c r="E58" s="220"/>
      <c r="F58" s="220"/>
      <c r="G58" s="100" t="str">
        <f t="shared" si="3"/>
        <v/>
      </c>
      <c r="H58" s="101" t="str">
        <f t="shared" si="11"/>
        <v/>
      </c>
      <c r="I58" s="102" t="str">
        <f t="shared" si="4"/>
        <v/>
      </c>
      <c r="J58" s="101" t="str">
        <f t="shared" si="5"/>
        <v/>
      </c>
      <c r="K58" s="102" t="str">
        <f t="shared" si="6"/>
        <v/>
      </c>
      <c r="L58" s="101" t="str">
        <f t="shared" si="7"/>
        <v/>
      </c>
      <c r="M58" s="102" t="str">
        <f t="shared" si="8"/>
        <v/>
      </c>
      <c r="N58" s="101" t="str">
        <f t="shared" si="9"/>
        <v/>
      </c>
      <c r="O58" s="102" t="str">
        <f t="shared" si="10"/>
        <v/>
      </c>
    </row>
    <row r="59" spans="2:15" s="98" customFormat="1" ht="14.4" x14ac:dyDescent="0.25">
      <c r="B59" s="98">
        <f t="shared" si="1"/>
        <v>0</v>
      </c>
      <c r="C59" s="5">
        <v>19</v>
      </c>
      <c r="D59" s="220" t="str">
        <f t="shared" si="2"/>
        <v/>
      </c>
      <c r="E59" s="220"/>
      <c r="F59" s="220"/>
      <c r="G59" s="100" t="str">
        <f t="shared" si="3"/>
        <v/>
      </c>
      <c r="H59" s="101" t="str">
        <f t="shared" si="11"/>
        <v/>
      </c>
      <c r="I59" s="102" t="str">
        <f t="shared" si="4"/>
        <v/>
      </c>
      <c r="J59" s="101" t="str">
        <f t="shared" si="5"/>
        <v/>
      </c>
      <c r="K59" s="102" t="str">
        <f t="shared" si="6"/>
        <v/>
      </c>
      <c r="L59" s="101" t="str">
        <f t="shared" si="7"/>
        <v/>
      </c>
      <c r="M59" s="102" t="str">
        <f t="shared" si="8"/>
        <v/>
      </c>
      <c r="N59" s="101" t="str">
        <f t="shared" si="9"/>
        <v/>
      </c>
      <c r="O59" s="102" t="str">
        <f t="shared" si="10"/>
        <v/>
      </c>
    </row>
    <row r="60" spans="2:15" s="98" customFormat="1" ht="14.4" x14ac:dyDescent="0.25">
      <c r="B60" s="98">
        <f t="shared" si="1"/>
        <v>0</v>
      </c>
      <c r="C60" s="5">
        <v>20</v>
      </c>
      <c r="D60" s="220" t="str">
        <f t="shared" si="2"/>
        <v/>
      </c>
      <c r="E60" s="220"/>
      <c r="F60" s="220"/>
      <c r="G60" s="100" t="str">
        <f t="shared" si="3"/>
        <v/>
      </c>
      <c r="H60" s="101" t="str">
        <f t="shared" si="11"/>
        <v/>
      </c>
      <c r="I60" s="102" t="str">
        <f t="shared" si="4"/>
        <v/>
      </c>
      <c r="J60" s="101" t="str">
        <f t="shared" si="5"/>
        <v/>
      </c>
      <c r="K60" s="102" t="str">
        <f t="shared" si="6"/>
        <v/>
      </c>
      <c r="L60" s="101" t="str">
        <f t="shared" si="7"/>
        <v/>
      </c>
      <c r="M60" s="102" t="str">
        <f t="shared" si="8"/>
        <v/>
      </c>
      <c r="N60" s="101" t="str">
        <f t="shared" si="9"/>
        <v/>
      </c>
      <c r="O60" s="102" t="str">
        <f t="shared" si="10"/>
        <v/>
      </c>
    </row>
    <row r="61" spans="2:15" s="98" customFormat="1" x14ac:dyDescent="0.25">
      <c r="C61" s="5"/>
    </row>
    <row r="62" spans="2:15" ht="5.25" customHeight="1" x14ac:dyDescent="0.25"/>
    <row r="63" spans="2:15" s="98" customFormat="1" x14ac:dyDescent="0.25">
      <c r="C63" s="5"/>
    </row>
    <row r="64" spans="2:15" x14ac:dyDescent="0.25">
      <c r="C64" s="103"/>
      <c r="D64" s="104" t="s">
        <v>34</v>
      </c>
      <c r="E64" s="246" t="str">
        <f>D16</f>
        <v>Residential</v>
      </c>
      <c r="F64" s="246"/>
      <c r="G64" s="246"/>
      <c r="H64" s="246"/>
      <c r="I64" s="246"/>
      <c r="J64" s="246"/>
      <c r="K64" s="103" t="str">
        <f>IF(N16="DEMAND - INTERVAL","RTSR - INTERVAL METERED","")</f>
        <v/>
      </c>
    </row>
    <row r="65" spans="1:14" x14ac:dyDescent="0.25">
      <c r="C65" s="103"/>
      <c r="D65" s="104" t="s">
        <v>35</v>
      </c>
      <c r="E65" s="236" t="str">
        <f>H16</f>
        <v>RPP</v>
      </c>
      <c r="F65" s="236"/>
      <c r="G65" s="236"/>
      <c r="H65" s="20"/>
      <c r="I65" s="20"/>
    </row>
    <row r="66" spans="1:14" ht="15.6" x14ac:dyDescent="0.25">
      <c r="C66" s="103"/>
      <c r="D66" s="104" t="s">
        <v>36</v>
      </c>
      <c r="E66" s="21">
        <f>K16</f>
        <v>750</v>
      </c>
      <c r="F66" s="105" t="s">
        <v>11</v>
      </c>
      <c r="J66" s="22"/>
      <c r="K66" s="22"/>
      <c r="L66" s="22"/>
      <c r="M66" s="22"/>
      <c r="N66" s="22"/>
    </row>
    <row r="67" spans="1:14" ht="15.6" x14ac:dyDescent="0.3">
      <c r="C67" s="103"/>
      <c r="D67" s="104" t="s">
        <v>37</v>
      </c>
      <c r="E67" s="21">
        <f>L16</f>
        <v>0</v>
      </c>
      <c r="F67" s="106" t="s">
        <v>16</v>
      </c>
      <c r="G67" s="107"/>
      <c r="H67" s="108"/>
      <c r="I67" s="108"/>
      <c r="J67" s="108"/>
    </row>
    <row r="68" spans="1:14" x14ac:dyDescent="0.25">
      <c r="C68" s="103"/>
      <c r="D68" s="104" t="s">
        <v>38</v>
      </c>
      <c r="E68" s="23">
        <f>I16</f>
        <v>1.0482</v>
      </c>
    </row>
    <row r="69" spans="1:14" x14ac:dyDescent="0.25">
      <c r="C69" s="103"/>
      <c r="D69" s="104" t="s">
        <v>39</v>
      </c>
      <c r="E69" s="23">
        <f>J16</f>
        <v>1.0415000000000001</v>
      </c>
    </row>
    <row r="70" spans="1:14" x14ac:dyDescent="0.25">
      <c r="C70" s="103"/>
    </row>
    <row r="71" spans="1:14" x14ac:dyDescent="0.25">
      <c r="C71" s="103"/>
      <c r="E71" s="105"/>
      <c r="F71" s="237" t="s">
        <v>40</v>
      </c>
      <c r="G71" s="238"/>
      <c r="H71" s="239"/>
      <c r="I71" s="237" t="s">
        <v>41</v>
      </c>
      <c r="J71" s="238"/>
      <c r="K71" s="239"/>
      <c r="L71" s="237" t="s">
        <v>42</v>
      </c>
      <c r="M71" s="239"/>
    </row>
    <row r="72" spans="1:14" x14ac:dyDescent="0.25">
      <c r="C72" s="103"/>
      <c r="E72" s="240"/>
      <c r="F72" s="109" t="s">
        <v>43</v>
      </c>
      <c r="G72" s="109" t="s">
        <v>44</v>
      </c>
      <c r="H72" s="110" t="s">
        <v>45</v>
      </c>
      <c r="I72" s="109" t="s">
        <v>43</v>
      </c>
      <c r="J72" s="111" t="s">
        <v>44</v>
      </c>
      <c r="K72" s="110" t="s">
        <v>45</v>
      </c>
      <c r="L72" s="242" t="s">
        <v>46</v>
      </c>
      <c r="M72" s="244" t="s">
        <v>47</v>
      </c>
    </row>
    <row r="73" spans="1:14" x14ac:dyDescent="0.25">
      <c r="C73" s="103"/>
      <c r="E73" s="241"/>
      <c r="F73" s="112" t="s">
        <v>48</v>
      </c>
      <c r="G73" s="112"/>
      <c r="H73" s="113" t="s">
        <v>48</v>
      </c>
      <c r="I73" s="112" t="s">
        <v>48</v>
      </c>
      <c r="J73" s="113"/>
      <c r="K73" s="113" t="s">
        <v>48</v>
      </c>
      <c r="L73" s="243"/>
      <c r="M73" s="245"/>
    </row>
    <row r="74" spans="1:14" x14ac:dyDescent="0.25">
      <c r="A74" s="103" t="str">
        <f>$E64</f>
        <v>Residential</v>
      </c>
      <c r="D74" s="114" t="s">
        <v>49</v>
      </c>
      <c r="E74" s="25"/>
      <c r="F74" s="26">
        <v>32.79</v>
      </c>
      <c r="G74" s="115">
        <v>1</v>
      </c>
      <c r="H74" s="116">
        <f>G74*F74</f>
        <v>32.79</v>
      </c>
      <c r="I74" s="29">
        <v>47.66</v>
      </c>
      <c r="J74" s="117">
        <f>G74</f>
        <v>1</v>
      </c>
      <c r="K74" s="118">
        <f>J74*I74</f>
        <v>47.66</v>
      </c>
      <c r="L74" s="119">
        <f>K74-H74</f>
        <v>14.869999999999997</v>
      </c>
      <c r="M74" s="120">
        <f>IF(ISERROR(L74/H74), "", L74/H74)</f>
        <v>0.45349191826776447</v>
      </c>
    </row>
    <row r="75" spans="1:14" x14ac:dyDescent="0.25">
      <c r="A75" s="103" t="str">
        <f t="shared" ref="A75:A117" si="12">A74</f>
        <v>Residential</v>
      </c>
      <c r="D75" s="114" t="s">
        <v>50</v>
      </c>
      <c r="E75" s="25"/>
      <c r="F75" s="26">
        <v>0</v>
      </c>
      <c r="G75" s="115">
        <f>IF($E67&gt;0, $E67, $E66)</f>
        <v>750</v>
      </c>
      <c r="H75" s="116">
        <f>G75*F75</f>
        <v>0</v>
      </c>
      <c r="I75" s="201">
        <v>0</v>
      </c>
      <c r="J75" s="117">
        <f>IF($E67&gt;0, $E67, $E66)</f>
        <v>750</v>
      </c>
      <c r="K75" s="118">
        <f>J75*I75</f>
        <v>0</v>
      </c>
      <c r="L75" s="119">
        <f>K75-H75</f>
        <v>0</v>
      </c>
      <c r="M75" s="120" t="str">
        <f>IF(ISERROR(L75/H75), "", L75/H75)</f>
        <v/>
      </c>
    </row>
    <row r="76" spans="1:14" ht="13.2" hidden="1" customHeight="1" x14ac:dyDescent="0.25">
      <c r="A76" s="103" t="str">
        <f t="shared" si="12"/>
        <v>Residential</v>
      </c>
      <c r="D76" s="114" t="s">
        <v>51</v>
      </c>
      <c r="E76" s="25"/>
      <c r="F76" s="26">
        <v>0</v>
      </c>
      <c r="G76" s="115">
        <f>IF($E67&gt;0, $E67, $E66)</f>
        <v>750</v>
      </c>
      <c r="H76" s="116">
        <v>0</v>
      </c>
      <c r="I76" s="29">
        <v>0</v>
      </c>
      <c r="J76" s="117">
        <f>IF($E67&gt;0, $E67, $E66)</f>
        <v>750</v>
      </c>
      <c r="K76" s="118">
        <v>0</v>
      </c>
      <c r="L76" s="119"/>
      <c r="M76" s="120"/>
    </row>
    <row r="77" spans="1:14" ht="13.2" hidden="1" customHeight="1" x14ac:dyDescent="0.25">
      <c r="A77" s="103" t="str">
        <f t="shared" si="12"/>
        <v>Residential</v>
      </c>
      <c r="D77" s="114" t="s">
        <v>52</v>
      </c>
      <c r="E77" s="25"/>
      <c r="F77" s="26">
        <v>0</v>
      </c>
      <c r="G77" s="115">
        <f>IF($E67&gt;0, $E67, $E66)</f>
        <v>750</v>
      </c>
      <c r="H77" s="116">
        <v>0</v>
      </c>
      <c r="I77" s="29">
        <v>0</v>
      </c>
      <c r="J77" s="121">
        <f>IF($E67&gt;0, $E67, $E66)</f>
        <v>750</v>
      </c>
      <c r="K77" s="118">
        <v>0</v>
      </c>
      <c r="L77" s="119">
        <f t="shared" ref="L77:L95" si="13">K77-H77</f>
        <v>0</v>
      </c>
      <c r="M77" s="120" t="str">
        <f>IF(ISERROR(L77/H77), "", L77/H77)</f>
        <v/>
      </c>
    </row>
    <row r="78" spans="1:14" x14ac:dyDescent="0.25">
      <c r="A78" s="103" t="str">
        <f t="shared" si="12"/>
        <v>Residential</v>
      </c>
      <c r="D78" s="114" t="s">
        <v>53</v>
      </c>
      <c r="E78" s="25"/>
      <c r="F78" s="26">
        <v>3.05</v>
      </c>
      <c r="G78" s="115">
        <v>1</v>
      </c>
      <c r="H78" s="116">
        <f>G78*F78</f>
        <v>3.05</v>
      </c>
      <c r="I78" s="29">
        <v>-0.91023855063937653</v>
      </c>
      <c r="J78" s="117">
        <f>G78</f>
        <v>1</v>
      </c>
      <c r="K78" s="118">
        <f>J78*I78</f>
        <v>-0.91023855063937653</v>
      </c>
      <c r="L78" s="119">
        <f t="shared" si="13"/>
        <v>-3.9602385506393762</v>
      </c>
      <c r="M78" s="120">
        <f>IF(ISERROR(L78/H78), "", L78/H78)</f>
        <v>-1.2984388690620907</v>
      </c>
    </row>
    <row r="79" spans="1:14" x14ac:dyDescent="0.25">
      <c r="A79" s="103" t="str">
        <f t="shared" si="12"/>
        <v>Residential</v>
      </c>
      <c r="D79" s="114" t="s">
        <v>54</v>
      </c>
      <c r="E79" s="25"/>
      <c r="F79" s="26">
        <v>0</v>
      </c>
      <c r="G79" s="115">
        <f>IF($E67&gt;0, $E67, $E66)</f>
        <v>750</v>
      </c>
      <c r="H79" s="116">
        <f>G79*F79</f>
        <v>0</v>
      </c>
      <c r="I79" s="201">
        <v>0</v>
      </c>
      <c r="J79" s="117">
        <f>IF($E67&gt;0, $E67, $E66)</f>
        <v>750</v>
      </c>
      <c r="K79" s="118">
        <f>J79*I79</f>
        <v>0</v>
      </c>
      <c r="L79" s="119">
        <f t="shared" si="13"/>
        <v>0</v>
      </c>
      <c r="M79" s="120" t="str">
        <f>IF(ISERROR(L79/H79), "", L79/H79)</f>
        <v/>
      </c>
    </row>
    <row r="80" spans="1:14" x14ac:dyDescent="0.25">
      <c r="A80" s="103" t="str">
        <f t="shared" si="12"/>
        <v>Residential</v>
      </c>
      <c r="B80" s="103" t="s">
        <v>55</v>
      </c>
      <c r="C80" s="24">
        <f>B16</f>
        <v>1</v>
      </c>
      <c r="D80" s="46" t="s">
        <v>56</v>
      </c>
      <c r="E80" s="47"/>
      <c r="F80" s="48"/>
      <c r="G80" s="49"/>
      <c r="H80" s="50">
        <f>SUM(H74:H79)</f>
        <v>35.839999999999996</v>
      </c>
      <c r="I80" s="51"/>
      <c r="J80" s="52"/>
      <c r="K80" s="50">
        <f>SUM(K74:K79)</f>
        <v>46.749761449360619</v>
      </c>
      <c r="L80" s="41">
        <f t="shared" si="13"/>
        <v>10.909761449360623</v>
      </c>
      <c r="M80" s="42">
        <f>IF((H80)=0,"",(L80/H80))</f>
        <v>0.30440182615403527</v>
      </c>
    </row>
    <row r="81" spans="1:15" x14ac:dyDescent="0.25">
      <c r="A81" s="103" t="str">
        <f t="shared" si="12"/>
        <v>Residential</v>
      </c>
      <c r="D81" s="123" t="s">
        <v>57</v>
      </c>
      <c r="E81" s="25"/>
      <c r="F81" s="34">
        <f>IF((E66*12&gt;=150000), 0, IF(E65="RPP",(F97*OffPeakPer+F98*MidPeakPer+F99*OnPeakPer),IF(E65="Non-RPP (Retailer)",F100,F101)))</f>
        <v>0.12752000000000002</v>
      </c>
      <c r="G81" s="43">
        <f>IF(F81=0, 0, $E66*E68-E66)</f>
        <v>36.149999999999977</v>
      </c>
      <c r="H81" s="28">
        <f t="shared" ref="H81:H88" si="14">G81*F81</f>
        <v>4.6098479999999977</v>
      </c>
      <c r="I81" s="35">
        <f>IF((E66*12&gt;=150000), 0, IF(E65="RPP",(I97*OffPeakPer+I98*MidPeakPer+I99*OnPeakPer),IF(E65="Non-RPP (Retailer)",I100,I101)))</f>
        <v>0.12752000000000002</v>
      </c>
      <c r="J81" s="44">
        <f>IF(I81=0, 0, E66*E69-E66)</f>
        <v>31.125000000000114</v>
      </c>
      <c r="K81" s="31">
        <f t="shared" ref="K81:K88" si="15">J81*I81</f>
        <v>3.9690600000000154</v>
      </c>
      <c r="L81" s="119">
        <f t="shared" si="13"/>
        <v>-0.64078799999998237</v>
      </c>
      <c r="M81" s="120">
        <f t="shared" ref="M81:M88" si="16">IF(ISERROR(L81/H81), "", L81/H81)</f>
        <v>-0.13900414937758959</v>
      </c>
    </row>
    <row r="82" spans="1:15" ht="26.4" x14ac:dyDescent="0.25">
      <c r="A82" s="103" t="str">
        <f t="shared" si="12"/>
        <v>Residential</v>
      </c>
      <c r="D82" s="123" t="s">
        <v>58</v>
      </c>
      <c r="E82" s="25"/>
      <c r="F82" s="36">
        <v>-1.6000000000000001E-3</v>
      </c>
      <c r="G82" s="55">
        <f>IF($E67&gt;0, $E67, $E66)</f>
        <v>750</v>
      </c>
      <c r="H82" s="116">
        <f t="shared" si="14"/>
        <v>-1.2</v>
      </c>
      <c r="I82" s="201">
        <v>0</v>
      </c>
      <c r="J82" s="56">
        <f>IF($E67&gt;0, $E67, $E66)</f>
        <v>750</v>
      </c>
      <c r="K82" s="118">
        <f t="shared" si="15"/>
        <v>0</v>
      </c>
      <c r="L82" s="119">
        <f t="shared" si="13"/>
        <v>1.2</v>
      </c>
      <c r="M82" s="120">
        <f t="shared" si="16"/>
        <v>-1</v>
      </c>
    </row>
    <row r="83" spans="1:15" x14ac:dyDescent="0.25">
      <c r="A83" s="103" t="str">
        <f t="shared" si="12"/>
        <v>Residential</v>
      </c>
      <c r="D83" s="123" t="s">
        <v>59</v>
      </c>
      <c r="E83" s="25"/>
      <c r="F83" s="36">
        <v>5.9999999999999995E-4</v>
      </c>
      <c r="G83" s="55">
        <f>IF($E67&gt;0, $E67, $E66)</f>
        <v>750</v>
      </c>
      <c r="H83" s="116">
        <f t="shared" si="14"/>
        <v>0.44999999999999996</v>
      </c>
      <c r="I83" s="201">
        <v>0</v>
      </c>
      <c r="J83" s="56">
        <f>IF($E67&gt;0, $E67, $E66)</f>
        <v>750</v>
      </c>
      <c r="K83" s="118">
        <f t="shared" si="15"/>
        <v>0</v>
      </c>
      <c r="L83" s="119">
        <f t="shared" si="13"/>
        <v>-0.44999999999999996</v>
      </c>
      <c r="M83" s="120">
        <f t="shared" si="16"/>
        <v>-1</v>
      </c>
    </row>
    <row r="84" spans="1:15" x14ac:dyDescent="0.25">
      <c r="A84" s="103" t="str">
        <f t="shared" si="12"/>
        <v>Residential</v>
      </c>
      <c r="D84" s="123" t="s">
        <v>60</v>
      </c>
      <c r="E84" s="25"/>
      <c r="F84" s="36">
        <v>0</v>
      </c>
      <c r="G84" s="55">
        <f>E66</f>
        <v>750</v>
      </c>
      <c r="H84" s="116">
        <f t="shared" si="14"/>
        <v>0</v>
      </c>
      <c r="I84" s="201">
        <v>0</v>
      </c>
      <c r="J84" s="56">
        <f>E66</f>
        <v>750</v>
      </c>
      <c r="K84" s="118">
        <f t="shared" si="15"/>
        <v>0</v>
      </c>
      <c r="L84" s="119">
        <f t="shared" si="13"/>
        <v>0</v>
      </c>
      <c r="M84" s="120" t="str">
        <f t="shared" si="16"/>
        <v/>
      </c>
    </row>
    <row r="85" spans="1:15" x14ac:dyDescent="0.25">
      <c r="A85" s="103" t="str">
        <f t="shared" si="12"/>
        <v>Residential</v>
      </c>
      <c r="D85" s="114" t="s">
        <v>61</v>
      </c>
      <c r="E85" s="25"/>
      <c r="F85" s="36">
        <v>1.4E-3</v>
      </c>
      <c r="G85" s="55">
        <f>IF($E67&gt;0, $E67, $E66)</f>
        <v>750</v>
      </c>
      <c r="H85" s="116">
        <f t="shared" si="14"/>
        <v>1.05</v>
      </c>
      <c r="I85" s="201">
        <v>1.4668233742402548E-3</v>
      </c>
      <c r="J85" s="56">
        <f>IF($E67&gt;0, $E67, $E66)</f>
        <v>750</v>
      </c>
      <c r="K85" s="118">
        <f t="shared" si="15"/>
        <v>1.1001175306801911</v>
      </c>
      <c r="L85" s="119">
        <f t="shared" si="13"/>
        <v>5.0117530680191091E-2</v>
      </c>
      <c r="M85" s="120">
        <f t="shared" si="16"/>
        <v>4.7730981600181993E-2</v>
      </c>
      <c r="O85" s="160"/>
    </row>
    <row r="86" spans="1:15" ht="26.4" x14ac:dyDescent="0.25">
      <c r="A86" s="103" t="str">
        <f t="shared" si="12"/>
        <v>Residential</v>
      </c>
      <c r="D86" s="123" t="s">
        <v>62</v>
      </c>
      <c r="E86" s="25"/>
      <c r="F86" s="36">
        <v>0.42</v>
      </c>
      <c r="G86" s="115">
        <v>1</v>
      </c>
      <c r="H86" s="116">
        <f t="shared" si="14"/>
        <v>0.42</v>
      </c>
      <c r="I86" s="201">
        <v>0.42</v>
      </c>
      <c r="J86" s="121">
        <v>1</v>
      </c>
      <c r="K86" s="118">
        <f t="shared" si="15"/>
        <v>0.42</v>
      </c>
      <c r="L86" s="119">
        <f t="shared" si="13"/>
        <v>0</v>
      </c>
      <c r="M86" s="120">
        <f t="shared" si="16"/>
        <v>0</v>
      </c>
    </row>
    <row r="87" spans="1:15" x14ac:dyDescent="0.25">
      <c r="A87" s="103" t="str">
        <f t="shared" si="12"/>
        <v>Residential</v>
      </c>
      <c r="D87" s="114" t="s">
        <v>63</v>
      </c>
      <c r="E87" s="25"/>
      <c r="F87" s="36">
        <v>1.34</v>
      </c>
      <c r="G87" s="115">
        <v>1</v>
      </c>
      <c r="H87" s="116">
        <f t="shared" si="14"/>
        <v>1.34</v>
      </c>
      <c r="I87" s="201">
        <v>1.45980305100556</v>
      </c>
      <c r="J87" s="121">
        <v>1</v>
      </c>
      <c r="K87" s="118">
        <f t="shared" si="15"/>
        <v>1.45980305100556</v>
      </c>
      <c r="L87" s="119">
        <f t="shared" si="13"/>
        <v>0.11980305100555988</v>
      </c>
      <c r="M87" s="120">
        <f t="shared" si="16"/>
        <v>8.9405261944447673E-2</v>
      </c>
    </row>
    <row r="88" spans="1:15" x14ac:dyDescent="0.25">
      <c r="A88" s="103" t="str">
        <f t="shared" si="12"/>
        <v>Residential</v>
      </c>
      <c r="D88" s="114" t="s">
        <v>64</v>
      </c>
      <c r="E88" s="25"/>
      <c r="F88" s="36">
        <v>0</v>
      </c>
      <c r="G88" s="55">
        <f>IF($E67&gt;0, $E67, $E66)</f>
        <v>750</v>
      </c>
      <c r="H88" s="116">
        <f t="shared" si="14"/>
        <v>0</v>
      </c>
      <c r="I88" s="201">
        <v>0</v>
      </c>
      <c r="J88" s="56">
        <f>IF($E67&gt;0, $E67, $E66)</f>
        <v>750</v>
      </c>
      <c r="K88" s="118">
        <f t="shared" si="15"/>
        <v>0</v>
      </c>
      <c r="L88" s="119">
        <f t="shared" si="13"/>
        <v>0</v>
      </c>
      <c r="M88" s="120" t="str">
        <f t="shared" si="16"/>
        <v/>
      </c>
    </row>
    <row r="89" spans="1:15" ht="26.4" x14ac:dyDescent="0.25">
      <c r="A89" s="103" t="str">
        <f t="shared" si="12"/>
        <v>Residential</v>
      </c>
      <c r="B89" s="103" t="s">
        <v>65</v>
      </c>
      <c r="C89" s="24">
        <f>B16</f>
        <v>1</v>
      </c>
      <c r="D89" s="46" t="s">
        <v>66</v>
      </c>
      <c r="E89" s="47"/>
      <c r="F89" s="48"/>
      <c r="G89" s="49"/>
      <c r="H89" s="50">
        <f>SUM(H80:H88)</f>
        <v>42.509847999999998</v>
      </c>
      <c r="I89" s="51"/>
      <c r="J89" s="52"/>
      <c r="K89" s="50">
        <f>SUM(K80:K88)</f>
        <v>53.698742031046386</v>
      </c>
      <c r="L89" s="41">
        <f t="shared" si="13"/>
        <v>11.188894031046388</v>
      </c>
      <c r="M89" s="42">
        <f>IF((H89)=0,"",(L89/H89))</f>
        <v>0.26320710511706341</v>
      </c>
    </row>
    <row r="90" spans="1:15" x14ac:dyDescent="0.25">
      <c r="A90" s="103" t="str">
        <f t="shared" si="12"/>
        <v>Residential</v>
      </c>
      <c r="D90" s="126" t="s">
        <v>67</v>
      </c>
      <c r="E90" s="25"/>
      <c r="F90" s="36">
        <v>1.15E-2</v>
      </c>
      <c r="G90" s="43">
        <f>IF($E67&gt;0, $E67, $E66*$E68)</f>
        <v>786.15</v>
      </c>
      <c r="H90" s="116">
        <f>G90*F90</f>
        <v>9.0407250000000001</v>
      </c>
      <c r="I90" s="201">
        <v>1.29E-2</v>
      </c>
      <c r="J90" s="44">
        <f>IF($E67&gt;0, $E67, $E66*$E69)</f>
        <v>781.12500000000011</v>
      </c>
      <c r="K90" s="118">
        <f>J90*I90</f>
        <v>10.076512500000002</v>
      </c>
      <c r="L90" s="119">
        <f t="shared" si="13"/>
        <v>1.0357875000000014</v>
      </c>
      <c r="M90" s="120">
        <f>IF(ISERROR(L90/H90), "", L90/H90)</f>
        <v>0.11456907493591514</v>
      </c>
      <c r="N90" s="127" t="str">
        <f>IF(ISERROR(ABS(M90)), "", IF(ABS(M90)&gt;=4%, "In the manager's summary, discuss the reasoning for the change in RTSR rates", ""))</f>
        <v>In the manager's summary, discuss the reasoning for the change in RTSR rates</v>
      </c>
      <c r="O90" s="160"/>
    </row>
    <row r="91" spans="1:15" ht="26.4" x14ac:dyDescent="0.25">
      <c r="A91" s="103" t="str">
        <f t="shared" si="12"/>
        <v>Residential</v>
      </c>
      <c r="D91" s="128" t="s">
        <v>68</v>
      </c>
      <c r="E91" s="25"/>
      <c r="F91" s="36">
        <v>7.7999999999999996E-3</v>
      </c>
      <c r="G91" s="43">
        <f>IF($E67&gt;0, $E67, $E66*$E68)</f>
        <v>786.15</v>
      </c>
      <c r="H91" s="116">
        <f>G91*F91</f>
        <v>6.1319699999999999</v>
      </c>
      <c r="I91" s="201">
        <v>9.2999999999999992E-3</v>
      </c>
      <c r="J91" s="44">
        <f>IF($E67&gt;0, $E67, $E66*$E69)</f>
        <v>781.12500000000011</v>
      </c>
      <c r="K91" s="118">
        <f>J91*I91</f>
        <v>7.2644625000000005</v>
      </c>
      <c r="L91" s="119">
        <f t="shared" si="13"/>
        <v>1.1324925000000006</v>
      </c>
      <c r="M91" s="120">
        <f>IF(ISERROR(L91/H91), "", L91/H91)</f>
        <v>0.18468656891667776</v>
      </c>
      <c r="N91" s="127" t="str">
        <f>IF(ISERROR(ABS(M91)), "", IF(ABS(M91)&gt;=4%, "In the manager's summary, discuss the reasoning for the change in RTSR rates", ""))</f>
        <v>In the manager's summary, discuss the reasoning for the change in RTSR rates</v>
      </c>
      <c r="O91" s="160"/>
    </row>
    <row r="92" spans="1:15" ht="26.4" x14ac:dyDescent="0.25">
      <c r="A92" s="103" t="str">
        <f t="shared" si="12"/>
        <v>Residential</v>
      </c>
      <c r="B92" s="103" t="s">
        <v>69</v>
      </c>
      <c r="C92" s="24">
        <f>B16</f>
        <v>1</v>
      </c>
      <c r="D92" s="46" t="s">
        <v>70</v>
      </c>
      <c r="E92" s="47"/>
      <c r="F92" s="48"/>
      <c r="G92" s="49"/>
      <c r="H92" s="50">
        <f>SUM(H89:H91)</f>
        <v>57.682543000000003</v>
      </c>
      <c r="I92" s="51"/>
      <c r="J92" s="52"/>
      <c r="K92" s="50">
        <f>SUM(K89:K91)</f>
        <v>71.039717031046393</v>
      </c>
      <c r="L92" s="41">
        <f t="shared" si="13"/>
        <v>13.357174031046391</v>
      </c>
      <c r="M92" s="42">
        <f>IF((H92)=0,"",(L92/H92))</f>
        <v>0.23156354308176721</v>
      </c>
    </row>
    <row r="93" spans="1:15" ht="26.4" x14ac:dyDescent="0.25">
      <c r="A93" s="103" t="str">
        <f t="shared" si="12"/>
        <v>Residential</v>
      </c>
      <c r="D93" s="129" t="s">
        <v>71</v>
      </c>
      <c r="E93" s="25"/>
      <c r="F93" s="36">
        <v>4.5000000000000005E-3</v>
      </c>
      <c r="G93" s="43">
        <f>E66*E68</f>
        <v>786.15</v>
      </c>
      <c r="H93" s="53">
        <f>G93*F93</f>
        <v>3.5376750000000001</v>
      </c>
      <c r="I93" s="201">
        <v>4.5000000000000005E-3</v>
      </c>
      <c r="J93" s="44">
        <f>E66*E69</f>
        <v>781.12500000000011</v>
      </c>
      <c r="K93" s="31">
        <f>J93*I93</f>
        <v>3.5150625000000009</v>
      </c>
      <c r="L93" s="119">
        <f t="shared" si="13"/>
        <v>-2.2612499999999258E-2</v>
      </c>
      <c r="M93" s="120">
        <f>IF(ISERROR(L93/H93), "", L93/H93)</f>
        <v>-6.3919099408507726E-3</v>
      </c>
    </row>
    <row r="94" spans="1:15" ht="26.4" x14ac:dyDescent="0.25">
      <c r="A94" s="103" t="str">
        <f t="shared" si="12"/>
        <v>Residential</v>
      </c>
      <c r="D94" s="129" t="s">
        <v>72</v>
      </c>
      <c r="E94" s="25"/>
      <c r="F94" s="36">
        <v>1.5E-3</v>
      </c>
      <c r="G94" s="43">
        <f>E66*E68</f>
        <v>786.15</v>
      </c>
      <c r="H94" s="53">
        <f>G94*F94</f>
        <v>1.179225</v>
      </c>
      <c r="I94" s="201">
        <v>1.5E-3</v>
      </c>
      <c r="J94" s="44">
        <f>E66*E69</f>
        <v>781.12500000000011</v>
      </c>
      <c r="K94" s="31">
        <f>J94*I94</f>
        <v>1.1716875000000002</v>
      </c>
      <c r="L94" s="119">
        <f t="shared" si="13"/>
        <v>-7.5374999999997527E-3</v>
      </c>
      <c r="M94" s="120">
        <f>IF(ISERROR(L94/H94), "", L94/H94)</f>
        <v>-6.3919099408507735E-3</v>
      </c>
    </row>
    <row r="95" spans="1:15" x14ac:dyDescent="0.25">
      <c r="A95" s="103" t="str">
        <f t="shared" si="12"/>
        <v>Residential</v>
      </c>
      <c r="D95" s="25" t="s">
        <v>73</v>
      </c>
      <c r="E95" s="25"/>
      <c r="F95" s="54">
        <v>0.25</v>
      </c>
      <c r="G95" s="115">
        <v>1</v>
      </c>
      <c r="H95" s="130">
        <f>G95*F95</f>
        <v>0.25</v>
      </c>
      <c r="I95" s="45">
        <v>0.25</v>
      </c>
      <c r="J95" s="117">
        <v>1</v>
      </c>
      <c r="K95" s="118">
        <f>J95*I95</f>
        <v>0.25</v>
      </c>
      <c r="L95" s="119">
        <f t="shared" si="13"/>
        <v>0</v>
      </c>
      <c r="M95" s="120">
        <f>IF(ISERROR(L95/H95), "", L95/H95)</f>
        <v>0</v>
      </c>
    </row>
    <row r="96" spans="1:15" ht="26.4" hidden="1" customHeight="1" x14ac:dyDescent="0.25">
      <c r="A96" s="103" t="str">
        <f t="shared" si="12"/>
        <v>Residential</v>
      </c>
      <c r="D96" s="129" t="s">
        <v>74</v>
      </c>
      <c r="E96" s="25"/>
      <c r="F96" s="34"/>
      <c r="G96" s="55"/>
      <c r="H96" s="130"/>
      <c r="I96" s="35"/>
      <c r="J96" s="56"/>
      <c r="K96" s="118"/>
      <c r="L96" s="119"/>
      <c r="M96" s="120"/>
    </row>
    <row r="97" spans="1:13" x14ac:dyDescent="0.25">
      <c r="A97" s="103" t="str">
        <f t="shared" si="12"/>
        <v>Residential</v>
      </c>
      <c r="B97" s="103" t="s">
        <v>12</v>
      </c>
      <c r="D97" s="25" t="s">
        <v>75</v>
      </c>
      <c r="E97" s="25"/>
      <c r="F97" s="34">
        <v>9.8000000000000004E-2</v>
      </c>
      <c r="G97" s="55">
        <f>IF(AND(E66*12&gt;=150000),OffPeakPer*E66*E68,OffPeakPer*E66)</f>
        <v>480</v>
      </c>
      <c r="H97" s="130">
        <f>G97*F97</f>
        <v>47.04</v>
      </c>
      <c r="I97" s="35">
        <f>F97</f>
        <v>9.8000000000000004E-2</v>
      </c>
      <c r="J97" s="56">
        <f>IF(AND(E66*12&gt;=150000),OffPeakPer*E66*E69,OffPeakPer*E66)</f>
        <v>480</v>
      </c>
      <c r="K97" s="118">
        <f>J97*I97</f>
        <v>47.04</v>
      </c>
      <c r="L97" s="119">
        <f>K97-H97</f>
        <v>0</v>
      </c>
      <c r="M97" s="120">
        <f>IF(ISERROR(L97/H97), "", L97/H97)</f>
        <v>0</v>
      </c>
    </row>
    <row r="98" spans="1:13" x14ac:dyDescent="0.25">
      <c r="A98" s="103" t="str">
        <f t="shared" si="12"/>
        <v>Residential</v>
      </c>
      <c r="B98" s="103" t="s">
        <v>12</v>
      </c>
      <c r="D98" s="25" t="s">
        <v>76</v>
      </c>
      <c r="E98" s="25"/>
      <c r="F98" s="34">
        <v>0.157</v>
      </c>
      <c r="G98" s="55">
        <f>IF(AND(E66*12&gt;=150000),MidPeakPer*E66*E68,MidPeakPer*E66)</f>
        <v>135</v>
      </c>
      <c r="H98" s="130">
        <f>G98*F98</f>
        <v>21.195</v>
      </c>
      <c r="I98" s="35">
        <f>F98</f>
        <v>0.157</v>
      </c>
      <c r="J98" s="56">
        <f>IF(AND(E66*12&gt;=150000),MidPeakPer*E66*E69,MidPeakPer*E66)</f>
        <v>135</v>
      </c>
      <c r="K98" s="118">
        <f>J98*I98</f>
        <v>21.195</v>
      </c>
      <c r="L98" s="119">
        <f>K98-H98</f>
        <v>0</v>
      </c>
      <c r="M98" s="120">
        <f>IF(ISERROR(L98/H98), "", L98/H98)</f>
        <v>0</v>
      </c>
    </row>
    <row r="99" spans="1:13" ht="13.8" thickBot="1" x14ac:dyDescent="0.3">
      <c r="A99" s="103" t="str">
        <f t="shared" si="12"/>
        <v>Residential</v>
      </c>
      <c r="B99" s="103" t="s">
        <v>12</v>
      </c>
      <c r="D99" s="103" t="s">
        <v>77</v>
      </c>
      <c r="E99" s="25"/>
      <c r="F99" s="34">
        <v>0.20300000000000001</v>
      </c>
      <c r="G99" s="55">
        <f>IF(AND(E66*12&gt;=150000),OnPeakPer*E66*E68,OnPeakPer*E66)</f>
        <v>135</v>
      </c>
      <c r="H99" s="130">
        <f>G99*F99</f>
        <v>27.405000000000001</v>
      </c>
      <c r="I99" s="35">
        <f>F99</f>
        <v>0.20300000000000001</v>
      </c>
      <c r="J99" s="56">
        <f>IF(AND(E66*12&gt;=150000),OnPeakPer*E66*E69,OnPeakPer*E66)</f>
        <v>135</v>
      </c>
      <c r="K99" s="118">
        <f>J99*I99</f>
        <v>27.405000000000001</v>
      </c>
      <c r="L99" s="119">
        <f>K99-H99</f>
        <v>0</v>
      </c>
      <c r="M99" s="120">
        <f>IF(ISERROR(L99/H99), "", L99/H99)</f>
        <v>0</v>
      </c>
    </row>
    <row r="100" spans="1:13" ht="13.8" hidden="1" customHeight="1" thickBot="1" x14ac:dyDescent="0.3">
      <c r="A100" s="103" t="str">
        <f t="shared" si="12"/>
        <v>Residential</v>
      </c>
      <c r="B100" s="103" t="s">
        <v>78</v>
      </c>
      <c r="D100" s="25" t="s">
        <v>79</v>
      </c>
      <c r="E100" s="25"/>
      <c r="F100" s="34">
        <v>0.157</v>
      </c>
      <c r="G100" s="55">
        <f>IF(AND(E66*12&gt;=150000),E66*E68,E66)</f>
        <v>750</v>
      </c>
      <c r="H100" s="130">
        <f>G100*F100</f>
        <v>117.75</v>
      </c>
      <c r="I100" s="35">
        <f>F100</f>
        <v>0.157</v>
      </c>
      <c r="J100" s="56">
        <f>IF(AND(E66*12&gt;=150000),E66*E69,E66)</f>
        <v>750</v>
      </c>
      <c r="K100" s="118">
        <f>J100*I100</f>
        <v>117.75</v>
      </c>
      <c r="L100" s="119">
        <f>K100-H100</f>
        <v>0</v>
      </c>
      <c r="M100" s="120">
        <f>IF(ISERROR(L100/H100), "", L100/H100)</f>
        <v>0</v>
      </c>
    </row>
    <row r="101" spans="1:13" ht="13.8" hidden="1" customHeight="1" thickBot="1" x14ac:dyDescent="0.3">
      <c r="A101" s="103" t="str">
        <f t="shared" si="12"/>
        <v>Residential</v>
      </c>
      <c r="B101" s="103" t="s">
        <v>17</v>
      </c>
      <c r="D101" s="25" t="s">
        <v>80</v>
      </c>
      <c r="E101" s="25"/>
      <c r="F101" s="34">
        <v>0.11308</v>
      </c>
      <c r="G101" s="55">
        <f>IF(AND(E66*12&gt;=150000),E66*E68,E66)</f>
        <v>750</v>
      </c>
      <c r="H101" s="130">
        <f>G101*F101</f>
        <v>84.81</v>
      </c>
      <c r="I101" s="35">
        <f>F101</f>
        <v>0.11308</v>
      </c>
      <c r="J101" s="56">
        <f>IF(AND(E66*12&gt;=150000),E66*E69,E66)</f>
        <v>750</v>
      </c>
      <c r="K101" s="118">
        <f>J101*I101</f>
        <v>84.81</v>
      </c>
      <c r="L101" s="119">
        <f>K101-H101</f>
        <v>0</v>
      </c>
      <c r="M101" s="120">
        <f>IF(ISERROR(L101/H101), "", L101/H101)</f>
        <v>0</v>
      </c>
    </row>
    <row r="102" spans="1:13" ht="13.8" thickBot="1" x14ac:dyDescent="0.3">
      <c r="A102" s="103" t="str">
        <f t="shared" si="12"/>
        <v>Residential</v>
      </c>
      <c r="D102" s="58"/>
      <c r="E102" s="59"/>
      <c r="F102" s="60"/>
      <c r="G102" s="61"/>
      <c r="H102" s="62"/>
      <c r="I102" s="60"/>
      <c r="J102" s="63"/>
      <c r="K102" s="62"/>
      <c r="L102" s="64"/>
      <c r="M102" s="65"/>
    </row>
    <row r="103" spans="1:13" x14ac:dyDescent="0.25">
      <c r="A103" s="103" t="str">
        <f t="shared" si="12"/>
        <v>Residential</v>
      </c>
      <c r="B103" s="103" t="s">
        <v>12</v>
      </c>
      <c r="D103" s="135" t="s">
        <v>81</v>
      </c>
      <c r="E103" s="25"/>
      <c r="F103" s="136"/>
      <c r="G103" s="137"/>
      <c r="H103" s="138">
        <f>SUM(H93:H99,H92)</f>
        <v>158.28944300000001</v>
      </c>
      <c r="I103" s="139"/>
      <c r="J103" s="139"/>
      <c r="K103" s="138">
        <f>SUM(K93:K99,K92)</f>
        <v>171.6164670310464</v>
      </c>
      <c r="L103" s="140">
        <f>K103-H103</f>
        <v>13.327024031046392</v>
      </c>
      <c r="M103" s="141">
        <f>IF((H103)=0,"",(L103/H103))</f>
        <v>8.4194016849540573E-2</v>
      </c>
    </row>
    <row r="104" spans="1:13" x14ac:dyDescent="0.25">
      <c r="A104" s="103" t="str">
        <f t="shared" si="12"/>
        <v>Residential</v>
      </c>
      <c r="B104" s="103" t="s">
        <v>12</v>
      </c>
      <c r="D104" s="142" t="s">
        <v>82</v>
      </c>
      <c r="E104" s="25"/>
      <c r="F104" s="136">
        <v>0.13</v>
      </c>
      <c r="G104" s="143"/>
      <c r="H104" s="144">
        <f>H103*F104</f>
        <v>20.577627590000002</v>
      </c>
      <c r="I104" s="145">
        <v>0.13</v>
      </c>
      <c r="J104" s="115"/>
      <c r="K104" s="144">
        <f>K103*I104</f>
        <v>22.310140714036031</v>
      </c>
      <c r="L104" s="119">
        <f>K104-H104</f>
        <v>1.7325131240360285</v>
      </c>
      <c r="M104" s="146">
        <f>IF((H104)=0,"",(L104/H104))</f>
        <v>8.4194016849540448E-2</v>
      </c>
    </row>
    <row r="105" spans="1:13" ht="14.4" x14ac:dyDescent="0.3">
      <c r="A105" s="103" t="str">
        <f t="shared" si="12"/>
        <v>Residential</v>
      </c>
      <c r="B105" s="103" t="s">
        <v>12</v>
      </c>
      <c r="D105" s="142" t="s">
        <v>83</v>
      </c>
      <c r="E105" s="147"/>
      <c r="F105" s="148">
        <f>OER</f>
        <v>0.23499999999999999</v>
      </c>
      <c r="G105" s="143"/>
      <c r="H105" s="144">
        <f>IF(OR(ISNUMBER(SEARCH("[DGEN]", E64))=TRUE, ISNUMBER(SEARCH("STREET LIGHT", E64))=TRUE), 0, IF(AND(E66=0, E67=0),0, IF(AND(E67=0, E66*12&gt;250000), 0, IF(AND(E66=0, E67&gt;=50), 0, IF(E66*12&lt;=250000, F105*H103*-1, IF(E67&lt;50, F105*H103*-1, 0))))))</f>
        <v>-37.198019105</v>
      </c>
      <c r="I105" s="148">
        <f>OER</f>
        <v>0.23499999999999999</v>
      </c>
      <c r="J105" s="115"/>
      <c r="K105" s="144">
        <f>IF(OR(ISNUMBER(SEARCH("[DGEN]", E64))=TRUE, ISNUMBER(SEARCH("STREET LIGHT", E64))=TRUE), 0, IF(AND(E66=0, E67=0),0, IF(AND(E67=0, E66*12&gt;250000), 0, IF(AND(E66=0, E67&gt;=50), 0, IF(E66*12&lt;=250000, I105*K103*-1, IF(E67&lt;50, I105*K103*-1, 0))))))</f>
        <v>-40.329869752295899</v>
      </c>
      <c r="L105" s="119">
        <f>K105-H105</f>
        <v>-3.1318506472958987</v>
      </c>
      <c r="M105" s="146"/>
    </row>
    <row r="106" spans="1:13" ht="13.8" thickBot="1" x14ac:dyDescent="0.3">
      <c r="A106" s="103" t="str">
        <f t="shared" si="12"/>
        <v>Residential</v>
      </c>
      <c r="B106" s="103" t="s">
        <v>84</v>
      </c>
      <c r="C106" s="24">
        <f>B16</f>
        <v>1</v>
      </c>
      <c r="D106" s="247" t="s">
        <v>85</v>
      </c>
      <c r="E106" s="247"/>
      <c r="F106" s="77"/>
      <c r="G106" s="78"/>
      <c r="H106" s="79">
        <f>H103+H104+H105</f>
        <v>141.66905148500001</v>
      </c>
      <c r="I106" s="80"/>
      <c r="J106" s="80"/>
      <c r="K106" s="81">
        <f>K103+K104+K105</f>
        <v>153.59673799278653</v>
      </c>
      <c r="L106" s="82">
        <f>K106-H106</f>
        <v>11.927686507786518</v>
      </c>
      <c r="M106" s="83">
        <f>IF((H106)=0,"",(L106/H106))</f>
        <v>8.4194016849540546E-2</v>
      </c>
    </row>
    <row r="107" spans="1:13" ht="13.8" thickBot="1" x14ac:dyDescent="0.3">
      <c r="A107" s="103" t="str">
        <f t="shared" si="12"/>
        <v>Residential</v>
      </c>
      <c r="B107" s="103" t="s">
        <v>12</v>
      </c>
      <c r="D107" s="58"/>
      <c r="E107" s="59"/>
      <c r="F107" s="60"/>
      <c r="G107" s="61"/>
      <c r="H107" s="62"/>
      <c r="I107" s="60"/>
      <c r="J107" s="63"/>
      <c r="K107" s="62"/>
      <c r="L107" s="64"/>
      <c r="M107" s="65"/>
    </row>
    <row r="108" spans="1:13" hidden="1" x14ac:dyDescent="0.25">
      <c r="A108" s="103" t="str">
        <f t="shared" si="12"/>
        <v>Residential</v>
      </c>
      <c r="B108" s="103" t="s">
        <v>78</v>
      </c>
      <c r="D108" s="135" t="s">
        <v>86</v>
      </c>
      <c r="E108" s="25"/>
      <c r="F108" s="136"/>
      <c r="G108" s="137"/>
      <c r="H108" s="138">
        <f>SUM(H100,H93:H96,H92)</f>
        <v>180.39944300000002</v>
      </c>
      <c r="I108" s="139"/>
      <c r="J108" s="139"/>
      <c r="K108" s="138">
        <f>SUM(K100,K93:K96,K92)</f>
        <v>193.72646703104641</v>
      </c>
      <c r="L108" s="140">
        <f>K108-H108</f>
        <v>13.327024031046392</v>
      </c>
      <c r="M108" s="141">
        <f>IF((H108)=0,"",(L108/H108))</f>
        <v>7.3875084143393888E-2</v>
      </c>
    </row>
    <row r="109" spans="1:13" hidden="1" x14ac:dyDescent="0.25">
      <c r="A109" s="103" t="str">
        <f t="shared" si="12"/>
        <v>Residential</v>
      </c>
      <c r="B109" s="103" t="s">
        <v>78</v>
      </c>
      <c r="D109" s="142" t="s">
        <v>82</v>
      </c>
      <c r="E109" s="25"/>
      <c r="F109" s="136">
        <v>0.13</v>
      </c>
      <c r="G109" s="137"/>
      <c r="H109" s="144">
        <f>H108*F109</f>
        <v>23.451927590000004</v>
      </c>
      <c r="I109" s="136">
        <v>0.13</v>
      </c>
      <c r="J109" s="145"/>
      <c r="K109" s="144">
        <f>K108*I109</f>
        <v>25.184440714036036</v>
      </c>
      <c r="L109" s="119">
        <f>K109-H109</f>
        <v>1.7325131240360321</v>
      </c>
      <c r="M109" s="146">
        <f>IF((H109)=0,"",(L109/H109))</f>
        <v>7.3875084143393943E-2</v>
      </c>
    </row>
    <row r="110" spans="1:13" ht="14.4" hidden="1" x14ac:dyDescent="0.3">
      <c r="A110" s="103" t="str">
        <f t="shared" si="12"/>
        <v>Residential</v>
      </c>
      <c r="B110" s="103" t="s">
        <v>78</v>
      </c>
      <c r="D110" s="142" t="s">
        <v>83</v>
      </c>
      <c r="E110" s="147"/>
      <c r="F110" s="148">
        <f>OER</f>
        <v>0.23499999999999999</v>
      </c>
      <c r="G110" s="137"/>
      <c r="H110" s="144">
        <f>IF(OR(ISNUMBER(SEARCH("[DGEN]", E64))=TRUE, ISNUMBER(SEARCH("STREET LIGHT", E64))=TRUE), 0, IF(AND(E66=0, E67=0),0, IF(AND(E67=0, E66*12&gt;250000), 0, IF(AND(E66=0, E67&gt;=50), 0, IF(E66*12&lt;=250000, F110*H108*-1, IF(E67&lt;50, F110*H108*-1, 0))))))</f>
        <v>-42.393869105</v>
      </c>
      <c r="I110" s="148">
        <f>OER</f>
        <v>0.23499999999999999</v>
      </c>
      <c r="J110" s="145"/>
      <c r="K110" s="144">
        <f>IF(OR(ISNUMBER(SEARCH("[DGEN]", E64))=TRUE, ISNUMBER(SEARCH("STREET LIGHT", E64))=TRUE), 0, IF(AND(E66=0, E67=0),0, IF(AND(E67=0, E66*12&gt;250000), 0, IF(AND(E66=0, E67&gt;=50), 0, IF(E66*12&lt;=250000, I110*K108*-1, IF(E67&lt;50, I110*K108*-1, 0))))))</f>
        <v>-45.525719752295906</v>
      </c>
      <c r="L110" s="119"/>
      <c r="M110" s="146"/>
    </row>
    <row r="111" spans="1:13" hidden="1" x14ac:dyDescent="0.25">
      <c r="A111" s="103" t="str">
        <f t="shared" si="12"/>
        <v>Residential</v>
      </c>
      <c r="B111" s="103" t="s">
        <v>87</v>
      </c>
      <c r="D111" s="248" t="s">
        <v>86</v>
      </c>
      <c r="E111" s="248"/>
      <c r="F111" s="149"/>
      <c r="G111" s="143"/>
      <c r="H111" s="138">
        <f>SUM(H108,H109)</f>
        <v>203.85137059000002</v>
      </c>
      <c r="I111" s="150"/>
      <c r="J111" s="150"/>
      <c r="K111" s="138">
        <f>SUM(K108,K109)</f>
        <v>218.91090774508245</v>
      </c>
      <c r="L111" s="140">
        <f>K111-H111</f>
        <v>15.059537155082438</v>
      </c>
      <c r="M111" s="141">
        <f>IF((H111)=0,"",(L111/H111))</f>
        <v>7.3875084143393971E-2</v>
      </c>
    </row>
    <row r="112" spans="1:13" ht="13.8" hidden="1" thickBot="1" x14ac:dyDescent="0.3">
      <c r="A112" s="103" t="str">
        <f t="shared" si="12"/>
        <v>Residential</v>
      </c>
      <c r="B112" s="103" t="s">
        <v>78</v>
      </c>
      <c r="D112" s="131"/>
      <c r="E112" s="132"/>
      <c r="F112" s="151"/>
      <c r="G112" s="152"/>
      <c r="H112" s="153"/>
      <c r="I112" s="151"/>
      <c r="J112" s="133"/>
      <c r="K112" s="153"/>
      <c r="L112" s="154"/>
      <c r="M112" s="134"/>
    </row>
    <row r="113" spans="1:14" hidden="1" x14ac:dyDescent="0.25">
      <c r="A113" s="103" t="str">
        <f t="shared" si="12"/>
        <v>Residential</v>
      </c>
      <c r="B113" s="103" t="s">
        <v>17</v>
      </c>
      <c r="D113" s="135" t="s">
        <v>88</v>
      </c>
      <c r="E113" s="25"/>
      <c r="F113" s="136"/>
      <c r="G113" s="137"/>
      <c r="H113" s="138">
        <f>SUM(H101,H93:H96,H92)</f>
        <v>147.45944300000002</v>
      </c>
      <c r="I113" s="139"/>
      <c r="J113" s="139"/>
      <c r="K113" s="138">
        <f>SUM(K101,K93:K96,K92)</f>
        <v>160.78646703104641</v>
      </c>
      <c r="L113" s="140">
        <f>K113-H113</f>
        <v>13.327024031046392</v>
      </c>
      <c r="M113" s="141">
        <f>IF((H113)=0,"",(L113/H113))</f>
        <v>9.03775557530513E-2</v>
      </c>
    </row>
    <row r="114" spans="1:14" hidden="1" x14ac:dyDescent="0.25">
      <c r="A114" s="103" t="str">
        <f t="shared" si="12"/>
        <v>Residential</v>
      </c>
      <c r="B114" s="103" t="s">
        <v>17</v>
      </c>
      <c r="D114" s="142" t="s">
        <v>82</v>
      </c>
      <c r="E114" s="25"/>
      <c r="F114" s="136">
        <v>0.13</v>
      </c>
      <c r="G114" s="137"/>
      <c r="H114" s="144">
        <f>H113*F114</f>
        <v>19.169727590000004</v>
      </c>
      <c r="I114" s="136">
        <v>0.13</v>
      </c>
      <c r="J114" s="145"/>
      <c r="K114" s="144">
        <f>K113*I114</f>
        <v>20.902240714036033</v>
      </c>
      <c r="L114" s="119">
        <f>K114-H114</f>
        <v>1.7325131240360285</v>
      </c>
      <c r="M114" s="146">
        <f>IF((H114)=0,"",(L114/H114))</f>
        <v>9.0377555753051161E-2</v>
      </c>
    </row>
    <row r="115" spans="1:14" ht="14.4" hidden="1" x14ac:dyDescent="0.3">
      <c r="A115" s="103" t="str">
        <f t="shared" si="12"/>
        <v>Residential</v>
      </c>
      <c r="B115" s="103" t="s">
        <v>17</v>
      </c>
      <c r="D115" s="142" t="s">
        <v>83</v>
      </c>
      <c r="E115" s="147"/>
      <c r="F115" s="148">
        <f>OER</f>
        <v>0.23499999999999999</v>
      </c>
      <c r="G115" s="137"/>
      <c r="H115" s="144">
        <f>IF(OR(ISNUMBER(SEARCH("[DGEN]", E64))=TRUE, ISNUMBER(SEARCH("STREET LIGHT", E64))=TRUE), 0, IF(AND(E66=0, E67=0),0, IF(AND(E67=0, E66*12&gt;250000), 0, IF(AND(E66=0, E67&gt;=50), 0, IF(E66*12&lt;=250000, F115*H113*-1, IF(E67&lt;50, F115*H113*-1, 0))))))</f>
        <v>-34.652969105000004</v>
      </c>
      <c r="I115" s="148">
        <f>OER</f>
        <v>0.23499999999999999</v>
      </c>
      <c r="J115" s="145"/>
      <c r="K115" s="144">
        <f>IF(OR(ISNUMBER(SEARCH("[DGEN]", E64))=TRUE, ISNUMBER(SEARCH("STREET LIGHT", E64))=TRUE), 0, IF(AND(E66=0, E67=0),0, IF(AND(E67=0, E66*12&gt;250000), 0, IF(AND(E66=0, E67&gt;=50), 0, IF(E66*12&lt;=250000, I115*K113*-1, IF(E67&lt;50, I115*K113*-1, 0))))))</f>
        <v>-37.784819752295903</v>
      </c>
      <c r="L115" s="119"/>
      <c r="M115" s="146"/>
    </row>
    <row r="116" spans="1:14" hidden="1" x14ac:dyDescent="0.25">
      <c r="A116" s="103" t="str">
        <f t="shared" si="12"/>
        <v>Residential</v>
      </c>
      <c r="B116" s="103" t="s">
        <v>89</v>
      </c>
      <c r="D116" s="248" t="s">
        <v>88</v>
      </c>
      <c r="E116" s="248"/>
      <c r="F116" s="149"/>
      <c r="G116" s="143"/>
      <c r="H116" s="138">
        <f>SUM(H113,H114)</f>
        <v>166.62917059000003</v>
      </c>
      <c r="I116" s="150"/>
      <c r="J116" s="150"/>
      <c r="K116" s="138">
        <f>SUM(K113,K114)</f>
        <v>181.68870774508244</v>
      </c>
      <c r="L116" s="140">
        <f>K116-H116</f>
        <v>15.05953715508241</v>
      </c>
      <c r="M116" s="141">
        <f>IF((H116)=0,"",(L116/H116))</f>
        <v>9.0377555753051217E-2</v>
      </c>
    </row>
    <row r="117" spans="1:14" ht="13.8" hidden="1" thickBot="1" x14ac:dyDescent="0.3">
      <c r="A117" s="103" t="str">
        <f t="shared" si="12"/>
        <v>Residential</v>
      </c>
      <c r="B117" s="103" t="s">
        <v>17</v>
      </c>
      <c r="D117" s="131"/>
      <c r="E117" s="132"/>
      <c r="F117" s="155"/>
      <c r="G117" s="152"/>
      <c r="H117" s="156"/>
      <c r="I117" s="155"/>
      <c r="J117" s="133"/>
      <c r="K117" s="156"/>
      <c r="L117" s="154"/>
      <c r="M117" s="157"/>
    </row>
    <row r="120" spans="1:14" x14ac:dyDescent="0.25">
      <c r="C120" s="103"/>
      <c r="D120" s="104" t="s">
        <v>34</v>
      </c>
      <c r="E120" s="246" t="str">
        <f>D17</f>
        <v>Seasonal Residential</v>
      </c>
      <c r="F120" s="246"/>
      <c r="G120" s="246"/>
      <c r="H120" s="246"/>
      <c r="I120" s="246"/>
      <c r="J120" s="246"/>
      <c r="K120" s="103" t="str">
        <f>IF(N17="DEMAND - INTERVAL","RTSR - INTERVAL METERED","")</f>
        <v/>
      </c>
    </row>
    <row r="121" spans="1:14" x14ac:dyDescent="0.25">
      <c r="C121" s="103"/>
      <c r="D121" s="104" t="s">
        <v>35</v>
      </c>
      <c r="E121" s="236" t="str">
        <f>H17</f>
        <v>RPP</v>
      </c>
      <c r="F121" s="236"/>
      <c r="G121" s="236"/>
      <c r="H121" s="20"/>
      <c r="I121" s="20"/>
    </row>
    <row r="122" spans="1:14" ht="15.6" x14ac:dyDescent="0.25">
      <c r="C122" s="103"/>
      <c r="D122" s="104" t="s">
        <v>36</v>
      </c>
      <c r="E122" s="21">
        <f>K17</f>
        <v>680</v>
      </c>
      <c r="F122" s="105" t="s">
        <v>11</v>
      </c>
      <c r="J122" s="22"/>
      <c r="K122" s="22"/>
      <c r="L122" s="22"/>
      <c r="M122" s="22"/>
      <c r="N122" s="22"/>
    </row>
    <row r="123" spans="1:14" ht="15.6" x14ac:dyDescent="0.3">
      <c r="C123" s="103"/>
      <c r="D123" s="104" t="s">
        <v>37</v>
      </c>
      <c r="E123" s="21">
        <f>L17</f>
        <v>0</v>
      </c>
      <c r="F123" s="106" t="s">
        <v>16</v>
      </c>
      <c r="G123" s="107"/>
      <c r="H123" s="108"/>
      <c r="I123" s="108"/>
      <c r="J123" s="108"/>
    </row>
    <row r="124" spans="1:14" x14ac:dyDescent="0.25">
      <c r="C124" s="103"/>
      <c r="D124" s="104" t="s">
        <v>38</v>
      </c>
      <c r="E124" s="23">
        <f>I17</f>
        <v>1.0482</v>
      </c>
    </row>
    <row r="125" spans="1:14" x14ac:dyDescent="0.25">
      <c r="C125" s="103"/>
      <c r="D125" s="104" t="s">
        <v>39</v>
      </c>
      <c r="E125" s="23">
        <f>J17</f>
        <v>1.0415000000000001</v>
      </c>
    </row>
    <row r="126" spans="1:14" x14ac:dyDescent="0.25">
      <c r="C126" s="103"/>
    </row>
    <row r="127" spans="1:14" x14ac:dyDescent="0.25">
      <c r="C127" s="103"/>
      <c r="E127" s="105"/>
      <c r="F127" s="237" t="s">
        <v>40</v>
      </c>
      <c r="G127" s="238"/>
      <c r="H127" s="239"/>
      <c r="I127" s="237" t="s">
        <v>41</v>
      </c>
      <c r="J127" s="238"/>
      <c r="K127" s="239"/>
      <c r="L127" s="237" t="s">
        <v>42</v>
      </c>
      <c r="M127" s="239"/>
    </row>
    <row r="128" spans="1:14" x14ac:dyDescent="0.25">
      <c r="C128" s="103"/>
      <c r="E128" s="240"/>
      <c r="F128" s="109" t="s">
        <v>43</v>
      </c>
      <c r="G128" s="109" t="s">
        <v>44</v>
      </c>
      <c r="H128" s="110" t="s">
        <v>45</v>
      </c>
      <c r="I128" s="109" t="s">
        <v>43</v>
      </c>
      <c r="J128" s="111" t="s">
        <v>44</v>
      </c>
      <c r="K128" s="110" t="s">
        <v>45</v>
      </c>
      <c r="L128" s="242" t="s">
        <v>46</v>
      </c>
      <c r="M128" s="244" t="s">
        <v>47</v>
      </c>
    </row>
    <row r="129" spans="1:15" x14ac:dyDescent="0.25">
      <c r="C129" s="103"/>
      <c r="E129" s="241"/>
      <c r="F129" s="112" t="s">
        <v>48</v>
      </c>
      <c r="G129" s="112"/>
      <c r="H129" s="113" t="s">
        <v>48</v>
      </c>
      <c r="I129" s="112" t="s">
        <v>48</v>
      </c>
      <c r="J129" s="113"/>
      <c r="K129" s="113" t="s">
        <v>48</v>
      </c>
      <c r="L129" s="243"/>
      <c r="M129" s="245"/>
    </row>
    <row r="130" spans="1:15" x14ac:dyDescent="0.25">
      <c r="A130" s="103" t="str">
        <f>$E120</f>
        <v>Seasonal Residential</v>
      </c>
      <c r="D130" s="114" t="s">
        <v>49</v>
      </c>
      <c r="E130" s="25"/>
      <c r="F130" s="26">
        <v>59.89</v>
      </c>
      <c r="G130" s="115">
        <v>1</v>
      </c>
      <c r="H130" s="116">
        <f>G130*F130</f>
        <v>59.89</v>
      </c>
      <c r="I130" s="29">
        <v>82.99</v>
      </c>
      <c r="J130" s="117">
        <f>G130</f>
        <v>1</v>
      </c>
      <c r="K130" s="118">
        <f>J130*I130</f>
        <v>82.99</v>
      </c>
      <c r="L130" s="119">
        <f>K130-H130</f>
        <v>23.099999999999994</v>
      </c>
      <c r="M130" s="120">
        <f>IF(ISERROR(L130/H130), "", L130/H130)</f>
        <v>0.38570712973785265</v>
      </c>
    </row>
    <row r="131" spans="1:15" x14ac:dyDescent="0.25">
      <c r="A131" s="103" t="str">
        <f t="shared" ref="A131:A173" si="17">A130</f>
        <v>Seasonal Residential</v>
      </c>
      <c r="D131" s="114" t="s">
        <v>50</v>
      </c>
      <c r="E131" s="25"/>
      <c r="F131" s="26">
        <v>0</v>
      </c>
      <c r="G131" s="115">
        <f>IF($E123&gt;0, $E123, $E122)</f>
        <v>680</v>
      </c>
      <c r="H131" s="116">
        <f>G131*F131</f>
        <v>0</v>
      </c>
      <c r="I131" s="201">
        <v>0</v>
      </c>
      <c r="J131" s="117">
        <f>IF($E123&gt;0, $E123, $E122)</f>
        <v>680</v>
      </c>
      <c r="K131" s="118">
        <f>J131*I131</f>
        <v>0</v>
      </c>
      <c r="L131" s="119">
        <f>K131-H131</f>
        <v>0</v>
      </c>
      <c r="M131" s="120" t="str">
        <f>IF(ISERROR(L131/H131), "", L131/H131)</f>
        <v/>
      </c>
    </row>
    <row r="132" spans="1:15" ht="13.2" hidden="1" customHeight="1" x14ac:dyDescent="0.25">
      <c r="A132" s="103" t="str">
        <f t="shared" si="17"/>
        <v>Seasonal Residential</v>
      </c>
      <c r="D132" s="114" t="s">
        <v>51</v>
      </c>
      <c r="E132" s="25"/>
      <c r="F132" s="26">
        <v>0</v>
      </c>
      <c r="G132" s="115">
        <f>IF($E123&gt;0, $E123, $E122)</f>
        <v>680</v>
      </c>
      <c r="H132" s="116">
        <v>0</v>
      </c>
      <c r="I132" s="29">
        <v>0</v>
      </c>
      <c r="J132" s="117">
        <f>IF($E123&gt;0, $E123, $E122)</f>
        <v>680</v>
      </c>
      <c r="K132" s="118">
        <v>0</v>
      </c>
      <c r="L132" s="119"/>
      <c r="M132" s="120"/>
    </row>
    <row r="133" spans="1:15" ht="13.2" hidden="1" customHeight="1" x14ac:dyDescent="0.25">
      <c r="A133" s="103" t="str">
        <f t="shared" si="17"/>
        <v>Seasonal Residential</v>
      </c>
      <c r="D133" s="114" t="s">
        <v>52</v>
      </c>
      <c r="E133" s="25"/>
      <c r="F133" s="26">
        <v>0</v>
      </c>
      <c r="G133" s="115">
        <f>IF($E123&gt;0, $E123, $E122)</f>
        <v>680</v>
      </c>
      <c r="H133" s="116">
        <v>0</v>
      </c>
      <c r="I133" s="29">
        <v>0</v>
      </c>
      <c r="J133" s="121">
        <f>IF($E123&gt;0, $E123, $E122)</f>
        <v>680</v>
      </c>
      <c r="K133" s="118">
        <v>0</v>
      </c>
      <c r="L133" s="119">
        <f t="shared" ref="L133:L151" si="18">K133-H133</f>
        <v>0</v>
      </c>
      <c r="M133" s="120" t="str">
        <f>IF(ISERROR(L133/H133), "", L133/H133)</f>
        <v/>
      </c>
    </row>
    <row r="134" spans="1:15" x14ac:dyDescent="0.25">
      <c r="A134" s="103" t="str">
        <f t="shared" si="17"/>
        <v>Seasonal Residential</v>
      </c>
      <c r="D134" s="114" t="s">
        <v>53</v>
      </c>
      <c r="E134" s="25"/>
      <c r="F134" s="26">
        <v>5.24</v>
      </c>
      <c r="G134" s="115">
        <v>1</v>
      </c>
      <c r="H134" s="116">
        <f>G134*F134</f>
        <v>5.24</v>
      </c>
      <c r="I134" s="29">
        <v>-2.9908905059374242</v>
      </c>
      <c r="J134" s="117">
        <f>G134</f>
        <v>1</v>
      </c>
      <c r="K134" s="118">
        <f>J134*I134</f>
        <v>-2.9908905059374242</v>
      </c>
      <c r="L134" s="119">
        <f t="shared" si="18"/>
        <v>-8.230890505937424</v>
      </c>
      <c r="M134" s="120">
        <f>IF(ISERROR(L134/H134), "", L134/H134)</f>
        <v>-1.5707806309040886</v>
      </c>
    </row>
    <row r="135" spans="1:15" x14ac:dyDescent="0.25">
      <c r="A135" s="103" t="str">
        <f t="shared" si="17"/>
        <v>Seasonal Residential</v>
      </c>
      <c r="D135" s="114" t="s">
        <v>54</v>
      </c>
      <c r="E135" s="25"/>
      <c r="F135" s="26">
        <v>0</v>
      </c>
      <c r="G135" s="115">
        <f>IF($E123&gt;0, $E123, $E122)</f>
        <v>680</v>
      </c>
      <c r="H135" s="116">
        <f>G135*F135</f>
        <v>0</v>
      </c>
      <c r="I135" s="201">
        <v>0</v>
      </c>
      <c r="J135" s="117">
        <f>IF($E123&gt;0, $E123, $E122)</f>
        <v>680</v>
      </c>
      <c r="K135" s="118">
        <f>J135*I135</f>
        <v>0</v>
      </c>
      <c r="L135" s="119">
        <f t="shared" si="18"/>
        <v>0</v>
      </c>
      <c r="M135" s="120" t="str">
        <f>IF(ISERROR(L135/H135), "", L135/H135)</f>
        <v/>
      </c>
    </row>
    <row r="136" spans="1:15" x14ac:dyDescent="0.25">
      <c r="A136" s="103" t="str">
        <f t="shared" si="17"/>
        <v>Seasonal Residential</v>
      </c>
      <c r="B136" s="103" t="s">
        <v>55</v>
      </c>
      <c r="C136" s="24">
        <f>B17</f>
        <v>2</v>
      </c>
      <c r="D136" s="46" t="s">
        <v>56</v>
      </c>
      <c r="E136" s="47"/>
      <c r="F136" s="48"/>
      <c r="G136" s="49"/>
      <c r="H136" s="50">
        <f>SUM(H130:H135)</f>
        <v>65.13</v>
      </c>
      <c r="I136" s="51"/>
      <c r="J136" s="52"/>
      <c r="K136" s="50">
        <f>SUM(K130:K135)</f>
        <v>79.999109494062566</v>
      </c>
      <c r="L136" s="41">
        <f t="shared" si="18"/>
        <v>14.86910949406257</v>
      </c>
      <c r="M136" s="42">
        <f>IF((H136)=0,"",(L136/H136))</f>
        <v>0.22829893281226118</v>
      </c>
    </row>
    <row r="137" spans="1:15" x14ac:dyDescent="0.25">
      <c r="A137" s="103" t="str">
        <f t="shared" si="17"/>
        <v>Seasonal Residential</v>
      </c>
      <c r="D137" s="123" t="s">
        <v>57</v>
      </c>
      <c r="E137" s="25"/>
      <c r="F137" s="34">
        <f>IF((E122*12&gt;=150000), 0, IF(E121="RPP",(F153*OffPeakPer+F154*MidPeakPer+F155*OnPeakPer),IF(E121="Non-RPP (Retailer)",F156,F157)))</f>
        <v>0.12752000000000002</v>
      </c>
      <c r="G137" s="43">
        <f>IF(F137=0, 0, $E122*E124-E122)</f>
        <v>32.776000000000067</v>
      </c>
      <c r="H137" s="28">
        <f t="shared" ref="H137:H144" si="19">G137*F137</f>
        <v>4.1795955200000092</v>
      </c>
      <c r="I137" s="35">
        <f>IF((E122*12&gt;=150000), 0, IF(E121="RPP",(I153*OffPeakPer+I154*MidPeakPer+I155*OnPeakPer),IF(E121="Non-RPP (Retailer)",I156,I157)))</f>
        <v>0.12752000000000002</v>
      </c>
      <c r="J137" s="44">
        <f>IF(I137=0, 0, E122*E125-E122)</f>
        <v>28.220000000000027</v>
      </c>
      <c r="K137" s="31">
        <f t="shared" ref="K137:K144" si="20">J137*I137</f>
        <v>3.5986144000000042</v>
      </c>
      <c r="L137" s="119">
        <f t="shared" si="18"/>
        <v>-0.58098112000000501</v>
      </c>
      <c r="M137" s="120">
        <f t="shared" ref="M137:M144" si="21">IF(ISERROR(L137/H137), "", L137/H137)</f>
        <v>-0.13900414937759425</v>
      </c>
    </row>
    <row r="138" spans="1:15" ht="26.4" x14ac:dyDescent="0.25">
      <c r="A138" s="103" t="str">
        <f t="shared" si="17"/>
        <v>Seasonal Residential</v>
      </c>
      <c r="D138" s="123" t="s">
        <v>58</v>
      </c>
      <c r="E138" s="25"/>
      <c r="F138" s="36">
        <v>-1.6000000000000001E-3</v>
      </c>
      <c r="G138" s="55">
        <f>IF($E123&gt;0, $E123, $E122)</f>
        <v>680</v>
      </c>
      <c r="H138" s="116">
        <f t="shared" si="19"/>
        <v>-1.0880000000000001</v>
      </c>
      <c r="I138" s="201">
        <v>0</v>
      </c>
      <c r="J138" s="56">
        <f>IF($E123&gt;0, $E123, $E122)</f>
        <v>680</v>
      </c>
      <c r="K138" s="118">
        <f t="shared" si="20"/>
        <v>0</v>
      </c>
      <c r="L138" s="119">
        <f t="shared" si="18"/>
        <v>1.0880000000000001</v>
      </c>
      <c r="M138" s="120">
        <f t="shared" si="21"/>
        <v>-1</v>
      </c>
    </row>
    <row r="139" spans="1:15" x14ac:dyDescent="0.25">
      <c r="A139" s="103" t="str">
        <f t="shared" si="17"/>
        <v>Seasonal Residential</v>
      </c>
      <c r="D139" s="123" t="s">
        <v>59</v>
      </c>
      <c r="E139" s="25"/>
      <c r="F139" s="36">
        <v>5.9999999999999995E-4</v>
      </c>
      <c r="G139" s="55">
        <f>IF($E123&gt;0, $E123, $E122)</f>
        <v>680</v>
      </c>
      <c r="H139" s="116">
        <f t="shared" si="19"/>
        <v>0.40799999999999997</v>
      </c>
      <c r="I139" s="201">
        <v>0</v>
      </c>
      <c r="J139" s="56">
        <f>IF($E123&gt;0, $E123, $E122)</f>
        <v>680</v>
      </c>
      <c r="K139" s="118">
        <f t="shared" si="20"/>
        <v>0</v>
      </c>
      <c r="L139" s="119">
        <f t="shared" si="18"/>
        <v>-0.40799999999999997</v>
      </c>
      <c r="M139" s="120">
        <f t="shared" si="21"/>
        <v>-1</v>
      </c>
    </row>
    <row r="140" spans="1:15" x14ac:dyDescent="0.25">
      <c r="A140" s="103" t="str">
        <f t="shared" si="17"/>
        <v>Seasonal Residential</v>
      </c>
      <c r="D140" s="123" t="s">
        <v>60</v>
      </c>
      <c r="E140" s="25"/>
      <c r="F140" s="36">
        <v>0</v>
      </c>
      <c r="G140" s="55">
        <f>E122</f>
        <v>680</v>
      </c>
      <c r="H140" s="116">
        <f t="shared" si="19"/>
        <v>0</v>
      </c>
      <c r="I140" s="201">
        <v>0</v>
      </c>
      <c r="J140" s="56">
        <f>E122</f>
        <v>680</v>
      </c>
      <c r="K140" s="118">
        <f t="shared" si="20"/>
        <v>0</v>
      </c>
      <c r="L140" s="119">
        <f t="shared" si="18"/>
        <v>0</v>
      </c>
      <c r="M140" s="120" t="str">
        <f t="shared" si="21"/>
        <v/>
      </c>
    </row>
    <row r="141" spans="1:15" x14ac:dyDescent="0.25">
      <c r="A141" s="103" t="str">
        <f t="shared" si="17"/>
        <v>Seasonal Residential</v>
      </c>
      <c r="D141" s="114" t="s">
        <v>61</v>
      </c>
      <c r="E141" s="25"/>
      <c r="F141" s="36">
        <v>1.9E-3</v>
      </c>
      <c r="G141" s="55">
        <f>IF($E123&gt;0, $E123, $E122)</f>
        <v>680</v>
      </c>
      <c r="H141" s="116">
        <f t="shared" si="19"/>
        <v>1.292</v>
      </c>
      <c r="I141" s="201">
        <v>1.7704576490678505E-3</v>
      </c>
      <c r="J141" s="56">
        <f>IF($E123&gt;0, $E123, $E122)</f>
        <v>680</v>
      </c>
      <c r="K141" s="118">
        <f t="shared" si="20"/>
        <v>1.2039112013661384</v>
      </c>
      <c r="L141" s="119">
        <f t="shared" si="18"/>
        <v>-8.8088798633861654E-2</v>
      </c>
      <c r="M141" s="120">
        <f t="shared" si="21"/>
        <v>-6.8180184701131311E-2</v>
      </c>
      <c r="O141" s="160"/>
    </row>
    <row r="142" spans="1:15" ht="26.4" x14ac:dyDescent="0.25">
      <c r="A142" s="103" t="str">
        <f t="shared" si="17"/>
        <v>Seasonal Residential</v>
      </c>
      <c r="D142" s="123" t="s">
        <v>62</v>
      </c>
      <c r="E142" s="25"/>
      <c r="F142" s="36">
        <v>0.42</v>
      </c>
      <c r="G142" s="115">
        <v>1</v>
      </c>
      <c r="H142" s="116">
        <f t="shared" si="19"/>
        <v>0.42</v>
      </c>
      <c r="I142" s="201">
        <v>0.42</v>
      </c>
      <c r="J142" s="121">
        <v>1</v>
      </c>
      <c r="K142" s="118">
        <f t="shared" si="20"/>
        <v>0.42</v>
      </c>
      <c r="L142" s="119">
        <f t="shared" si="18"/>
        <v>0</v>
      </c>
      <c r="M142" s="120">
        <f t="shared" si="21"/>
        <v>0</v>
      </c>
    </row>
    <row r="143" spans="1:15" x14ac:dyDescent="0.25">
      <c r="A143" s="103" t="str">
        <f t="shared" si="17"/>
        <v>Seasonal Residential</v>
      </c>
      <c r="D143" s="114" t="s">
        <v>63</v>
      </c>
      <c r="E143" s="25"/>
      <c r="F143" s="36">
        <v>2.27</v>
      </c>
      <c r="G143" s="115">
        <v>1</v>
      </c>
      <c r="H143" s="116">
        <f t="shared" si="19"/>
        <v>2.27</v>
      </c>
      <c r="I143" s="201">
        <v>2.5050944083238744</v>
      </c>
      <c r="J143" s="121">
        <v>1</v>
      </c>
      <c r="K143" s="118">
        <f t="shared" si="20"/>
        <v>2.5050944083238744</v>
      </c>
      <c r="L143" s="119">
        <f t="shared" si="18"/>
        <v>0.2350944083238744</v>
      </c>
      <c r="M143" s="120">
        <f t="shared" si="21"/>
        <v>0.10356581864487859</v>
      </c>
    </row>
    <row r="144" spans="1:15" x14ac:dyDescent="0.25">
      <c r="A144" s="103" t="str">
        <f t="shared" si="17"/>
        <v>Seasonal Residential</v>
      </c>
      <c r="D144" s="114" t="s">
        <v>64</v>
      </c>
      <c r="E144" s="25"/>
      <c r="F144" s="36">
        <v>0</v>
      </c>
      <c r="G144" s="55">
        <f>IF($E123&gt;0, $E123, $E122)</f>
        <v>680</v>
      </c>
      <c r="H144" s="116">
        <f t="shared" si="19"/>
        <v>0</v>
      </c>
      <c r="I144" s="201">
        <v>0</v>
      </c>
      <c r="J144" s="56">
        <f>IF($E123&gt;0, $E123, $E122)</f>
        <v>680</v>
      </c>
      <c r="K144" s="118">
        <f t="shared" si="20"/>
        <v>0</v>
      </c>
      <c r="L144" s="119">
        <f t="shared" si="18"/>
        <v>0</v>
      </c>
      <c r="M144" s="120" t="str">
        <f t="shared" si="21"/>
        <v/>
      </c>
    </row>
    <row r="145" spans="1:15" ht="26.4" x14ac:dyDescent="0.25">
      <c r="A145" s="103" t="str">
        <f t="shared" si="17"/>
        <v>Seasonal Residential</v>
      </c>
      <c r="B145" s="103" t="s">
        <v>65</v>
      </c>
      <c r="C145" s="24">
        <f>B17</f>
        <v>2</v>
      </c>
      <c r="D145" s="46" t="s">
        <v>66</v>
      </c>
      <c r="E145" s="47"/>
      <c r="F145" s="48"/>
      <c r="G145" s="49"/>
      <c r="H145" s="50">
        <f>SUM(H136:H144)</f>
        <v>72.611595520000009</v>
      </c>
      <c r="I145" s="51"/>
      <c r="J145" s="52"/>
      <c r="K145" s="50">
        <f>SUM(K136:K144)</f>
        <v>87.72672950375258</v>
      </c>
      <c r="L145" s="41">
        <f t="shared" si="18"/>
        <v>15.115133983752571</v>
      </c>
      <c r="M145" s="42">
        <f>IF((H145)=0,"",(L145/H145))</f>
        <v>0.20816419024409519</v>
      </c>
    </row>
    <row r="146" spans="1:15" x14ac:dyDescent="0.25">
      <c r="A146" s="103" t="str">
        <f t="shared" si="17"/>
        <v>Seasonal Residential</v>
      </c>
      <c r="D146" s="126" t="s">
        <v>67</v>
      </c>
      <c r="E146" s="25"/>
      <c r="F146" s="36">
        <v>1.2E-2</v>
      </c>
      <c r="G146" s="43">
        <f>IF($E123&gt;0, $E123, $E122*$E124)</f>
        <v>712.77600000000007</v>
      </c>
      <c r="H146" s="116">
        <f>G146*F146</f>
        <v>8.5533120000000018</v>
      </c>
      <c r="I146" s="201">
        <v>1.2999999999999999E-2</v>
      </c>
      <c r="J146" s="44">
        <f>IF($E123&gt;0, $E123, $E122*$E125)</f>
        <v>708.22</v>
      </c>
      <c r="K146" s="118">
        <f>J146*I146</f>
        <v>9.2068600000000007</v>
      </c>
      <c r="L146" s="119">
        <f t="shared" si="18"/>
        <v>0.65354799999999891</v>
      </c>
      <c r="M146" s="120">
        <f>IF(ISERROR(L146/H146), "", L146/H146)</f>
        <v>7.6408764230744622E-2</v>
      </c>
      <c r="N146" s="127" t="str">
        <f>IF(ISERROR(ABS(M146)), "", IF(ABS(M146)&gt;=4%, "In the manager's summary, discuss the reasoning for the change in RTSR rates", ""))</f>
        <v>In the manager's summary, discuss the reasoning for the change in RTSR rates</v>
      </c>
      <c r="O146" s="160"/>
    </row>
    <row r="147" spans="1:15" ht="26.4" x14ac:dyDescent="0.25">
      <c r="A147" s="103" t="str">
        <f t="shared" si="17"/>
        <v>Seasonal Residential</v>
      </c>
      <c r="D147" s="128" t="s">
        <v>68</v>
      </c>
      <c r="E147" s="25"/>
      <c r="F147" s="36">
        <v>1.01E-2</v>
      </c>
      <c r="G147" s="43">
        <f>IF($E123&gt;0, $E123, $E122*$E124)</f>
        <v>712.77600000000007</v>
      </c>
      <c r="H147" s="116">
        <f>G147*F147</f>
        <v>7.1990376000000005</v>
      </c>
      <c r="I147" s="201">
        <v>1.1299999999999999E-2</v>
      </c>
      <c r="J147" s="44">
        <f>IF($E123&gt;0, $E123, $E122*$E125)</f>
        <v>708.22</v>
      </c>
      <c r="K147" s="118">
        <f>J147*I147</f>
        <v>8.0028860000000002</v>
      </c>
      <c r="L147" s="119">
        <f t="shared" si="18"/>
        <v>0.80384839999999969</v>
      </c>
      <c r="M147" s="120">
        <f>IF(ISERROR(L147/H147), "", L147/H147)</f>
        <v>0.11166053640281023</v>
      </c>
      <c r="N147" s="127" t="str">
        <f>IF(ISERROR(ABS(M147)), "", IF(ABS(M147)&gt;=4%, "In the manager's summary, discuss the reasoning for the change in RTSR rates", ""))</f>
        <v>In the manager's summary, discuss the reasoning for the change in RTSR rates</v>
      </c>
      <c r="O147" s="160"/>
    </row>
    <row r="148" spans="1:15" ht="26.4" x14ac:dyDescent="0.25">
      <c r="A148" s="103" t="str">
        <f t="shared" si="17"/>
        <v>Seasonal Residential</v>
      </c>
      <c r="B148" s="103" t="s">
        <v>69</v>
      </c>
      <c r="C148" s="24">
        <f>B17</f>
        <v>2</v>
      </c>
      <c r="D148" s="46" t="s">
        <v>70</v>
      </c>
      <c r="E148" s="47"/>
      <c r="F148" s="48"/>
      <c r="G148" s="49"/>
      <c r="H148" s="50">
        <f>SUM(H145:H147)</f>
        <v>88.363945120000011</v>
      </c>
      <c r="I148" s="51"/>
      <c r="J148" s="52"/>
      <c r="K148" s="50">
        <f>SUM(K145:K147)</f>
        <v>104.93647550375259</v>
      </c>
      <c r="L148" s="41">
        <f t="shared" si="18"/>
        <v>16.572530383752579</v>
      </c>
      <c r="M148" s="42">
        <f>IF((H148)=0,"",(L148/H148))</f>
        <v>0.18754855683782282</v>
      </c>
    </row>
    <row r="149" spans="1:15" ht="26.4" x14ac:dyDescent="0.25">
      <c r="A149" s="103" t="str">
        <f t="shared" si="17"/>
        <v>Seasonal Residential</v>
      </c>
      <c r="D149" s="129" t="s">
        <v>71</v>
      </c>
      <c r="E149" s="25"/>
      <c r="F149" s="36">
        <v>4.5000000000000005E-3</v>
      </c>
      <c r="G149" s="43">
        <f>E122*E124</f>
        <v>712.77600000000007</v>
      </c>
      <c r="H149" s="53">
        <f>G149*F149</f>
        <v>3.2074920000000007</v>
      </c>
      <c r="I149" s="201">
        <v>4.5000000000000005E-3</v>
      </c>
      <c r="J149" s="44">
        <f>E122*E125</f>
        <v>708.22</v>
      </c>
      <c r="K149" s="31">
        <f>J149*I149</f>
        <v>3.1869900000000007</v>
      </c>
      <c r="L149" s="119">
        <f>K149-H149</f>
        <v>-2.050200000000002E-2</v>
      </c>
      <c r="M149" s="120">
        <f>IF(ISERROR(L149/H149), "", L149/H149)</f>
        <v>-6.3919099408509877E-3</v>
      </c>
    </row>
    <row r="150" spans="1:15" ht="26.4" x14ac:dyDescent="0.25">
      <c r="A150" s="103" t="str">
        <f t="shared" si="17"/>
        <v>Seasonal Residential</v>
      </c>
      <c r="D150" s="129" t="s">
        <v>72</v>
      </c>
      <c r="E150" s="25"/>
      <c r="F150" s="36">
        <v>1.5E-3</v>
      </c>
      <c r="G150" s="43">
        <f>E122*E124</f>
        <v>712.77600000000007</v>
      </c>
      <c r="H150" s="53">
        <f>G150*F150</f>
        <v>1.0691640000000002</v>
      </c>
      <c r="I150" s="201">
        <v>1.5E-3</v>
      </c>
      <c r="J150" s="44">
        <f>E122*E125</f>
        <v>708.22</v>
      </c>
      <c r="K150" s="31">
        <f>J150*I150</f>
        <v>1.06233</v>
      </c>
      <c r="L150" s="119">
        <f t="shared" si="18"/>
        <v>-6.8340000000002288E-3</v>
      </c>
      <c r="M150" s="120">
        <f>IF(ISERROR(L150/H150), "", L150/H150)</f>
        <v>-6.391909940851195E-3</v>
      </c>
    </row>
    <row r="151" spans="1:15" x14ac:dyDescent="0.25">
      <c r="A151" s="103" t="str">
        <f t="shared" si="17"/>
        <v>Seasonal Residential</v>
      </c>
      <c r="D151" s="25" t="s">
        <v>73</v>
      </c>
      <c r="E151" s="25"/>
      <c r="F151" s="54">
        <v>0.25</v>
      </c>
      <c r="G151" s="115">
        <v>1</v>
      </c>
      <c r="H151" s="130">
        <f>G151*F151</f>
        <v>0.25</v>
      </c>
      <c r="I151" s="45">
        <v>0.25</v>
      </c>
      <c r="J151" s="117">
        <v>1</v>
      </c>
      <c r="K151" s="118">
        <f>J151*I151</f>
        <v>0.25</v>
      </c>
      <c r="L151" s="119">
        <f t="shared" si="18"/>
        <v>0</v>
      </c>
      <c r="M151" s="120">
        <f>IF(ISERROR(L151/H151), "", L151/H151)</f>
        <v>0</v>
      </c>
    </row>
    <row r="152" spans="1:15" ht="26.4" hidden="1" customHeight="1" x14ac:dyDescent="0.25">
      <c r="A152" s="103" t="str">
        <f t="shared" si="17"/>
        <v>Seasonal Residential</v>
      </c>
      <c r="D152" s="129" t="s">
        <v>74</v>
      </c>
      <c r="E152" s="25"/>
      <c r="F152" s="34"/>
      <c r="G152" s="55"/>
      <c r="H152" s="130"/>
      <c r="I152" s="35"/>
      <c r="J152" s="56"/>
      <c r="K152" s="118"/>
      <c r="L152" s="119"/>
      <c r="M152" s="120"/>
    </row>
    <row r="153" spans="1:15" x14ac:dyDescent="0.25">
      <c r="A153" s="103" t="str">
        <f t="shared" si="17"/>
        <v>Seasonal Residential</v>
      </c>
      <c r="B153" s="103" t="s">
        <v>12</v>
      </c>
      <c r="D153" s="25" t="s">
        <v>75</v>
      </c>
      <c r="E153" s="25"/>
      <c r="F153" s="34">
        <v>9.8000000000000004E-2</v>
      </c>
      <c r="G153" s="55">
        <f>IF(AND(E122*12&gt;=150000),OffPeakPer*E122*E124,OffPeakPer*E122)</f>
        <v>435.2</v>
      </c>
      <c r="H153" s="130">
        <f>G153*F153</f>
        <v>42.6496</v>
      </c>
      <c r="I153" s="35">
        <f>F153</f>
        <v>9.8000000000000004E-2</v>
      </c>
      <c r="J153" s="56">
        <f>IF(AND(E122*12&gt;=150000),OffPeakPer*E122*E125,OffPeakPer*E122)</f>
        <v>435.2</v>
      </c>
      <c r="K153" s="118">
        <f>J153*I153</f>
        <v>42.6496</v>
      </c>
      <c r="L153" s="119">
        <f>K153-H153</f>
        <v>0</v>
      </c>
      <c r="M153" s="120">
        <f>IF(ISERROR(L153/H153), "", L153/H153)</f>
        <v>0</v>
      </c>
    </row>
    <row r="154" spans="1:15" x14ac:dyDescent="0.25">
      <c r="A154" s="103" t="str">
        <f t="shared" si="17"/>
        <v>Seasonal Residential</v>
      </c>
      <c r="B154" s="103" t="s">
        <v>12</v>
      </c>
      <c r="D154" s="25" t="s">
        <v>76</v>
      </c>
      <c r="E154" s="25"/>
      <c r="F154" s="34">
        <v>0.157</v>
      </c>
      <c r="G154" s="55">
        <f>IF(AND(E122*12&gt;=150000),MidPeakPer*E122*E124,MidPeakPer*E122)</f>
        <v>122.39999999999999</v>
      </c>
      <c r="H154" s="130">
        <f>G154*F154</f>
        <v>19.216799999999999</v>
      </c>
      <c r="I154" s="35">
        <f>F154</f>
        <v>0.157</v>
      </c>
      <c r="J154" s="56">
        <f>IF(AND(E122*12&gt;=150000),MidPeakPer*E122*E125,MidPeakPer*E122)</f>
        <v>122.39999999999999</v>
      </c>
      <c r="K154" s="118">
        <f>J154*I154</f>
        <v>19.216799999999999</v>
      </c>
      <c r="L154" s="119">
        <f>K154-H154</f>
        <v>0</v>
      </c>
      <c r="M154" s="120">
        <f>IF(ISERROR(L154/H154), "", L154/H154)</f>
        <v>0</v>
      </c>
    </row>
    <row r="155" spans="1:15" ht="13.8" thickBot="1" x14ac:dyDescent="0.3">
      <c r="A155" s="103" t="str">
        <f t="shared" si="17"/>
        <v>Seasonal Residential</v>
      </c>
      <c r="B155" s="103" t="s">
        <v>12</v>
      </c>
      <c r="D155" s="103" t="s">
        <v>77</v>
      </c>
      <c r="E155" s="25"/>
      <c r="F155" s="34">
        <v>0.20300000000000001</v>
      </c>
      <c r="G155" s="55">
        <f>IF(AND(E122*12&gt;=150000),OnPeakPer*E122*E124,OnPeakPer*E122)</f>
        <v>122.39999999999999</v>
      </c>
      <c r="H155" s="130">
        <f>G155*F155</f>
        <v>24.847200000000001</v>
      </c>
      <c r="I155" s="35">
        <f>F155</f>
        <v>0.20300000000000001</v>
      </c>
      <c r="J155" s="56">
        <f>IF(AND(E122*12&gt;=150000),OnPeakPer*E122*E125,OnPeakPer*E122)</f>
        <v>122.39999999999999</v>
      </c>
      <c r="K155" s="118">
        <f>J155*I155</f>
        <v>24.847200000000001</v>
      </c>
      <c r="L155" s="119">
        <f>K155-H155</f>
        <v>0</v>
      </c>
      <c r="M155" s="120">
        <f>IF(ISERROR(L155/H155), "", L155/H155)</f>
        <v>0</v>
      </c>
    </row>
    <row r="156" spans="1:15" ht="13.8" hidden="1" customHeight="1" thickBot="1" x14ac:dyDescent="0.3">
      <c r="A156" s="103" t="str">
        <f t="shared" si="17"/>
        <v>Seasonal Residential</v>
      </c>
      <c r="B156" s="103" t="s">
        <v>78</v>
      </c>
      <c r="D156" s="25" t="s">
        <v>79</v>
      </c>
      <c r="E156" s="25"/>
      <c r="F156" s="34">
        <v>0.11308</v>
      </c>
      <c r="G156" s="55">
        <f>IF(AND(E122*12&gt;=150000),E122*E124,E122)</f>
        <v>680</v>
      </c>
      <c r="H156" s="130">
        <f>G156*F156</f>
        <v>76.894400000000005</v>
      </c>
      <c r="I156" s="35">
        <f>F156</f>
        <v>0.11308</v>
      </c>
      <c r="J156" s="56">
        <f>IF(AND(E122*12&gt;=150000),E122*E125,E122)</f>
        <v>680</v>
      </c>
      <c r="K156" s="118">
        <f>J156*I156</f>
        <v>76.894400000000005</v>
      </c>
      <c r="L156" s="119">
        <f>K156-H156</f>
        <v>0</v>
      </c>
      <c r="M156" s="120">
        <f>IF(ISERROR(L156/H156), "", L156/H156)</f>
        <v>0</v>
      </c>
    </row>
    <row r="157" spans="1:15" ht="13.8" hidden="1" customHeight="1" thickBot="1" x14ac:dyDescent="0.3">
      <c r="A157" s="103" t="str">
        <f t="shared" si="17"/>
        <v>Seasonal Residential</v>
      </c>
      <c r="B157" s="103" t="s">
        <v>17</v>
      </c>
      <c r="D157" s="25" t="s">
        <v>80</v>
      </c>
      <c r="E157" s="25"/>
      <c r="F157" s="34">
        <v>0.11308</v>
      </c>
      <c r="G157" s="55">
        <f>IF(AND(E122*12&gt;=150000),E122*E124,E122)</f>
        <v>680</v>
      </c>
      <c r="H157" s="130">
        <f>G157*F157</f>
        <v>76.894400000000005</v>
      </c>
      <c r="I157" s="35">
        <f>F157</f>
        <v>0.11308</v>
      </c>
      <c r="J157" s="56">
        <f>IF(AND(E122*12&gt;=150000),E122*E125,E122)</f>
        <v>680</v>
      </c>
      <c r="K157" s="118">
        <f>J157*I157</f>
        <v>76.894400000000005</v>
      </c>
      <c r="L157" s="119">
        <f>K157-H157</f>
        <v>0</v>
      </c>
      <c r="M157" s="120">
        <f>IF(ISERROR(L157/H157), "", L157/H157)</f>
        <v>0</v>
      </c>
    </row>
    <row r="158" spans="1:15" ht="13.8" thickBot="1" x14ac:dyDescent="0.3">
      <c r="A158" s="103" t="str">
        <f t="shared" si="17"/>
        <v>Seasonal Residential</v>
      </c>
      <c r="D158" s="58"/>
      <c r="E158" s="59"/>
      <c r="F158" s="60"/>
      <c r="G158" s="61"/>
      <c r="H158" s="62"/>
      <c r="I158" s="60"/>
      <c r="J158" s="63"/>
      <c r="K158" s="62"/>
      <c r="L158" s="64"/>
      <c r="M158" s="65"/>
    </row>
    <row r="159" spans="1:15" x14ac:dyDescent="0.25">
      <c r="A159" s="103" t="str">
        <f t="shared" si="17"/>
        <v>Seasonal Residential</v>
      </c>
      <c r="B159" s="103" t="s">
        <v>12</v>
      </c>
      <c r="D159" s="135" t="s">
        <v>81</v>
      </c>
      <c r="E159" s="25"/>
      <c r="F159" s="136"/>
      <c r="G159" s="137"/>
      <c r="H159" s="138">
        <f>SUM(H149:H155,H148)</f>
        <v>179.60420112000003</v>
      </c>
      <c r="I159" s="139"/>
      <c r="J159" s="139"/>
      <c r="K159" s="138">
        <f>SUM(K149:K155,K148)</f>
        <v>196.1493955037526</v>
      </c>
      <c r="L159" s="140">
        <f>K159-H159</f>
        <v>16.545194383752573</v>
      </c>
      <c r="M159" s="141">
        <f>IF((H159)=0,"",(L159/H159))</f>
        <v>9.2120308325628383E-2</v>
      </c>
    </row>
    <row r="160" spans="1:15" x14ac:dyDescent="0.25">
      <c r="A160" s="103" t="str">
        <f t="shared" si="17"/>
        <v>Seasonal Residential</v>
      </c>
      <c r="B160" s="103" t="s">
        <v>12</v>
      </c>
      <c r="D160" s="142" t="s">
        <v>82</v>
      </c>
      <c r="E160" s="25"/>
      <c r="F160" s="136">
        <v>0.13</v>
      </c>
      <c r="G160" s="143"/>
      <c r="H160" s="144">
        <f>H159*F160</f>
        <v>23.348546145600004</v>
      </c>
      <c r="I160" s="145">
        <v>0.13</v>
      </c>
      <c r="J160" s="115"/>
      <c r="K160" s="144">
        <f>K159*I160</f>
        <v>25.499421415487838</v>
      </c>
      <c r="L160" s="119">
        <f>K160-H160</f>
        <v>2.150875269887834</v>
      </c>
      <c r="M160" s="146">
        <f>IF((H160)=0,"",(L160/H160))</f>
        <v>9.2120308325628356E-2</v>
      </c>
    </row>
    <row r="161" spans="1:13" ht="14.4" x14ac:dyDescent="0.3">
      <c r="A161" s="103" t="str">
        <f t="shared" si="17"/>
        <v>Seasonal Residential</v>
      </c>
      <c r="B161" s="103" t="s">
        <v>12</v>
      </c>
      <c r="D161" s="142" t="s">
        <v>83</v>
      </c>
      <c r="E161" s="147"/>
      <c r="F161" s="148">
        <f>OER</f>
        <v>0.23499999999999999</v>
      </c>
      <c r="G161" s="143"/>
      <c r="H161" s="144">
        <f>IF(OR(ISNUMBER(SEARCH("[DGEN]", E120))=TRUE, ISNUMBER(SEARCH("STREET LIGHT", E120))=TRUE), 0, IF(AND(E122=0, E123=0),0, IF(AND(E123=0, E122*12&gt;250000), 0, IF(AND(E122=0, E123&gt;=50), 0, IF(E122*12&lt;=250000, F161*H159*-1, IF(E123&lt;50, F161*H159*-1, 0))))))</f>
        <v>-42.206987263200006</v>
      </c>
      <c r="I161" s="148">
        <f>OER</f>
        <v>0.23499999999999999</v>
      </c>
      <c r="J161" s="115"/>
      <c r="K161" s="144">
        <f>IF(OR(ISNUMBER(SEARCH("[DGEN]", E120))=TRUE, ISNUMBER(SEARCH("STREET LIGHT", E120))=TRUE), 0, IF(AND(E122=0, E123=0),0, IF(AND(E123=0, E122*12&gt;250000), 0, IF(AND(E122=0, E123&gt;=50), 0, IF(E122*12&lt;=250000, I161*K159*-1, IF(E123&lt;50, I161*K159*-1, 0))))))</f>
        <v>-46.095107943381862</v>
      </c>
      <c r="L161" s="119">
        <f>K161-H161</f>
        <v>-3.8881206801818564</v>
      </c>
      <c r="M161" s="146"/>
    </row>
    <row r="162" spans="1:13" ht="13.8" thickBot="1" x14ac:dyDescent="0.3">
      <c r="A162" s="103" t="str">
        <f t="shared" si="17"/>
        <v>Seasonal Residential</v>
      </c>
      <c r="B162" s="103" t="s">
        <v>84</v>
      </c>
      <c r="C162" s="24">
        <f>B17</f>
        <v>2</v>
      </c>
      <c r="D162" s="247" t="s">
        <v>85</v>
      </c>
      <c r="E162" s="247"/>
      <c r="F162" s="77"/>
      <c r="G162" s="78"/>
      <c r="H162" s="79">
        <f>H159+H160+H161</f>
        <v>160.74576000240003</v>
      </c>
      <c r="I162" s="80"/>
      <c r="J162" s="80"/>
      <c r="K162" s="81">
        <f>K159+K160+K161</f>
        <v>175.55370897585857</v>
      </c>
      <c r="L162" s="82">
        <f>K162-H162</f>
        <v>14.807948973458537</v>
      </c>
      <c r="M162" s="83">
        <f>IF((H162)=0,"",(L162/H162))</f>
        <v>9.2120308325628272E-2</v>
      </c>
    </row>
    <row r="163" spans="1:13" ht="13.8" thickBot="1" x14ac:dyDescent="0.3">
      <c r="A163" s="103" t="str">
        <f t="shared" si="17"/>
        <v>Seasonal Residential</v>
      </c>
      <c r="B163" s="103" t="s">
        <v>12</v>
      </c>
      <c r="D163" s="58"/>
      <c r="E163" s="59"/>
      <c r="F163" s="60"/>
      <c r="G163" s="61"/>
      <c r="H163" s="62"/>
      <c r="I163" s="60"/>
      <c r="J163" s="63"/>
      <c r="K163" s="62"/>
      <c r="L163" s="64"/>
      <c r="M163" s="65"/>
    </row>
    <row r="164" spans="1:13" hidden="1" x14ac:dyDescent="0.25">
      <c r="A164" s="103" t="str">
        <f t="shared" si="17"/>
        <v>Seasonal Residential</v>
      </c>
      <c r="B164" s="103" t="s">
        <v>78</v>
      </c>
      <c r="D164" s="135" t="s">
        <v>86</v>
      </c>
      <c r="E164" s="25"/>
      <c r="F164" s="136"/>
      <c r="G164" s="137"/>
      <c r="H164" s="138">
        <f>SUM(H156,H149:H152,H148)</f>
        <v>169.78500112</v>
      </c>
      <c r="I164" s="139"/>
      <c r="J164" s="139"/>
      <c r="K164" s="138">
        <f>SUM(K156,K149:K152,K148)</f>
        <v>186.33019550375258</v>
      </c>
      <c r="L164" s="140">
        <f>K164-H164</f>
        <v>16.545194383752573</v>
      </c>
      <c r="M164" s="141">
        <f>IF((H164)=0,"",(L164/H164))</f>
        <v>9.7447915155113279E-2</v>
      </c>
    </row>
    <row r="165" spans="1:13" hidden="1" x14ac:dyDescent="0.25">
      <c r="A165" s="103" t="str">
        <f t="shared" si="17"/>
        <v>Seasonal Residential</v>
      </c>
      <c r="B165" s="103" t="s">
        <v>78</v>
      </c>
      <c r="D165" s="142" t="s">
        <v>82</v>
      </c>
      <c r="E165" s="25"/>
      <c r="F165" s="136">
        <v>0.13</v>
      </c>
      <c r="G165" s="137"/>
      <c r="H165" s="144">
        <f>H164*F165</f>
        <v>22.072050145600002</v>
      </c>
      <c r="I165" s="136">
        <v>0.13</v>
      </c>
      <c r="J165" s="145"/>
      <c r="K165" s="144">
        <f>K164*I165</f>
        <v>24.222925415487836</v>
      </c>
      <c r="L165" s="119">
        <f>K165-H165</f>
        <v>2.150875269887834</v>
      </c>
      <c r="M165" s="146">
        <f>IF((H165)=0,"",(L165/H165))</f>
        <v>9.7447915155113238E-2</v>
      </c>
    </row>
    <row r="166" spans="1:13" ht="14.4" hidden="1" x14ac:dyDescent="0.3">
      <c r="A166" s="103" t="str">
        <f t="shared" si="17"/>
        <v>Seasonal Residential</v>
      </c>
      <c r="B166" s="103" t="s">
        <v>78</v>
      </c>
      <c r="D166" s="142" t="s">
        <v>83</v>
      </c>
      <c r="E166" s="147"/>
      <c r="F166" s="148">
        <f>OER</f>
        <v>0.23499999999999999</v>
      </c>
      <c r="G166" s="137"/>
      <c r="H166" s="144">
        <f>IF(OR(ISNUMBER(SEARCH("[DGEN]", E120))=TRUE, ISNUMBER(SEARCH("STREET LIGHT", E120))=TRUE), 0, IF(AND(E122=0, E123=0),0, IF(AND(E123=0, E122*12&gt;250000), 0, IF(AND(E122=0, E123&gt;=50), 0, IF(E122*12&lt;=250000, F166*H164*-1, IF(E123&lt;50, F166*H164*-1, 0))))))</f>
        <v>-39.899475263199996</v>
      </c>
      <c r="I166" s="148">
        <f>OER</f>
        <v>0.23499999999999999</v>
      </c>
      <c r="J166" s="145"/>
      <c r="K166" s="144">
        <f>IF(OR(ISNUMBER(SEARCH("[DGEN]", E120))=TRUE, ISNUMBER(SEARCH("STREET LIGHT", E120))=TRUE), 0, IF(AND(E122=0, E123=0),0, IF(AND(E123=0, E122*12&gt;250000), 0, IF(AND(E122=0, E123&gt;=50), 0, IF(E122*12&lt;=250000, I166*K164*-1, IF(E123&lt;50, I166*K164*-1, 0))))))</f>
        <v>-43.787595943381852</v>
      </c>
      <c r="L166" s="119"/>
      <c r="M166" s="146"/>
    </row>
    <row r="167" spans="1:13" hidden="1" x14ac:dyDescent="0.25">
      <c r="A167" s="103" t="str">
        <f t="shared" si="17"/>
        <v>Seasonal Residential</v>
      </c>
      <c r="B167" s="103" t="s">
        <v>87</v>
      </c>
      <c r="D167" s="248" t="s">
        <v>86</v>
      </c>
      <c r="E167" s="248"/>
      <c r="F167" s="149"/>
      <c r="G167" s="143"/>
      <c r="H167" s="138">
        <f>SUM(H164,H165)</f>
        <v>191.85705126560001</v>
      </c>
      <c r="I167" s="150"/>
      <c r="J167" s="150"/>
      <c r="K167" s="138">
        <f>SUM(K164,K165)</f>
        <v>210.55312091924043</v>
      </c>
      <c r="L167" s="140">
        <f>K167-H167</f>
        <v>18.696069653640421</v>
      </c>
      <c r="M167" s="141">
        <f>IF((H167)=0,"",(L167/H167))</f>
        <v>9.7447915155113349E-2</v>
      </c>
    </row>
    <row r="168" spans="1:13" ht="13.8" hidden="1" thickBot="1" x14ac:dyDescent="0.3">
      <c r="A168" s="103" t="str">
        <f t="shared" si="17"/>
        <v>Seasonal Residential</v>
      </c>
      <c r="B168" s="103" t="s">
        <v>78</v>
      </c>
      <c r="D168" s="131"/>
      <c r="E168" s="132"/>
      <c r="F168" s="151"/>
      <c r="G168" s="152"/>
      <c r="H168" s="153"/>
      <c r="I168" s="151"/>
      <c r="J168" s="133"/>
      <c r="K168" s="153"/>
      <c r="L168" s="154"/>
      <c r="M168" s="134"/>
    </row>
    <row r="169" spans="1:13" hidden="1" x14ac:dyDescent="0.25">
      <c r="A169" s="103" t="str">
        <f t="shared" si="17"/>
        <v>Seasonal Residential</v>
      </c>
      <c r="B169" s="103" t="s">
        <v>17</v>
      </c>
      <c r="D169" s="135" t="s">
        <v>88</v>
      </c>
      <c r="E169" s="25"/>
      <c r="F169" s="136"/>
      <c r="G169" s="137"/>
      <c r="H169" s="138">
        <f>SUM(H157,H149:H152,H148)</f>
        <v>169.78500112</v>
      </c>
      <c r="I169" s="139"/>
      <c r="J169" s="139"/>
      <c r="K169" s="138">
        <f>SUM(K157,K149:K152,K148)</f>
        <v>186.33019550375258</v>
      </c>
      <c r="L169" s="140">
        <f>K169-H169</f>
        <v>16.545194383752573</v>
      </c>
      <c r="M169" s="141">
        <f>IF((H169)=0,"",(L169/H169))</f>
        <v>9.7447915155113279E-2</v>
      </c>
    </row>
    <row r="170" spans="1:13" hidden="1" x14ac:dyDescent="0.25">
      <c r="A170" s="103" t="str">
        <f t="shared" si="17"/>
        <v>Seasonal Residential</v>
      </c>
      <c r="B170" s="103" t="s">
        <v>17</v>
      </c>
      <c r="D170" s="142" t="s">
        <v>82</v>
      </c>
      <c r="E170" s="25"/>
      <c r="F170" s="136">
        <v>0.13</v>
      </c>
      <c r="G170" s="137"/>
      <c r="H170" s="144">
        <f>H169*F170</f>
        <v>22.072050145600002</v>
      </c>
      <c r="I170" s="136">
        <v>0.13</v>
      </c>
      <c r="J170" s="145"/>
      <c r="K170" s="144">
        <f>K169*I170</f>
        <v>24.222925415487836</v>
      </c>
      <c r="L170" s="119">
        <f>K170-H170</f>
        <v>2.150875269887834</v>
      </c>
      <c r="M170" s="146">
        <f>IF((H170)=0,"",(L170/H170))</f>
        <v>9.7447915155113238E-2</v>
      </c>
    </row>
    <row r="171" spans="1:13" ht="14.4" hidden="1" x14ac:dyDescent="0.3">
      <c r="A171" s="103" t="str">
        <f t="shared" si="17"/>
        <v>Seasonal Residential</v>
      </c>
      <c r="B171" s="103" t="s">
        <v>17</v>
      </c>
      <c r="D171" s="142" t="s">
        <v>83</v>
      </c>
      <c r="E171" s="147"/>
      <c r="F171" s="148">
        <f>OER</f>
        <v>0.23499999999999999</v>
      </c>
      <c r="G171" s="137"/>
      <c r="H171" s="144">
        <f>IF(OR(ISNUMBER(SEARCH("[DGEN]", E120))=TRUE, ISNUMBER(SEARCH("STREET LIGHT", E120))=TRUE), 0, IF(AND(E122=0, E123=0),0, IF(AND(E123=0, E122*12&gt;250000), 0, IF(AND(E122=0, E123&gt;=50), 0, IF(E122*12&lt;=250000, F171*H169*-1, IF(E123&lt;50, F171*H169*-1, 0))))))</f>
        <v>-39.899475263199996</v>
      </c>
      <c r="I171" s="148">
        <f>OER</f>
        <v>0.23499999999999999</v>
      </c>
      <c r="J171" s="145"/>
      <c r="K171" s="144">
        <f>IF(OR(ISNUMBER(SEARCH("[DGEN]", E120))=TRUE, ISNUMBER(SEARCH("STREET LIGHT", E120))=TRUE), 0, IF(AND(E122=0, E123=0),0, IF(AND(E123=0, E122*12&gt;250000), 0, IF(AND(E122=0, E123&gt;=50), 0, IF(E122*12&lt;=250000, I171*K169*-1, IF(E123&lt;50, I171*K169*-1, 0))))))</f>
        <v>-43.787595943381852</v>
      </c>
      <c r="L171" s="119"/>
      <c r="M171" s="146"/>
    </row>
    <row r="172" spans="1:13" hidden="1" x14ac:dyDescent="0.25">
      <c r="A172" s="103" t="str">
        <f t="shared" si="17"/>
        <v>Seasonal Residential</v>
      </c>
      <c r="B172" s="103" t="s">
        <v>89</v>
      </c>
      <c r="D172" s="248" t="s">
        <v>88</v>
      </c>
      <c r="E172" s="248"/>
      <c r="F172" s="149"/>
      <c r="G172" s="143"/>
      <c r="H172" s="138">
        <f>SUM(H169,H170)</f>
        <v>191.85705126560001</v>
      </c>
      <c r="I172" s="150"/>
      <c r="J172" s="150"/>
      <c r="K172" s="138">
        <f>SUM(K169,K170)</f>
        <v>210.55312091924043</v>
      </c>
      <c r="L172" s="140">
        <f>K172-H172</f>
        <v>18.696069653640421</v>
      </c>
      <c r="M172" s="141">
        <f>IF((H172)=0,"",(L172/H172))</f>
        <v>9.7447915155113349E-2</v>
      </c>
    </row>
    <row r="173" spans="1:13" ht="13.8" hidden="1" thickBot="1" x14ac:dyDescent="0.3">
      <c r="A173" s="103" t="str">
        <f t="shared" si="17"/>
        <v>Seasonal Residential</v>
      </c>
      <c r="B173" s="103" t="s">
        <v>17</v>
      </c>
      <c r="D173" s="131"/>
      <c r="E173" s="132"/>
      <c r="F173" s="155"/>
      <c r="G173" s="152"/>
      <c r="H173" s="156"/>
      <c r="I173" s="155"/>
      <c r="J173" s="133"/>
      <c r="K173" s="156"/>
      <c r="L173" s="154"/>
      <c r="M173" s="157"/>
    </row>
    <row r="176" spans="1:13" x14ac:dyDescent="0.25">
      <c r="C176" s="103"/>
      <c r="D176" s="104" t="s">
        <v>34</v>
      </c>
      <c r="E176" s="246" t="str">
        <f>D18</f>
        <v>GS &lt;50</v>
      </c>
      <c r="F176" s="246"/>
      <c r="G176" s="246"/>
      <c r="H176" s="246"/>
      <c r="I176" s="246"/>
      <c r="J176" s="246"/>
      <c r="K176" s="103" t="str">
        <f>IF(N18="DEMAND - INTERVAL","RTSR - INTERVAL METERED","")</f>
        <v/>
      </c>
    </row>
    <row r="177" spans="1:14" x14ac:dyDescent="0.25">
      <c r="C177" s="103"/>
      <c r="D177" s="104" t="s">
        <v>35</v>
      </c>
      <c r="E177" s="236" t="str">
        <f>H18</f>
        <v>RPP</v>
      </c>
      <c r="F177" s="236"/>
      <c r="G177" s="236"/>
      <c r="H177" s="20"/>
      <c r="I177" s="20"/>
    </row>
    <row r="178" spans="1:14" ht="15.6" x14ac:dyDescent="0.25">
      <c r="C178" s="103"/>
      <c r="D178" s="104" t="s">
        <v>36</v>
      </c>
      <c r="E178" s="21">
        <f>K18</f>
        <v>2000</v>
      </c>
      <c r="F178" s="105" t="s">
        <v>11</v>
      </c>
      <c r="J178" s="22"/>
      <c r="K178" s="22"/>
      <c r="L178" s="22"/>
      <c r="M178" s="22"/>
      <c r="N178" s="22"/>
    </row>
    <row r="179" spans="1:14" ht="15.6" x14ac:dyDescent="0.3">
      <c r="C179" s="103"/>
      <c r="D179" s="104" t="s">
        <v>37</v>
      </c>
      <c r="E179" s="21">
        <f>L18</f>
        <v>0</v>
      </c>
      <c r="F179" s="106" t="s">
        <v>16</v>
      </c>
      <c r="G179" s="107"/>
      <c r="H179" s="108"/>
      <c r="I179" s="108"/>
      <c r="J179" s="108"/>
    </row>
    <row r="180" spans="1:14" x14ac:dyDescent="0.25">
      <c r="C180" s="103"/>
      <c r="D180" s="104" t="s">
        <v>38</v>
      </c>
      <c r="E180" s="23">
        <f>I18</f>
        <v>1.0482</v>
      </c>
    </row>
    <row r="181" spans="1:14" x14ac:dyDescent="0.25">
      <c r="C181" s="103"/>
      <c r="D181" s="104" t="s">
        <v>39</v>
      </c>
      <c r="E181" s="23">
        <f>J18</f>
        <v>1.0415000000000001</v>
      </c>
    </row>
    <row r="182" spans="1:14" x14ac:dyDescent="0.25">
      <c r="C182" s="103"/>
    </row>
    <row r="183" spans="1:14" x14ac:dyDescent="0.25">
      <c r="C183" s="103"/>
      <c r="E183" s="105"/>
      <c r="F183" s="237" t="s">
        <v>40</v>
      </c>
      <c r="G183" s="238"/>
      <c r="H183" s="239"/>
      <c r="I183" s="237" t="s">
        <v>41</v>
      </c>
      <c r="J183" s="238"/>
      <c r="K183" s="239"/>
      <c r="L183" s="237" t="s">
        <v>42</v>
      </c>
      <c r="M183" s="239"/>
    </row>
    <row r="184" spans="1:14" x14ac:dyDescent="0.25">
      <c r="C184" s="103"/>
      <c r="E184" s="240"/>
      <c r="F184" s="109" t="s">
        <v>43</v>
      </c>
      <c r="G184" s="109" t="s">
        <v>44</v>
      </c>
      <c r="H184" s="110" t="s">
        <v>45</v>
      </c>
      <c r="I184" s="109" t="s">
        <v>43</v>
      </c>
      <c r="J184" s="111" t="s">
        <v>44</v>
      </c>
      <c r="K184" s="110" t="s">
        <v>45</v>
      </c>
      <c r="L184" s="242" t="s">
        <v>46</v>
      </c>
      <c r="M184" s="244" t="s">
        <v>47</v>
      </c>
    </row>
    <row r="185" spans="1:14" x14ac:dyDescent="0.25">
      <c r="C185" s="103"/>
      <c r="E185" s="241"/>
      <c r="F185" s="112" t="s">
        <v>48</v>
      </c>
      <c r="G185" s="112"/>
      <c r="H185" s="113" t="s">
        <v>48</v>
      </c>
      <c r="I185" s="112" t="s">
        <v>48</v>
      </c>
      <c r="J185" s="113"/>
      <c r="K185" s="113" t="s">
        <v>48</v>
      </c>
      <c r="L185" s="243"/>
      <c r="M185" s="245"/>
    </row>
    <row r="186" spans="1:14" x14ac:dyDescent="0.25">
      <c r="A186" s="103" t="str">
        <f>$E176</f>
        <v>GS &lt;50</v>
      </c>
      <c r="D186" s="114" t="s">
        <v>49</v>
      </c>
      <c r="E186" s="25"/>
      <c r="F186" s="26">
        <v>21.26</v>
      </c>
      <c r="G186" s="115">
        <v>1</v>
      </c>
      <c r="H186" s="116">
        <f>G186*F186</f>
        <v>21.26</v>
      </c>
      <c r="I186" s="29">
        <v>27.24</v>
      </c>
      <c r="J186" s="117">
        <f>G186</f>
        <v>1</v>
      </c>
      <c r="K186" s="118">
        <f>J186*I186</f>
        <v>27.24</v>
      </c>
      <c r="L186" s="119">
        <f>K186-H186</f>
        <v>5.9799999999999969</v>
      </c>
      <c r="M186" s="120">
        <f>IF(ISERROR(L186/H186), "", L186/H186)</f>
        <v>0.28127939793038553</v>
      </c>
    </row>
    <row r="187" spans="1:14" x14ac:dyDescent="0.25">
      <c r="A187" s="103" t="str">
        <f t="shared" ref="A187:A229" si="22">A186</f>
        <v>GS &lt;50</v>
      </c>
      <c r="D187" s="114" t="s">
        <v>50</v>
      </c>
      <c r="E187" s="25"/>
      <c r="F187" s="26">
        <v>2.1399999999999999E-2</v>
      </c>
      <c r="G187" s="115">
        <f>IF($E179&gt;0, $E179, $E178)</f>
        <v>2000</v>
      </c>
      <c r="H187" s="116">
        <f>G187*F187</f>
        <v>42.8</v>
      </c>
      <c r="I187" s="201">
        <v>3.2800000000000003E-2</v>
      </c>
      <c r="J187" s="117">
        <f>IF($E179&gt;0, $E179, $E178)</f>
        <v>2000</v>
      </c>
      <c r="K187" s="118">
        <f>J187*I187</f>
        <v>65.600000000000009</v>
      </c>
      <c r="L187" s="119">
        <f>K187-H187</f>
        <v>22.800000000000011</v>
      </c>
      <c r="M187" s="120">
        <f>IF(ISERROR(L187/H187), "", L187/H187)</f>
        <v>0.53271028037383206</v>
      </c>
    </row>
    <row r="188" spans="1:14" ht="13.2" hidden="1" customHeight="1" x14ac:dyDescent="0.25">
      <c r="A188" s="103" t="str">
        <f t="shared" si="22"/>
        <v>GS &lt;50</v>
      </c>
      <c r="D188" s="114" t="s">
        <v>51</v>
      </c>
      <c r="E188" s="25"/>
      <c r="F188" s="26">
        <v>0</v>
      </c>
      <c r="G188" s="115">
        <f>IF($E179&gt;0, $E179, $E178)</f>
        <v>2000</v>
      </c>
      <c r="H188" s="116">
        <v>0</v>
      </c>
      <c r="I188" s="29">
        <v>0</v>
      </c>
      <c r="J188" s="117">
        <f>IF($E179&gt;0, $E179, $E178)</f>
        <v>2000</v>
      </c>
      <c r="K188" s="118">
        <v>0</v>
      </c>
      <c r="L188" s="119"/>
      <c r="M188" s="120"/>
    </row>
    <row r="189" spans="1:14" ht="13.2" hidden="1" customHeight="1" x14ac:dyDescent="0.25">
      <c r="A189" s="103" t="str">
        <f t="shared" si="22"/>
        <v>GS &lt;50</v>
      </c>
      <c r="D189" s="114" t="s">
        <v>52</v>
      </c>
      <c r="E189" s="25"/>
      <c r="F189" s="26">
        <v>0</v>
      </c>
      <c r="G189" s="115">
        <f>IF($E179&gt;0, $E179, $E178)</f>
        <v>2000</v>
      </c>
      <c r="H189" s="116">
        <v>0</v>
      </c>
      <c r="I189" s="29">
        <v>0</v>
      </c>
      <c r="J189" s="121">
        <f>IF($E179&gt;0, $E179, $E178)</f>
        <v>2000</v>
      </c>
      <c r="K189" s="118">
        <v>0</v>
      </c>
      <c r="L189" s="119">
        <f t="shared" ref="L189:L207" si="23">K189-H189</f>
        <v>0</v>
      </c>
      <c r="M189" s="120" t="str">
        <f>IF(ISERROR(L189/H189), "", L189/H189)</f>
        <v/>
      </c>
    </row>
    <row r="190" spans="1:14" x14ac:dyDescent="0.25">
      <c r="A190" s="103" t="str">
        <f t="shared" si="22"/>
        <v>GS &lt;50</v>
      </c>
      <c r="D190" s="114" t="s">
        <v>53</v>
      </c>
      <c r="E190" s="25"/>
      <c r="F190" s="26">
        <v>1.95</v>
      </c>
      <c r="G190" s="115">
        <v>1</v>
      </c>
      <c r="H190" s="116">
        <f>G190*F190</f>
        <v>1.95</v>
      </c>
      <c r="I190" s="29">
        <v>0</v>
      </c>
      <c r="J190" s="117">
        <f>G190</f>
        <v>1</v>
      </c>
      <c r="K190" s="118">
        <f>J190*I190</f>
        <v>0</v>
      </c>
      <c r="L190" s="119">
        <f t="shared" si="23"/>
        <v>-1.95</v>
      </c>
      <c r="M190" s="120">
        <f>IF(ISERROR(L190/H190), "", L190/H190)</f>
        <v>-1</v>
      </c>
    </row>
    <row r="191" spans="1:14" x14ac:dyDescent="0.25">
      <c r="A191" s="103" t="str">
        <f t="shared" si="22"/>
        <v>GS &lt;50</v>
      </c>
      <c r="D191" s="114" t="s">
        <v>54</v>
      </c>
      <c r="E191" s="25"/>
      <c r="F191" s="26">
        <v>2.5000000000000001E-3</v>
      </c>
      <c r="G191" s="115">
        <f>IF($E179&gt;0, $E179, $E178)</f>
        <v>2000</v>
      </c>
      <c r="H191" s="116">
        <f>G191*F191</f>
        <v>5</v>
      </c>
      <c r="I191" s="201">
        <v>-1.2658319349634105E-3</v>
      </c>
      <c r="J191" s="117">
        <f>IF($E179&gt;0, $E179, $E178)</f>
        <v>2000</v>
      </c>
      <c r="K191" s="118">
        <f>J191*I191</f>
        <v>-2.5316638699268212</v>
      </c>
      <c r="L191" s="119">
        <f t="shared" si="23"/>
        <v>-7.5316638699268212</v>
      </c>
      <c r="M191" s="120">
        <f>IF(ISERROR(L191/H191), "", L191/H191)</f>
        <v>-1.5063327739853642</v>
      </c>
    </row>
    <row r="192" spans="1:14" x14ac:dyDescent="0.25">
      <c r="A192" s="103" t="str">
        <f t="shared" si="22"/>
        <v>GS &lt;50</v>
      </c>
      <c r="B192" s="103" t="s">
        <v>55</v>
      </c>
      <c r="C192" s="24">
        <f>B18</f>
        <v>3</v>
      </c>
      <c r="D192" s="46" t="s">
        <v>56</v>
      </c>
      <c r="E192" s="47"/>
      <c r="F192" s="48"/>
      <c r="G192" s="49"/>
      <c r="H192" s="50">
        <f>SUM(H186:H191)</f>
        <v>71.010000000000005</v>
      </c>
      <c r="I192" s="51"/>
      <c r="J192" s="52"/>
      <c r="K192" s="50">
        <f>SUM(K186:K191)</f>
        <v>90.308336130073187</v>
      </c>
      <c r="L192" s="41">
        <f t="shared" si="23"/>
        <v>19.298336130073181</v>
      </c>
      <c r="M192" s="42">
        <f>IF((H192)=0,"",(L192/H192))</f>
        <v>0.27176927376528914</v>
      </c>
    </row>
    <row r="193" spans="1:15" x14ac:dyDescent="0.25">
      <c r="A193" s="103" t="str">
        <f t="shared" si="22"/>
        <v>GS &lt;50</v>
      </c>
      <c r="D193" s="123" t="s">
        <v>57</v>
      </c>
      <c r="E193" s="25"/>
      <c r="F193" s="34">
        <f>IF((E178*12&gt;=150000), 0, IF(E177="RPP",(F209*OffPeakPer+F210*MidPeakPer+F211*OnPeakPer),IF(E177="Non-RPP (Retailer)",F212,F213)))</f>
        <v>0.12752000000000002</v>
      </c>
      <c r="G193" s="43">
        <f>IF(F193=0, 0, $E178*E180-E178)</f>
        <v>96.400000000000091</v>
      </c>
      <c r="H193" s="28">
        <f t="shared" ref="H193:H200" si="24">G193*F193</f>
        <v>12.292928000000014</v>
      </c>
      <c r="I193" s="35">
        <f>IF((E178*12&gt;=150000), 0, IF(E177="RPP",(I209*OffPeakPer+I210*MidPeakPer+I211*OnPeakPer),IF(E177="Non-RPP (Retailer)",I212,I213)))</f>
        <v>0.12752000000000002</v>
      </c>
      <c r="J193" s="44">
        <f>IF(I193=0, 0, E178*E181-E178)</f>
        <v>83</v>
      </c>
      <c r="K193" s="31">
        <f t="shared" ref="K193:K200" si="25">J193*I193</f>
        <v>10.584160000000002</v>
      </c>
      <c r="L193" s="119">
        <f t="shared" si="23"/>
        <v>-1.7087680000000116</v>
      </c>
      <c r="M193" s="120">
        <f t="shared" ref="M193:M200" si="26">IF(ISERROR(L193/H193), "", L193/H193)</f>
        <v>-0.13900414937759414</v>
      </c>
    </row>
    <row r="194" spans="1:15" ht="26.4" x14ac:dyDescent="0.25">
      <c r="A194" s="103" t="str">
        <f t="shared" si="22"/>
        <v>GS &lt;50</v>
      </c>
      <c r="D194" s="123" t="s">
        <v>58</v>
      </c>
      <c r="E194" s="25"/>
      <c r="F194" s="36">
        <v>-1.2999999999999999E-3</v>
      </c>
      <c r="G194" s="55">
        <f>IF($E179&gt;0, $E179, $E178)</f>
        <v>2000</v>
      </c>
      <c r="H194" s="116">
        <f t="shared" si="24"/>
        <v>-2.6</v>
      </c>
      <c r="I194" s="201">
        <v>0</v>
      </c>
      <c r="J194" s="56">
        <f>IF($E179&gt;0, $E179, $E178)</f>
        <v>2000</v>
      </c>
      <c r="K194" s="118">
        <f t="shared" si="25"/>
        <v>0</v>
      </c>
      <c r="L194" s="119">
        <f t="shared" si="23"/>
        <v>2.6</v>
      </c>
      <c r="M194" s="120">
        <f t="shared" si="26"/>
        <v>-1</v>
      </c>
    </row>
    <row r="195" spans="1:15" x14ac:dyDescent="0.25">
      <c r="A195" s="103" t="str">
        <f t="shared" si="22"/>
        <v>GS &lt;50</v>
      </c>
      <c r="D195" s="123" t="s">
        <v>59</v>
      </c>
      <c r="E195" s="25"/>
      <c r="F195" s="36">
        <v>5.9999999999999995E-4</v>
      </c>
      <c r="G195" s="55">
        <f>IF($E179&gt;0, $E179, $E178)</f>
        <v>2000</v>
      </c>
      <c r="H195" s="116">
        <f t="shared" si="24"/>
        <v>1.2</v>
      </c>
      <c r="I195" s="201">
        <v>0</v>
      </c>
      <c r="J195" s="56">
        <f>IF($E179&gt;0, $E179, $E178)</f>
        <v>2000</v>
      </c>
      <c r="K195" s="118">
        <f t="shared" si="25"/>
        <v>0</v>
      </c>
      <c r="L195" s="119">
        <f t="shared" si="23"/>
        <v>-1.2</v>
      </c>
      <c r="M195" s="120">
        <f t="shared" si="26"/>
        <v>-1</v>
      </c>
    </row>
    <row r="196" spans="1:15" x14ac:dyDescent="0.25">
      <c r="A196" s="103" t="str">
        <f t="shared" si="22"/>
        <v>GS &lt;50</v>
      </c>
      <c r="D196" s="123" t="s">
        <v>60</v>
      </c>
      <c r="E196" s="25"/>
      <c r="F196" s="36">
        <v>0</v>
      </c>
      <c r="G196" s="55">
        <f>E178</f>
        <v>2000</v>
      </c>
      <c r="H196" s="116">
        <f t="shared" si="24"/>
        <v>0</v>
      </c>
      <c r="I196" s="201">
        <v>0</v>
      </c>
      <c r="J196" s="56">
        <f>E178</f>
        <v>2000</v>
      </c>
      <c r="K196" s="118">
        <f t="shared" si="25"/>
        <v>0</v>
      </c>
      <c r="L196" s="119">
        <f t="shared" si="23"/>
        <v>0</v>
      </c>
      <c r="M196" s="120" t="str">
        <f t="shared" si="26"/>
        <v/>
      </c>
    </row>
    <row r="197" spans="1:15" x14ac:dyDescent="0.25">
      <c r="A197" s="103" t="str">
        <f t="shared" si="22"/>
        <v>GS &lt;50</v>
      </c>
      <c r="D197" s="114" t="s">
        <v>61</v>
      </c>
      <c r="E197" s="25"/>
      <c r="F197" s="36">
        <v>1.4E-3</v>
      </c>
      <c r="G197" s="55">
        <f>IF($E179&gt;0, $E179, $E178)</f>
        <v>2000</v>
      </c>
      <c r="H197" s="116">
        <f t="shared" si="24"/>
        <v>2.8</v>
      </c>
      <c r="I197" s="201">
        <v>1.3685688955204041E-3</v>
      </c>
      <c r="J197" s="56">
        <f>IF($E179&gt;0, $E179, $E178)</f>
        <v>2000</v>
      </c>
      <c r="K197" s="118">
        <f t="shared" si="25"/>
        <v>2.7371377910408081</v>
      </c>
      <c r="L197" s="119">
        <f t="shared" si="23"/>
        <v>-6.2862208959191701E-2</v>
      </c>
      <c r="M197" s="120">
        <f t="shared" si="26"/>
        <v>-2.2450788913997037E-2</v>
      </c>
      <c r="O197" s="160"/>
    </row>
    <row r="198" spans="1:15" ht="26.4" x14ac:dyDescent="0.25">
      <c r="A198" s="103" t="str">
        <f t="shared" si="22"/>
        <v>GS &lt;50</v>
      </c>
      <c r="D198" s="123" t="s">
        <v>62</v>
      </c>
      <c r="E198" s="25"/>
      <c r="F198" s="36">
        <v>0.42</v>
      </c>
      <c r="G198" s="115">
        <v>1</v>
      </c>
      <c r="H198" s="116">
        <f t="shared" si="24"/>
        <v>0.42</v>
      </c>
      <c r="I198" s="201">
        <v>0.42</v>
      </c>
      <c r="J198" s="121">
        <v>1</v>
      </c>
      <c r="K198" s="118">
        <f t="shared" si="25"/>
        <v>0.42</v>
      </c>
      <c r="L198" s="119">
        <f t="shared" si="23"/>
        <v>0</v>
      </c>
      <c r="M198" s="120">
        <f t="shared" si="26"/>
        <v>0</v>
      </c>
    </row>
    <row r="199" spans="1:15" x14ac:dyDescent="0.25">
      <c r="A199" s="103" t="str">
        <f t="shared" si="22"/>
        <v>GS &lt;50</v>
      </c>
      <c r="D199" s="114" t="s">
        <v>63</v>
      </c>
      <c r="E199" s="25"/>
      <c r="F199" s="36">
        <v>0</v>
      </c>
      <c r="G199" s="115">
        <v>1</v>
      </c>
      <c r="H199" s="116">
        <f t="shared" si="24"/>
        <v>0</v>
      </c>
      <c r="I199" s="201">
        <v>0</v>
      </c>
      <c r="J199" s="121">
        <v>1</v>
      </c>
      <c r="K199" s="118">
        <f t="shared" si="25"/>
        <v>0</v>
      </c>
      <c r="L199" s="119">
        <f t="shared" si="23"/>
        <v>0</v>
      </c>
      <c r="M199" s="120" t="str">
        <f t="shared" si="26"/>
        <v/>
      </c>
    </row>
    <row r="200" spans="1:15" x14ac:dyDescent="0.25">
      <c r="A200" s="103" t="str">
        <f t="shared" si="22"/>
        <v>GS &lt;50</v>
      </c>
      <c r="D200" s="114" t="s">
        <v>64</v>
      </c>
      <c r="E200" s="25"/>
      <c r="F200" s="36">
        <v>1.1000000000000001E-3</v>
      </c>
      <c r="G200" s="55">
        <f>IF($E179&gt;0, $E179, $E178)</f>
        <v>2000</v>
      </c>
      <c r="H200" s="116">
        <f t="shared" si="24"/>
        <v>2.2000000000000002</v>
      </c>
      <c r="I200" s="201">
        <v>1.2327863106205274E-3</v>
      </c>
      <c r="J200" s="56">
        <f>IF($E179&gt;0, $E179, $E178)</f>
        <v>2000</v>
      </c>
      <c r="K200" s="118">
        <f t="shared" si="25"/>
        <v>2.4655726212410549</v>
      </c>
      <c r="L200" s="119">
        <f t="shared" si="23"/>
        <v>0.26557262124105474</v>
      </c>
      <c r="M200" s="120">
        <f t="shared" si="26"/>
        <v>0.12071482783684305</v>
      </c>
    </row>
    <row r="201" spans="1:15" ht="26.4" x14ac:dyDescent="0.25">
      <c r="A201" s="103" t="str">
        <f t="shared" si="22"/>
        <v>GS &lt;50</v>
      </c>
      <c r="B201" s="103" t="s">
        <v>65</v>
      </c>
      <c r="C201" s="24">
        <f>B18</f>
        <v>3</v>
      </c>
      <c r="D201" s="46" t="s">
        <v>66</v>
      </c>
      <c r="E201" s="47"/>
      <c r="F201" s="48"/>
      <c r="G201" s="49"/>
      <c r="H201" s="50">
        <f>SUM(H192:H200)</f>
        <v>87.322928000000033</v>
      </c>
      <c r="I201" s="51"/>
      <c r="J201" s="52"/>
      <c r="K201" s="50">
        <f>SUM(K192:K200)</f>
        <v>106.51520654235505</v>
      </c>
      <c r="L201" s="41">
        <f t="shared" si="23"/>
        <v>19.192278542355012</v>
      </c>
      <c r="M201" s="42">
        <f>IF((H201)=0,"",(L201/H201))</f>
        <v>0.2197851009113552</v>
      </c>
    </row>
    <row r="202" spans="1:15" x14ac:dyDescent="0.25">
      <c r="A202" s="103" t="str">
        <f t="shared" si="22"/>
        <v>GS &lt;50</v>
      </c>
      <c r="D202" s="126" t="s">
        <v>67</v>
      </c>
      <c r="E202" s="25"/>
      <c r="F202" s="36">
        <v>1.0500000000000001E-2</v>
      </c>
      <c r="G202" s="43">
        <f>IF($E179&gt;0, $E179, $E178*$E180)</f>
        <v>2096.4</v>
      </c>
      <c r="H202" s="116">
        <f>G202*F202</f>
        <v>22.012200000000004</v>
      </c>
      <c r="I202" s="201">
        <v>1.18E-2</v>
      </c>
      <c r="J202" s="44">
        <f>IF($E179&gt;0, $E179, $E178*$E181)</f>
        <v>2083</v>
      </c>
      <c r="K202" s="118">
        <f>J202*I202</f>
        <v>24.5794</v>
      </c>
      <c r="L202" s="119">
        <f t="shared" si="23"/>
        <v>2.5671999999999962</v>
      </c>
      <c r="M202" s="120">
        <f>IF(ISERROR(L202/H202), "", L202/H202)</f>
        <v>0.11662623454266251</v>
      </c>
      <c r="N202" s="127" t="str">
        <f>IF(ISERROR(ABS(M202)), "", IF(ABS(M202)&gt;=4%, "In the manager's summary, discuss the reasoning for the change in RTSR rates", ""))</f>
        <v>In the manager's summary, discuss the reasoning for the change in RTSR rates</v>
      </c>
      <c r="O202" s="160"/>
    </row>
    <row r="203" spans="1:15" ht="26.4" x14ac:dyDescent="0.25">
      <c r="A203" s="103" t="str">
        <f t="shared" si="22"/>
        <v>GS &lt;50</v>
      </c>
      <c r="D203" s="128" t="s">
        <v>68</v>
      </c>
      <c r="E203" s="25"/>
      <c r="F203" s="36">
        <v>7.3000000000000001E-3</v>
      </c>
      <c r="G203" s="43">
        <f>IF($E179&gt;0, $E179, $E178*$E180)</f>
        <v>2096.4</v>
      </c>
      <c r="H203" s="116">
        <f>G203*F203</f>
        <v>15.30372</v>
      </c>
      <c r="I203" s="201">
        <v>8.6999999999999994E-3</v>
      </c>
      <c r="J203" s="44">
        <f>IF($E179&gt;0, $E179, $E178*$E181)</f>
        <v>2083</v>
      </c>
      <c r="K203" s="118">
        <f>J203*I203</f>
        <v>18.1221</v>
      </c>
      <c r="L203" s="119">
        <f t="shared" si="23"/>
        <v>2.8183799999999994</v>
      </c>
      <c r="M203" s="120">
        <f>IF(ISERROR(L203/H203), "", L203/H203)</f>
        <v>0.18416306623487619</v>
      </c>
      <c r="N203" s="127" t="str">
        <f>IF(ISERROR(ABS(M203)), "", IF(ABS(M203)&gt;=4%, "In the manager's summary, discuss the reasoning for the change in RTSR rates", ""))</f>
        <v>In the manager's summary, discuss the reasoning for the change in RTSR rates</v>
      </c>
      <c r="O203" s="160"/>
    </row>
    <row r="204" spans="1:15" ht="26.4" x14ac:dyDescent="0.25">
      <c r="A204" s="103" t="str">
        <f t="shared" si="22"/>
        <v>GS &lt;50</v>
      </c>
      <c r="B204" s="103" t="s">
        <v>69</v>
      </c>
      <c r="C204" s="24">
        <f>B18</f>
        <v>3</v>
      </c>
      <c r="D204" s="46" t="s">
        <v>70</v>
      </c>
      <c r="E204" s="47"/>
      <c r="F204" s="48"/>
      <c r="G204" s="49"/>
      <c r="H204" s="50">
        <f>SUM(H201:H203)</f>
        <v>124.63884800000004</v>
      </c>
      <c r="I204" s="51"/>
      <c r="J204" s="52"/>
      <c r="K204" s="50">
        <f>SUM(K201:K203)</f>
        <v>149.21670654235504</v>
      </c>
      <c r="L204" s="41">
        <f t="shared" si="23"/>
        <v>24.577858542355003</v>
      </c>
      <c r="M204" s="42">
        <f>IF((H204)=0,"",(L204/H204))</f>
        <v>0.19719260035486685</v>
      </c>
    </row>
    <row r="205" spans="1:15" ht="26.4" x14ac:dyDescent="0.25">
      <c r="A205" s="103" t="str">
        <f t="shared" si="22"/>
        <v>GS &lt;50</v>
      </c>
      <c r="D205" s="129" t="s">
        <v>71</v>
      </c>
      <c r="E205" s="25"/>
      <c r="F205" s="36">
        <v>4.5000000000000005E-3</v>
      </c>
      <c r="G205" s="43">
        <f>E178*E180</f>
        <v>2096.4</v>
      </c>
      <c r="H205" s="53">
        <f>G205*F205</f>
        <v>9.4338000000000015</v>
      </c>
      <c r="I205" s="201">
        <v>4.5000000000000005E-3</v>
      </c>
      <c r="J205" s="44">
        <f>E178*E181</f>
        <v>2083</v>
      </c>
      <c r="K205" s="31">
        <f>J205*I205</f>
        <v>9.3735000000000017</v>
      </c>
      <c r="L205" s="119">
        <f t="shared" si="23"/>
        <v>-6.0299999999999798E-2</v>
      </c>
      <c r="M205" s="120">
        <f>IF(ISERROR(L205/H205), "", L205/H205)</f>
        <v>-6.3919099408509599E-3</v>
      </c>
    </row>
    <row r="206" spans="1:15" ht="26.4" x14ac:dyDescent="0.25">
      <c r="A206" s="103" t="str">
        <f t="shared" si="22"/>
        <v>GS &lt;50</v>
      </c>
      <c r="D206" s="129" t="s">
        <v>72</v>
      </c>
      <c r="E206" s="25"/>
      <c r="F206" s="36">
        <v>1.5E-3</v>
      </c>
      <c r="G206" s="43">
        <f>E178*E180</f>
        <v>2096.4</v>
      </c>
      <c r="H206" s="53">
        <f>G206*F206</f>
        <v>3.1446000000000001</v>
      </c>
      <c r="I206" s="201">
        <v>1.5E-3</v>
      </c>
      <c r="J206" s="44">
        <f>E178*E181</f>
        <v>2083</v>
      </c>
      <c r="K206" s="31">
        <f>J206*I206</f>
        <v>3.1245000000000003</v>
      </c>
      <c r="L206" s="119">
        <f t="shared" si="23"/>
        <v>-2.0099999999999785E-2</v>
      </c>
      <c r="M206" s="120">
        <f>IF(ISERROR(L206/H206), "", L206/H206)</f>
        <v>-6.391909940850914E-3</v>
      </c>
    </row>
    <row r="207" spans="1:15" x14ac:dyDescent="0.25">
      <c r="A207" s="103" t="str">
        <f t="shared" si="22"/>
        <v>GS &lt;50</v>
      </c>
      <c r="D207" s="25" t="s">
        <v>73</v>
      </c>
      <c r="E207" s="25"/>
      <c r="F207" s="54">
        <v>0.25</v>
      </c>
      <c r="G207" s="115">
        <v>1</v>
      </c>
      <c r="H207" s="130">
        <f>G207*F207</f>
        <v>0.25</v>
      </c>
      <c r="I207" s="45">
        <v>0.25</v>
      </c>
      <c r="J207" s="117">
        <v>1</v>
      </c>
      <c r="K207" s="118">
        <f>J207*I207</f>
        <v>0.25</v>
      </c>
      <c r="L207" s="119">
        <f t="shared" si="23"/>
        <v>0</v>
      </c>
      <c r="M207" s="120">
        <f>IF(ISERROR(L207/H207), "", L207/H207)</f>
        <v>0</v>
      </c>
    </row>
    <row r="208" spans="1:15" ht="26.4" hidden="1" customHeight="1" x14ac:dyDescent="0.25">
      <c r="A208" s="103" t="str">
        <f t="shared" si="22"/>
        <v>GS &lt;50</v>
      </c>
      <c r="D208" s="129" t="s">
        <v>74</v>
      </c>
      <c r="E208" s="25"/>
      <c r="F208" s="34"/>
      <c r="G208" s="55"/>
      <c r="H208" s="130"/>
      <c r="I208" s="35"/>
      <c r="J208" s="56"/>
      <c r="K208" s="118"/>
      <c r="L208" s="119"/>
      <c r="M208" s="120"/>
    </row>
    <row r="209" spans="1:13" x14ac:dyDescent="0.25">
      <c r="A209" s="103" t="str">
        <f t="shared" si="22"/>
        <v>GS &lt;50</v>
      </c>
      <c r="B209" s="103" t="s">
        <v>12</v>
      </c>
      <c r="D209" s="25" t="s">
        <v>75</v>
      </c>
      <c r="E209" s="25"/>
      <c r="F209" s="34">
        <v>9.8000000000000004E-2</v>
      </c>
      <c r="G209" s="55">
        <f>IF(AND(E178*12&gt;=150000),OffPeakPer*E178*E180,OffPeakPer*E178)</f>
        <v>1280</v>
      </c>
      <c r="H209" s="130">
        <f>G209*F209</f>
        <v>125.44</v>
      </c>
      <c r="I209" s="35">
        <f>F209</f>
        <v>9.8000000000000004E-2</v>
      </c>
      <c r="J209" s="56">
        <f>IF(AND(E178*12&gt;=150000),OffPeakPer*E178*E181,OffPeakPer*E178)</f>
        <v>1280</v>
      </c>
      <c r="K209" s="118">
        <f>J209*I209</f>
        <v>125.44</v>
      </c>
      <c r="L209" s="119">
        <f>K209-H209</f>
        <v>0</v>
      </c>
      <c r="M209" s="120">
        <f>IF(ISERROR(L209/H209), "", L209/H209)</f>
        <v>0</v>
      </c>
    </row>
    <row r="210" spans="1:13" x14ac:dyDescent="0.25">
      <c r="A210" s="103" t="str">
        <f t="shared" si="22"/>
        <v>GS &lt;50</v>
      </c>
      <c r="B210" s="103" t="s">
        <v>12</v>
      </c>
      <c r="D210" s="25" t="s">
        <v>76</v>
      </c>
      <c r="E210" s="25"/>
      <c r="F210" s="34">
        <v>0.157</v>
      </c>
      <c r="G210" s="55">
        <f>IF(AND(E178*12&gt;=150000),MidPeakPer*E178*E180,MidPeakPer*E178)</f>
        <v>360</v>
      </c>
      <c r="H210" s="130">
        <f>G210*F210</f>
        <v>56.52</v>
      </c>
      <c r="I210" s="35">
        <f>F210</f>
        <v>0.157</v>
      </c>
      <c r="J210" s="56">
        <f>IF(AND(E178*12&gt;=150000),MidPeakPer*E178*E181,MidPeakPer*E178)</f>
        <v>360</v>
      </c>
      <c r="K210" s="118">
        <f>J210*I210</f>
        <v>56.52</v>
      </c>
      <c r="L210" s="119">
        <f>K210-H210</f>
        <v>0</v>
      </c>
      <c r="M210" s="120">
        <f>IF(ISERROR(L210/H210), "", L210/H210)</f>
        <v>0</v>
      </c>
    </row>
    <row r="211" spans="1:13" ht="13.8" thickBot="1" x14ac:dyDescent="0.3">
      <c r="A211" s="103" t="str">
        <f t="shared" si="22"/>
        <v>GS &lt;50</v>
      </c>
      <c r="B211" s="103" t="s">
        <v>12</v>
      </c>
      <c r="D211" s="103" t="s">
        <v>77</v>
      </c>
      <c r="E211" s="25"/>
      <c r="F211" s="34">
        <v>0.20300000000000001</v>
      </c>
      <c r="G211" s="55">
        <f>IF(AND(E178*12&gt;=150000),OnPeakPer*E178*E180,OnPeakPer*E178)</f>
        <v>360</v>
      </c>
      <c r="H211" s="130">
        <f>G211*F211</f>
        <v>73.08</v>
      </c>
      <c r="I211" s="35">
        <f>F211</f>
        <v>0.20300000000000001</v>
      </c>
      <c r="J211" s="56">
        <f>IF(AND(E178*12&gt;=150000),OnPeakPer*E178*E181,OnPeakPer*E178)</f>
        <v>360</v>
      </c>
      <c r="K211" s="118">
        <f>J211*I211</f>
        <v>73.08</v>
      </c>
      <c r="L211" s="119">
        <f>K211-H211</f>
        <v>0</v>
      </c>
      <c r="M211" s="120">
        <f>IF(ISERROR(L211/H211), "", L211/H211)</f>
        <v>0</v>
      </c>
    </row>
    <row r="212" spans="1:13" ht="13.8" hidden="1" customHeight="1" thickBot="1" x14ac:dyDescent="0.3">
      <c r="A212" s="103" t="str">
        <f t="shared" si="22"/>
        <v>GS &lt;50</v>
      </c>
      <c r="B212" s="103" t="s">
        <v>78</v>
      </c>
      <c r="D212" s="25" t="s">
        <v>79</v>
      </c>
      <c r="E212" s="25"/>
      <c r="F212" s="34">
        <v>0.11308</v>
      </c>
      <c r="G212" s="55">
        <f>IF(AND(E178*12&gt;=150000),E178*E180,E178)</f>
        <v>2000</v>
      </c>
      <c r="H212" s="130">
        <f>G212*F212</f>
        <v>226.16</v>
      </c>
      <c r="I212" s="35">
        <f>F212</f>
        <v>0.11308</v>
      </c>
      <c r="J212" s="56">
        <f>IF(AND(E178*12&gt;=150000),E178*E181,E178)</f>
        <v>2000</v>
      </c>
      <c r="K212" s="118">
        <f>J212*I212</f>
        <v>226.16</v>
      </c>
      <c r="L212" s="119">
        <f>K212-H212</f>
        <v>0</v>
      </c>
      <c r="M212" s="120">
        <f>IF(ISERROR(L212/H212), "", L212/H212)</f>
        <v>0</v>
      </c>
    </row>
    <row r="213" spans="1:13" ht="13.8" hidden="1" customHeight="1" thickBot="1" x14ac:dyDescent="0.3">
      <c r="A213" s="103" t="str">
        <f t="shared" si="22"/>
        <v>GS &lt;50</v>
      </c>
      <c r="B213" s="103" t="s">
        <v>17</v>
      </c>
      <c r="D213" s="25" t="s">
        <v>80</v>
      </c>
      <c r="E213" s="25"/>
      <c r="F213" s="34">
        <v>0.11308</v>
      </c>
      <c r="G213" s="55">
        <f>IF(AND(E178*12&gt;=150000),E178*E180,E178)</f>
        <v>2000</v>
      </c>
      <c r="H213" s="130">
        <f>G213*F213</f>
        <v>226.16</v>
      </c>
      <c r="I213" s="35">
        <f>F213</f>
        <v>0.11308</v>
      </c>
      <c r="J213" s="56">
        <f>IF(AND(E178*12&gt;=150000),E178*E181,E178)</f>
        <v>2000</v>
      </c>
      <c r="K213" s="118">
        <f>J213*I213</f>
        <v>226.16</v>
      </c>
      <c r="L213" s="119">
        <f>K213-H213</f>
        <v>0</v>
      </c>
      <c r="M213" s="120">
        <f>IF(ISERROR(L213/H213), "", L213/H213)</f>
        <v>0</v>
      </c>
    </row>
    <row r="214" spans="1:13" ht="13.8" thickBot="1" x14ac:dyDescent="0.3">
      <c r="A214" s="103" t="str">
        <f t="shared" si="22"/>
        <v>GS &lt;50</v>
      </c>
      <c r="D214" s="58"/>
      <c r="E214" s="59"/>
      <c r="F214" s="60"/>
      <c r="G214" s="61"/>
      <c r="H214" s="62"/>
      <c r="I214" s="60"/>
      <c r="J214" s="63"/>
      <c r="K214" s="62"/>
      <c r="L214" s="64"/>
      <c r="M214" s="65"/>
    </row>
    <row r="215" spans="1:13" x14ac:dyDescent="0.25">
      <c r="A215" s="103" t="str">
        <f t="shared" si="22"/>
        <v>GS &lt;50</v>
      </c>
      <c r="B215" s="103" t="s">
        <v>12</v>
      </c>
      <c r="D215" s="135" t="s">
        <v>81</v>
      </c>
      <c r="E215" s="25"/>
      <c r="F215" s="136"/>
      <c r="G215" s="137"/>
      <c r="H215" s="138">
        <f>SUM(H205:H211,H204)</f>
        <v>392.50724800000006</v>
      </c>
      <c r="I215" s="139"/>
      <c r="J215" s="139"/>
      <c r="K215" s="138">
        <f>SUM(K205:K211,K204)</f>
        <v>417.00470654235505</v>
      </c>
      <c r="L215" s="140">
        <f>K215-H215</f>
        <v>24.497458542354991</v>
      </c>
      <c r="M215" s="141">
        <f>IF((H215)=0,"",(L215/H215))</f>
        <v>6.2412754585247782E-2</v>
      </c>
    </row>
    <row r="216" spans="1:13" x14ac:dyDescent="0.25">
      <c r="A216" s="103" t="str">
        <f t="shared" si="22"/>
        <v>GS &lt;50</v>
      </c>
      <c r="B216" s="103" t="s">
        <v>12</v>
      </c>
      <c r="D216" s="142" t="s">
        <v>82</v>
      </c>
      <c r="E216" s="25"/>
      <c r="F216" s="136">
        <v>0.13</v>
      </c>
      <c r="G216" s="143"/>
      <c r="H216" s="144">
        <f>H215*F216</f>
        <v>51.025942240000006</v>
      </c>
      <c r="I216" s="145">
        <v>0.13</v>
      </c>
      <c r="J216" s="115"/>
      <c r="K216" s="144">
        <f>K215*I216</f>
        <v>54.210611850506162</v>
      </c>
      <c r="L216" s="119">
        <f>K216-H216</f>
        <v>3.1846696105061554</v>
      </c>
      <c r="M216" s="146">
        <f>IF((H216)=0,"",(L216/H216))</f>
        <v>6.2412754585247907E-2</v>
      </c>
    </row>
    <row r="217" spans="1:13" ht="14.4" x14ac:dyDescent="0.3">
      <c r="A217" s="103" t="str">
        <f t="shared" si="22"/>
        <v>GS &lt;50</v>
      </c>
      <c r="B217" s="103" t="s">
        <v>12</v>
      </c>
      <c r="D217" s="142" t="s">
        <v>83</v>
      </c>
      <c r="E217" s="147"/>
      <c r="F217" s="148">
        <f>OER</f>
        <v>0.23499999999999999</v>
      </c>
      <c r="G217" s="143"/>
      <c r="H217" s="144">
        <f>IF(OR(ISNUMBER(SEARCH("[DGEN]", E176))=TRUE, ISNUMBER(SEARCH("STREET LIGHT", E176))=TRUE), 0, IF(AND(E178=0, E179=0),0, IF(AND(E179=0, E178*12&gt;250000), 0, IF(AND(E178=0, E179&gt;=50), 0, IF(E178*12&lt;=250000, F217*H215*-1, IF(E179&lt;50, F217*H215*-1, 0))))))</f>
        <v>-92.239203280000012</v>
      </c>
      <c r="I217" s="148">
        <f>OER</f>
        <v>0.23499999999999999</v>
      </c>
      <c r="J217" s="115"/>
      <c r="K217" s="144">
        <f>IF(OR(ISNUMBER(SEARCH("[DGEN]", E176))=TRUE, ISNUMBER(SEARCH("STREET LIGHT", E176))=TRUE), 0, IF(AND(E178=0, E179=0),0, IF(AND(E179=0, E178*12&gt;250000), 0, IF(AND(E178=0, E179&gt;=50), 0, IF(E178*12&lt;=250000, I217*K215*-1, IF(E179&lt;50, I217*K215*-1, 0))))))</f>
        <v>-97.99610603745343</v>
      </c>
      <c r="L217" s="119">
        <f>K217-H217</f>
        <v>-5.7569027574534175</v>
      </c>
      <c r="M217" s="146"/>
    </row>
    <row r="218" spans="1:13" ht="13.8" thickBot="1" x14ac:dyDescent="0.3">
      <c r="A218" s="103" t="str">
        <f t="shared" si="22"/>
        <v>GS &lt;50</v>
      </c>
      <c r="B218" s="103" t="s">
        <v>84</v>
      </c>
      <c r="C218" s="24">
        <f>B18</f>
        <v>3</v>
      </c>
      <c r="D218" s="247" t="s">
        <v>85</v>
      </c>
      <c r="E218" s="247"/>
      <c r="F218" s="77"/>
      <c r="G218" s="78"/>
      <c r="H218" s="79">
        <f>H215+H216+H217</f>
        <v>351.29398696000004</v>
      </c>
      <c r="I218" s="80"/>
      <c r="J218" s="80"/>
      <c r="K218" s="81">
        <f>K215+K216+K217</f>
        <v>373.21921235540776</v>
      </c>
      <c r="L218" s="82">
        <f>K218-H218</f>
        <v>21.925225395407722</v>
      </c>
      <c r="M218" s="83">
        <f>IF((H218)=0,"",(L218/H218))</f>
        <v>6.2412754585247796E-2</v>
      </c>
    </row>
    <row r="219" spans="1:13" ht="13.8" thickBot="1" x14ac:dyDescent="0.3">
      <c r="A219" s="103" t="str">
        <f t="shared" si="22"/>
        <v>GS &lt;50</v>
      </c>
      <c r="B219" s="103" t="s">
        <v>12</v>
      </c>
      <c r="D219" s="58"/>
      <c r="E219" s="59"/>
      <c r="F219" s="60"/>
      <c r="G219" s="61"/>
      <c r="H219" s="62"/>
      <c r="I219" s="60"/>
      <c r="J219" s="63"/>
      <c r="K219" s="62"/>
      <c r="L219" s="64"/>
      <c r="M219" s="65"/>
    </row>
    <row r="220" spans="1:13" hidden="1" x14ac:dyDescent="0.25">
      <c r="A220" s="103" t="str">
        <f t="shared" si="22"/>
        <v>GS &lt;50</v>
      </c>
      <c r="B220" s="103" t="s">
        <v>78</v>
      </c>
      <c r="D220" s="135" t="s">
        <v>86</v>
      </c>
      <c r="E220" s="25"/>
      <c r="F220" s="136"/>
      <c r="G220" s="137"/>
      <c r="H220" s="138">
        <f>SUM(H212,H205:H208,H204)</f>
        <v>363.62724800000001</v>
      </c>
      <c r="I220" s="139"/>
      <c r="J220" s="139"/>
      <c r="K220" s="138">
        <f>SUM(K212,K205:K208,K204)</f>
        <v>388.12470654235506</v>
      </c>
      <c r="L220" s="140">
        <f>K220-H220</f>
        <v>24.497458542355048</v>
      </c>
      <c r="M220" s="141">
        <f>IF((H220)=0,"",(L220/H220))</f>
        <v>6.7369699815111345E-2</v>
      </c>
    </row>
    <row r="221" spans="1:13" hidden="1" x14ac:dyDescent="0.25">
      <c r="A221" s="103" t="str">
        <f t="shared" si="22"/>
        <v>GS &lt;50</v>
      </c>
      <c r="B221" s="103" t="s">
        <v>78</v>
      </c>
      <c r="D221" s="142" t="s">
        <v>82</v>
      </c>
      <c r="E221" s="25"/>
      <c r="F221" s="136">
        <v>0.13</v>
      </c>
      <c r="G221" s="137"/>
      <c r="H221" s="144">
        <f>H220*F221</f>
        <v>47.271542240000002</v>
      </c>
      <c r="I221" s="136">
        <v>0.13</v>
      </c>
      <c r="J221" s="145"/>
      <c r="K221" s="144">
        <f>K220*I221</f>
        <v>50.456211850506158</v>
      </c>
      <c r="L221" s="119">
        <f>K221-H221</f>
        <v>3.1846696105061554</v>
      </c>
      <c r="M221" s="146">
        <f>IF((H221)=0,"",(L221/H221))</f>
        <v>6.7369699815111331E-2</v>
      </c>
    </row>
    <row r="222" spans="1:13" ht="14.4" hidden="1" x14ac:dyDescent="0.3">
      <c r="A222" s="103" t="str">
        <f t="shared" si="22"/>
        <v>GS &lt;50</v>
      </c>
      <c r="B222" s="103" t="s">
        <v>78</v>
      </c>
      <c r="D222" s="142" t="s">
        <v>83</v>
      </c>
      <c r="E222" s="147"/>
      <c r="F222" s="148">
        <f>OER</f>
        <v>0.23499999999999999</v>
      </c>
      <c r="G222" s="137"/>
      <c r="H222" s="144">
        <f>IF(OR(ISNUMBER(SEARCH("[DGEN]", E176))=TRUE, ISNUMBER(SEARCH("STREET LIGHT", E176))=TRUE), 0, IF(AND(E178=0, E179=0),0, IF(AND(E179=0, E178*12&gt;250000), 0, IF(AND(E178=0, E179&gt;=50), 0, IF(E178*12&lt;=250000, F222*H220*-1, IF(E179&lt;50, F222*H220*-1, 0))))))</f>
        <v>-85.452403279999999</v>
      </c>
      <c r="I222" s="148">
        <f>OER</f>
        <v>0.23499999999999999</v>
      </c>
      <c r="J222" s="145"/>
      <c r="K222" s="144">
        <f>IF(OR(ISNUMBER(SEARCH("[DGEN]", E176))=TRUE, ISNUMBER(SEARCH("STREET LIGHT", E176))=TRUE), 0, IF(AND(E178=0, E179=0),0, IF(AND(E179=0, E178*12&gt;250000), 0, IF(AND(E178=0, E179&gt;=50), 0, IF(E178*12&lt;=250000, I222*K220*-1, IF(E179&lt;50, I222*K220*-1, 0))))))</f>
        <v>-91.20930603745343</v>
      </c>
      <c r="L222" s="119"/>
      <c r="M222" s="146"/>
    </row>
    <row r="223" spans="1:13" hidden="1" x14ac:dyDescent="0.25">
      <c r="A223" s="103" t="str">
        <f t="shared" si="22"/>
        <v>GS &lt;50</v>
      </c>
      <c r="B223" s="103" t="s">
        <v>87</v>
      </c>
      <c r="D223" s="248" t="s">
        <v>86</v>
      </c>
      <c r="E223" s="248"/>
      <c r="F223" s="149"/>
      <c r="G223" s="143"/>
      <c r="H223" s="138">
        <f>SUM(H220,H221)</f>
        <v>410.89879024000004</v>
      </c>
      <c r="I223" s="150"/>
      <c r="J223" s="150"/>
      <c r="K223" s="138">
        <f>SUM(K220,K221)</f>
        <v>438.58091839286124</v>
      </c>
      <c r="L223" s="140">
        <f>K223-H223</f>
        <v>27.682128152861196</v>
      </c>
      <c r="M223" s="141">
        <f>IF((H223)=0,"",(L223/H223))</f>
        <v>6.7369699815111317E-2</v>
      </c>
    </row>
    <row r="224" spans="1:13" ht="13.8" hidden="1" thickBot="1" x14ac:dyDescent="0.3">
      <c r="A224" s="103" t="str">
        <f t="shared" si="22"/>
        <v>GS &lt;50</v>
      </c>
      <c r="B224" s="103" t="s">
        <v>78</v>
      </c>
      <c r="D224" s="131"/>
      <c r="E224" s="132"/>
      <c r="F224" s="151"/>
      <c r="G224" s="152"/>
      <c r="H224" s="153"/>
      <c r="I224" s="151"/>
      <c r="J224" s="133"/>
      <c r="K224" s="153"/>
      <c r="L224" s="154"/>
      <c r="M224" s="134"/>
    </row>
    <row r="225" spans="1:14" hidden="1" x14ac:dyDescent="0.25">
      <c r="A225" s="103" t="str">
        <f t="shared" si="22"/>
        <v>GS &lt;50</v>
      </c>
      <c r="B225" s="103" t="s">
        <v>17</v>
      </c>
      <c r="D225" s="135" t="s">
        <v>88</v>
      </c>
      <c r="E225" s="25"/>
      <c r="F225" s="136"/>
      <c r="G225" s="137"/>
      <c r="H225" s="138">
        <f>SUM(H213,H205:H208,H204)</f>
        <v>363.62724800000001</v>
      </c>
      <c r="I225" s="139"/>
      <c r="J225" s="139"/>
      <c r="K225" s="138">
        <f>SUM(K213,K205:K208,K204)</f>
        <v>388.12470654235506</v>
      </c>
      <c r="L225" s="140">
        <f>K225-H225</f>
        <v>24.497458542355048</v>
      </c>
      <c r="M225" s="141">
        <f>IF((H225)=0,"",(L225/H225))</f>
        <v>6.7369699815111345E-2</v>
      </c>
    </row>
    <row r="226" spans="1:14" hidden="1" x14ac:dyDescent="0.25">
      <c r="A226" s="103" t="str">
        <f t="shared" si="22"/>
        <v>GS &lt;50</v>
      </c>
      <c r="B226" s="103" t="s">
        <v>17</v>
      </c>
      <c r="D226" s="142" t="s">
        <v>82</v>
      </c>
      <c r="E226" s="25"/>
      <c r="F226" s="136">
        <v>0.13</v>
      </c>
      <c r="G226" s="137"/>
      <c r="H226" s="144">
        <f>H225*F226</f>
        <v>47.271542240000002</v>
      </c>
      <c r="I226" s="136">
        <v>0.13</v>
      </c>
      <c r="J226" s="145"/>
      <c r="K226" s="144">
        <f>K225*I226</f>
        <v>50.456211850506158</v>
      </c>
      <c r="L226" s="119">
        <f>K226-H226</f>
        <v>3.1846696105061554</v>
      </c>
      <c r="M226" s="146">
        <f>IF((H226)=0,"",(L226/H226))</f>
        <v>6.7369699815111331E-2</v>
      </c>
    </row>
    <row r="227" spans="1:14" ht="14.4" hidden="1" x14ac:dyDescent="0.3">
      <c r="A227" s="103" t="str">
        <f t="shared" si="22"/>
        <v>GS &lt;50</v>
      </c>
      <c r="B227" s="103" t="s">
        <v>17</v>
      </c>
      <c r="D227" s="142" t="s">
        <v>83</v>
      </c>
      <c r="E227" s="147"/>
      <c r="F227" s="148">
        <f>OER</f>
        <v>0.23499999999999999</v>
      </c>
      <c r="G227" s="137"/>
      <c r="H227" s="144">
        <f>IF(OR(ISNUMBER(SEARCH("[DGEN]", E176))=TRUE, ISNUMBER(SEARCH("STREET LIGHT", E176))=TRUE), 0, IF(AND(E178=0, E179=0),0, IF(AND(E179=0, E178*12&gt;250000), 0, IF(AND(E178=0, E179&gt;=50), 0, IF(E178*12&lt;=250000, F227*H225*-1, IF(E179&lt;50, F227*H225*-1, 0))))))</f>
        <v>-85.452403279999999</v>
      </c>
      <c r="I227" s="148">
        <f>OER</f>
        <v>0.23499999999999999</v>
      </c>
      <c r="J227" s="145"/>
      <c r="K227" s="144">
        <f>IF(OR(ISNUMBER(SEARCH("[DGEN]", E176))=TRUE, ISNUMBER(SEARCH("STREET LIGHT", E176))=TRUE), 0, IF(AND(E178=0, E179=0),0, IF(AND(E179=0, E178*12&gt;250000), 0, IF(AND(E178=0, E179&gt;=50), 0, IF(E178*12&lt;=250000, I227*K225*-1, IF(E179&lt;50, I227*K225*-1, 0))))))</f>
        <v>-91.20930603745343</v>
      </c>
      <c r="L227" s="119"/>
      <c r="M227" s="146"/>
    </row>
    <row r="228" spans="1:14" hidden="1" x14ac:dyDescent="0.25">
      <c r="A228" s="103" t="str">
        <f t="shared" si="22"/>
        <v>GS &lt;50</v>
      </c>
      <c r="B228" s="103" t="s">
        <v>89</v>
      </c>
      <c r="D228" s="248" t="s">
        <v>88</v>
      </c>
      <c r="E228" s="248"/>
      <c r="F228" s="149"/>
      <c r="G228" s="143"/>
      <c r="H228" s="138">
        <f>SUM(H225,H226)</f>
        <v>410.89879024000004</v>
      </c>
      <c r="I228" s="150"/>
      <c r="J228" s="150"/>
      <c r="K228" s="138">
        <f>SUM(K225,K226)</f>
        <v>438.58091839286124</v>
      </c>
      <c r="L228" s="140">
        <f>K228-H228</f>
        <v>27.682128152861196</v>
      </c>
      <c r="M228" s="141">
        <f>IF((H228)=0,"",(L228/H228))</f>
        <v>6.7369699815111317E-2</v>
      </c>
    </row>
    <row r="229" spans="1:14" ht="13.8" hidden="1" thickBot="1" x14ac:dyDescent="0.3">
      <c r="A229" s="103" t="str">
        <f t="shared" si="22"/>
        <v>GS &lt;50</v>
      </c>
      <c r="B229" s="103" t="s">
        <v>17</v>
      </c>
      <c r="D229" s="131"/>
      <c r="E229" s="132"/>
      <c r="F229" s="155"/>
      <c r="G229" s="152"/>
      <c r="H229" s="156"/>
      <c r="I229" s="155"/>
      <c r="J229" s="133"/>
      <c r="K229" s="156"/>
      <c r="L229" s="154"/>
      <c r="M229" s="157"/>
    </row>
    <row r="232" spans="1:14" x14ac:dyDescent="0.25">
      <c r="C232" s="103"/>
      <c r="D232" s="104" t="s">
        <v>34</v>
      </c>
      <c r="E232" s="249" t="str">
        <f>D19</f>
        <v>GS 50 - 2,999 kW</v>
      </c>
      <c r="F232" s="250"/>
      <c r="G232" s="250"/>
      <c r="H232" s="250"/>
      <c r="I232" s="250"/>
      <c r="J232" s="251"/>
      <c r="K232" s="103" t="str">
        <f>IF(N19="DEMAND - INTERVAL","RTSR - INTERVAL METERED","")</f>
        <v/>
      </c>
    </row>
    <row r="233" spans="1:14" x14ac:dyDescent="0.25">
      <c r="C233" s="103"/>
      <c r="D233" s="104" t="s">
        <v>35</v>
      </c>
      <c r="E233" s="252" t="str">
        <f>H19</f>
        <v>Non-RPP (Other)</v>
      </c>
      <c r="F233" s="253"/>
      <c r="G233" s="254"/>
      <c r="H233" s="20"/>
      <c r="I233" s="20"/>
    </row>
    <row r="234" spans="1:14" ht="15.6" x14ac:dyDescent="0.25">
      <c r="C234" s="103"/>
      <c r="D234" s="104" t="s">
        <v>36</v>
      </c>
      <c r="E234" s="21">
        <f>K19</f>
        <v>75000</v>
      </c>
      <c r="F234" s="105" t="s">
        <v>11</v>
      </c>
      <c r="J234" s="22"/>
      <c r="K234" s="22"/>
      <c r="L234" s="22"/>
      <c r="M234" s="22"/>
      <c r="N234" s="22"/>
    </row>
    <row r="235" spans="1:14" ht="15.6" x14ac:dyDescent="0.3">
      <c r="C235" s="103"/>
      <c r="D235" s="104" t="s">
        <v>37</v>
      </c>
      <c r="E235" s="21">
        <f>L19</f>
        <v>175</v>
      </c>
      <c r="F235" s="106" t="s">
        <v>16</v>
      </c>
      <c r="G235" s="107"/>
      <c r="H235" s="108"/>
      <c r="I235" s="108"/>
      <c r="J235" s="108"/>
    </row>
    <row r="236" spans="1:14" x14ac:dyDescent="0.25">
      <c r="C236" s="103"/>
      <c r="D236" s="104" t="s">
        <v>38</v>
      </c>
      <c r="E236" s="23">
        <f>I19</f>
        <v>1.0482</v>
      </c>
    </row>
    <row r="237" spans="1:14" x14ac:dyDescent="0.25">
      <c r="C237" s="103"/>
      <c r="D237" s="104" t="s">
        <v>39</v>
      </c>
      <c r="E237" s="23">
        <f>J19</f>
        <v>1.0415000000000001</v>
      </c>
    </row>
    <row r="238" spans="1:14" x14ac:dyDescent="0.25">
      <c r="C238" s="103"/>
    </row>
    <row r="239" spans="1:14" x14ac:dyDescent="0.25">
      <c r="C239" s="103"/>
      <c r="E239" s="105"/>
      <c r="F239" s="237" t="s">
        <v>40</v>
      </c>
      <c r="G239" s="238"/>
      <c r="H239" s="239"/>
      <c r="I239" s="237" t="s">
        <v>41</v>
      </c>
      <c r="J239" s="238"/>
      <c r="K239" s="239"/>
      <c r="L239" s="237" t="s">
        <v>42</v>
      </c>
      <c r="M239" s="239"/>
    </row>
    <row r="240" spans="1:14" x14ac:dyDescent="0.25">
      <c r="C240" s="103"/>
      <c r="E240" s="240"/>
      <c r="F240" s="109" t="s">
        <v>43</v>
      </c>
      <c r="G240" s="109" t="s">
        <v>44</v>
      </c>
      <c r="H240" s="110" t="s">
        <v>45</v>
      </c>
      <c r="I240" s="109" t="s">
        <v>43</v>
      </c>
      <c r="J240" s="111" t="s">
        <v>44</v>
      </c>
      <c r="K240" s="110" t="s">
        <v>45</v>
      </c>
      <c r="L240" s="242" t="s">
        <v>46</v>
      </c>
      <c r="M240" s="244" t="s">
        <v>47</v>
      </c>
    </row>
    <row r="241" spans="1:15" x14ac:dyDescent="0.25">
      <c r="C241" s="103"/>
      <c r="E241" s="241"/>
      <c r="F241" s="112" t="s">
        <v>48</v>
      </c>
      <c r="G241" s="112"/>
      <c r="H241" s="113" t="s">
        <v>48</v>
      </c>
      <c r="I241" s="112" t="s">
        <v>48</v>
      </c>
      <c r="J241" s="113"/>
      <c r="K241" s="113" t="s">
        <v>48</v>
      </c>
      <c r="L241" s="243"/>
      <c r="M241" s="245"/>
    </row>
    <row r="242" spans="1:15" x14ac:dyDescent="0.25">
      <c r="A242" s="103" t="str">
        <f>$E232</f>
        <v>GS 50 - 2,999 kW</v>
      </c>
      <c r="D242" s="114" t="s">
        <v>49</v>
      </c>
      <c r="E242" s="25"/>
      <c r="F242" s="26">
        <v>135.84</v>
      </c>
      <c r="G242" s="115">
        <v>1</v>
      </c>
      <c r="H242" s="116">
        <f>G242*F242</f>
        <v>135.84</v>
      </c>
      <c r="I242" s="29">
        <v>165.94</v>
      </c>
      <c r="J242" s="117">
        <f>G242</f>
        <v>1</v>
      </c>
      <c r="K242" s="118">
        <f>J242*I242</f>
        <v>165.94</v>
      </c>
      <c r="L242" s="119">
        <f>K242-H242</f>
        <v>30.099999999999994</v>
      </c>
      <c r="M242" s="120">
        <f>IF(ISERROR(L242/H242), "", L242/H242)</f>
        <v>0.22158421672555945</v>
      </c>
    </row>
    <row r="243" spans="1:15" x14ac:dyDescent="0.25">
      <c r="A243" s="103" t="str">
        <f t="shared" ref="A243:A285" si="27">A242</f>
        <v>GS 50 - 2,999 kW</v>
      </c>
      <c r="D243" s="114" t="s">
        <v>50</v>
      </c>
      <c r="E243" s="25"/>
      <c r="F243" s="26">
        <v>4.1908000000000003</v>
      </c>
      <c r="G243" s="115">
        <f>IF($E235&gt;0, $E235, $E234)</f>
        <v>175</v>
      </c>
      <c r="H243" s="116">
        <f>G243*F243</f>
        <v>733.3900000000001</v>
      </c>
      <c r="I243" s="201">
        <v>6.3536000000000001</v>
      </c>
      <c r="J243" s="117">
        <f>IF($E235&gt;0, $E235, $E234)</f>
        <v>175</v>
      </c>
      <c r="K243" s="118">
        <f>J243*I243</f>
        <v>1111.8800000000001</v>
      </c>
      <c r="L243" s="119">
        <f>K243-H243</f>
        <v>378.49</v>
      </c>
      <c r="M243" s="120">
        <f>IF(ISERROR(L243/H243), "", L243/H243)</f>
        <v>0.51608284814355243</v>
      </c>
    </row>
    <row r="244" spans="1:15" ht="13.2" hidden="1" customHeight="1" x14ac:dyDescent="0.25">
      <c r="A244" s="103" t="str">
        <f t="shared" si="27"/>
        <v>GS 50 - 2,999 kW</v>
      </c>
      <c r="D244" s="114" t="s">
        <v>51</v>
      </c>
      <c r="E244" s="25"/>
      <c r="F244" s="26">
        <v>0</v>
      </c>
      <c r="G244" s="115">
        <f>IF($E235&gt;0, $E235, $E234)</f>
        <v>175</v>
      </c>
      <c r="H244" s="116">
        <v>0</v>
      </c>
      <c r="I244" s="29">
        <v>0</v>
      </c>
      <c r="J244" s="117">
        <f>IF($E235&gt;0, $E235, $E234)</f>
        <v>175</v>
      </c>
      <c r="K244" s="118">
        <v>0</v>
      </c>
      <c r="L244" s="119"/>
      <c r="M244" s="120"/>
    </row>
    <row r="245" spans="1:15" ht="13.2" hidden="1" customHeight="1" x14ac:dyDescent="0.25">
      <c r="A245" s="103" t="str">
        <f t="shared" si="27"/>
        <v>GS 50 - 2,999 kW</v>
      </c>
      <c r="D245" s="114" t="s">
        <v>52</v>
      </c>
      <c r="E245" s="25"/>
      <c r="F245" s="26">
        <v>0</v>
      </c>
      <c r="G245" s="115">
        <f>IF($E235&gt;0, $E235, $E234)</f>
        <v>175</v>
      </c>
      <c r="H245" s="116">
        <v>0</v>
      </c>
      <c r="I245" s="29">
        <v>0</v>
      </c>
      <c r="J245" s="121">
        <f>IF($E235&gt;0, $E235, $E234)</f>
        <v>175</v>
      </c>
      <c r="K245" s="118">
        <v>0</v>
      </c>
      <c r="L245" s="119">
        <f t="shared" ref="L245:L263" si="28">K245-H245</f>
        <v>0</v>
      </c>
      <c r="M245" s="120" t="str">
        <f>IF(ISERROR(L245/H245), "", L245/H245)</f>
        <v/>
      </c>
    </row>
    <row r="246" spans="1:15" x14ac:dyDescent="0.25">
      <c r="A246" s="103" t="str">
        <f t="shared" si="27"/>
        <v>GS 50 - 2,999 kW</v>
      </c>
      <c r="D246" s="114" t="s">
        <v>53</v>
      </c>
      <c r="E246" s="25"/>
      <c r="F246" s="26">
        <v>14.280000000000001</v>
      </c>
      <c r="G246" s="115">
        <v>1</v>
      </c>
      <c r="H246" s="116">
        <f>G246*F246</f>
        <v>14.280000000000001</v>
      </c>
      <c r="I246" s="29">
        <v>0</v>
      </c>
      <c r="J246" s="117">
        <f>G246</f>
        <v>1</v>
      </c>
      <c r="K246" s="118">
        <f>J246*I246</f>
        <v>0</v>
      </c>
      <c r="L246" s="119">
        <f t="shared" si="28"/>
        <v>-14.280000000000001</v>
      </c>
      <c r="M246" s="120">
        <f>IF(ISERROR(L246/H246), "", L246/H246)</f>
        <v>-1</v>
      </c>
    </row>
    <row r="247" spans="1:15" x14ac:dyDescent="0.25">
      <c r="A247" s="103" t="str">
        <f t="shared" si="27"/>
        <v>GS 50 - 2,999 kW</v>
      </c>
      <c r="D247" s="114" t="s">
        <v>54</v>
      </c>
      <c r="E247" s="25"/>
      <c r="F247" s="26">
        <v>0.71719999999999995</v>
      </c>
      <c r="G247" s="115">
        <f>IF($E235&gt;0, $E235, $E234)</f>
        <v>175</v>
      </c>
      <c r="H247" s="116">
        <f>G247*F247</f>
        <v>125.50999999999999</v>
      </c>
      <c r="I247" s="201">
        <v>3.4911193110139238E-3</v>
      </c>
      <c r="J247" s="117">
        <f>IF($E235&gt;0, $E235, $E234)</f>
        <v>175</v>
      </c>
      <c r="K247" s="118">
        <f>J247*I247</f>
        <v>0.61094587942743672</v>
      </c>
      <c r="L247" s="119">
        <f t="shared" si="28"/>
        <v>-124.89905412057256</v>
      </c>
      <c r="M247" s="120">
        <f>IF(ISERROR(L247/H247), "", L247/H247)</f>
        <v>-0.99513229320829066</v>
      </c>
    </row>
    <row r="248" spans="1:15" x14ac:dyDescent="0.25">
      <c r="A248" s="103" t="str">
        <f t="shared" si="27"/>
        <v>GS 50 - 2,999 kW</v>
      </c>
      <c r="B248" s="103" t="s">
        <v>55</v>
      </c>
      <c r="C248" s="24">
        <f>B19</f>
        <v>4</v>
      </c>
      <c r="D248" s="122" t="s">
        <v>56</v>
      </c>
      <c r="E248" s="7"/>
      <c r="F248" s="48"/>
      <c r="G248" s="38"/>
      <c r="H248" s="39">
        <f>SUM(H242:H247)</f>
        <v>1009.0200000000001</v>
      </c>
      <c r="I248" s="51"/>
      <c r="J248" s="40"/>
      <c r="K248" s="39">
        <f>SUM(K242:K247)</f>
        <v>1278.4309458794276</v>
      </c>
      <c r="L248" s="41">
        <f t="shared" si="28"/>
        <v>269.41094587942746</v>
      </c>
      <c r="M248" s="42">
        <f>IF((H248)=0,"",(L248/H248))</f>
        <v>0.26700258258451509</v>
      </c>
    </row>
    <row r="249" spans="1:15" x14ac:dyDescent="0.25">
      <c r="A249" s="103" t="str">
        <f t="shared" si="27"/>
        <v>GS 50 - 2,999 kW</v>
      </c>
      <c r="D249" s="123" t="s">
        <v>57</v>
      </c>
      <c r="E249" s="25"/>
      <c r="F249" s="34">
        <f>IF((E234*12&gt;=150000), 0, IF(E233="RPP",(F265*OffPeakPer+F266*MidPeakPer+F267*OnPeakPer),IF(E233="Non-RPP (Retailer)",F268,F269)))</f>
        <v>0</v>
      </c>
      <c r="G249" s="43">
        <f>IF(F249=0, 0, $E234*E236-E234)</f>
        <v>0</v>
      </c>
      <c r="H249" s="28">
        <f t="shared" ref="H249:H256" si="29">G249*F249</f>
        <v>0</v>
      </c>
      <c r="I249" s="35">
        <f>IF((E234*12&gt;=150000), 0, IF(E233="RPP",(I265*OffPeakPer+I266*MidPeakPer+I267*OnPeakPer),IF(E233="Non-RPP (Retailer)",I268,I269)))</f>
        <v>0</v>
      </c>
      <c r="J249" s="44">
        <f>IF(I249=0, 0, E234*E237-E234)</f>
        <v>0</v>
      </c>
      <c r="K249" s="31">
        <f t="shared" ref="K249:K256" si="30">J249*I249</f>
        <v>0</v>
      </c>
      <c r="L249" s="32">
        <f t="shared" si="28"/>
        <v>0</v>
      </c>
      <c r="M249" s="33" t="str">
        <f t="shared" ref="M249:M256" si="31">IF(ISERROR(L249/H249), "", L249/H249)</f>
        <v/>
      </c>
    </row>
    <row r="250" spans="1:15" ht="26.4" x14ac:dyDescent="0.25">
      <c r="A250" s="103" t="str">
        <f t="shared" si="27"/>
        <v>GS 50 - 2,999 kW</v>
      </c>
      <c r="D250" s="123" t="s">
        <v>58</v>
      </c>
      <c r="E250" s="25"/>
      <c r="F250" s="36">
        <v>-0.54620000000000002</v>
      </c>
      <c r="G250" s="55">
        <f>IF($E235&gt;0, $E235, $E234)</f>
        <v>175</v>
      </c>
      <c r="H250" s="116">
        <f t="shared" si="29"/>
        <v>-95.585000000000008</v>
      </c>
      <c r="I250" s="201">
        <v>0</v>
      </c>
      <c r="J250" s="56">
        <f>IF($E235&gt;0, $E235, $E234)</f>
        <v>175</v>
      </c>
      <c r="K250" s="118">
        <f t="shared" si="30"/>
        <v>0</v>
      </c>
      <c r="L250" s="119">
        <f t="shared" si="28"/>
        <v>95.585000000000008</v>
      </c>
      <c r="M250" s="120">
        <f t="shared" si="31"/>
        <v>-1</v>
      </c>
    </row>
    <row r="251" spans="1:15" x14ac:dyDescent="0.25">
      <c r="A251" s="103" t="str">
        <f t="shared" si="27"/>
        <v>GS 50 - 2,999 kW</v>
      </c>
      <c r="D251" s="123" t="s">
        <v>59</v>
      </c>
      <c r="E251" s="25"/>
      <c r="F251" s="36">
        <v>0.26050000000000001</v>
      </c>
      <c r="G251" s="55">
        <f>IF($E235&gt;0, $E235, $E234)</f>
        <v>175</v>
      </c>
      <c r="H251" s="116">
        <f t="shared" si="29"/>
        <v>45.587499999999999</v>
      </c>
      <c r="I251" s="201">
        <v>0</v>
      </c>
      <c r="J251" s="56">
        <f>IF($E235&gt;0, $E235, $E234)</f>
        <v>175</v>
      </c>
      <c r="K251" s="118">
        <f t="shared" si="30"/>
        <v>0</v>
      </c>
      <c r="L251" s="119">
        <f t="shared" si="28"/>
        <v>-45.587499999999999</v>
      </c>
      <c r="M251" s="120">
        <f t="shared" si="31"/>
        <v>-1</v>
      </c>
    </row>
    <row r="252" spans="1:15" x14ac:dyDescent="0.25">
      <c r="A252" s="103" t="str">
        <f t="shared" si="27"/>
        <v>GS 50 - 2,999 kW</v>
      </c>
      <c r="D252" s="123" t="s">
        <v>60</v>
      </c>
      <c r="E252" s="25"/>
      <c r="F252" s="36">
        <v>9.9000000000000008E-3</v>
      </c>
      <c r="G252" s="55">
        <f>E234</f>
        <v>75000</v>
      </c>
      <c r="H252" s="116">
        <f t="shared" si="29"/>
        <v>742.50000000000011</v>
      </c>
      <c r="I252" s="201">
        <v>0</v>
      </c>
      <c r="J252" s="56">
        <f>E234</f>
        <v>75000</v>
      </c>
      <c r="K252" s="118">
        <f t="shared" si="30"/>
        <v>0</v>
      </c>
      <c r="L252" s="119">
        <f t="shared" si="28"/>
        <v>-742.50000000000011</v>
      </c>
      <c r="M252" s="120">
        <f t="shared" si="31"/>
        <v>-1</v>
      </c>
    </row>
    <row r="253" spans="1:15" x14ac:dyDescent="0.25">
      <c r="A253" s="103" t="str">
        <f t="shared" si="27"/>
        <v>GS 50 - 2,999 kW</v>
      </c>
      <c r="D253" s="114" t="s">
        <v>61</v>
      </c>
      <c r="E253" s="25"/>
      <c r="F253" s="36">
        <v>0.59770000000000001</v>
      </c>
      <c r="G253" s="55">
        <f>IF($E235&gt;0, $E235, $E234)</f>
        <v>175</v>
      </c>
      <c r="H253" s="116">
        <f t="shared" si="29"/>
        <v>104.5975</v>
      </c>
      <c r="I253" s="201">
        <v>0.5739273708491055</v>
      </c>
      <c r="J253" s="56">
        <f>IF($E235&gt;0, $E235, $E234)</f>
        <v>175</v>
      </c>
      <c r="K253" s="118">
        <f t="shared" si="30"/>
        <v>100.43728989859346</v>
      </c>
      <c r="L253" s="119">
        <f t="shared" si="28"/>
        <v>-4.160210101406534</v>
      </c>
      <c r="M253" s="120">
        <f t="shared" si="31"/>
        <v>-3.9773513720753689E-2</v>
      </c>
      <c r="O253" s="160"/>
    </row>
    <row r="254" spans="1:15" ht="26.4" x14ac:dyDescent="0.25">
      <c r="A254" s="103" t="str">
        <f t="shared" si="27"/>
        <v>GS 50 - 2,999 kW</v>
      </c>
      <c r="D254" s="123" t="s">
        <v>62</v>
      </c>
      <c r="E254" s="25"/>
      <c r="F254" s="36">
        <v>0</v>
      </c>
      <c r="G254" s="115">
        <v>1</v>
      </c>
      <c r="H254" s="116">
        <f t="shared" si="29"/>
        <v>0</v>
      </c>
      <c r="I254" s="201">
        <v>0</v>
      </c>
      <c r="J254" s="121">
        <v>1</v>
      </c>
      <c r="K254" s="118">
        <f t="shared" si="30"/>
        <v>0</v>
      </c>
      <c r="L254" s="119">
        <f t="shared" si="28"/>
        <v>0</v>
      </c>
      <c r="M254" s="120" t="str">
        <f t="shared" si="31"/>
        <v/>
      </c>
    </row>
    <row r="255" spans="1:15" x14ac:dyDescent="0.25">
      <c r="A255" s="103" t="str">
        <f t="shared" si="27"/>
        <v>GS 50 - 2,999 kW</v>
      </c>
      <c r="D255" s="114" t="s">
        <v>63</v>
      </c>
      <c r="E255" s="25"/>
      <c r="F255" s="36">
        <v>0</v>
      </c>
      <c r="G255" s="115">
        <v>1</v>
      </c>
      <c r="H255" s="116">
        <f t="shared" si="29"/>
        <v>0</v>
      </c>
      <c r="I255" s="201">
        <v>0</v>
      </c>
      <c r="J255" s="121">
        <v>1</v>
      </c>
      <c r="K255" s="118">
        <f t="shared" si="30"/>
        <v>0</v>
      </c>
      <c r="L255" s="119">
        <f t="shared" si="28"/>
        <v>0</v>
      </c>
      <c r="M255" s="120" t="str">
        <f t="shared" si="31"/>
        <v/>
      </c>
    </row>
    <row r="256" spans="1:15" x14ac:dyDescent="0.25">
      <c r="A256" s="103" t="str">
        <f t="shared" si="27"/>
        <v>GS 50 - 2,999 kW</v>
      </c>
      <c r="D256" s="114" t="s">
        <v>64</v>
      </c>
      <c r="E256" s="25"/>
      <c r="F256" s="36">
        <v>0.1701</v>
      </c>
      <c r="G256" s="55">
        <f>IF($E235&gt;0, $E235, $E234)</f>
        <v>175</v>
      </c>
      <c r="H256" s="116">
        <f t="shared" si="29"/>
        <v>29.767500000000002</v>
      </c>
      <c r="I256" s="201">
        <v>0.18855247022493121</v>
      </c>
      <c r="J256" s="56">
        <f>IF($E235&gt;0, $E235, $E234)</f>
        <v>175</v>
      </c>
      <c r="K256" s="118">
        <f t="shared" si="30"/>
        <v>32.996682289362965</v>
      </c>
      <c r="L256" s="119">
        <f t="shared" si="28"/>
        <v>3.2291822893629636</v>
      </c>
      <c r="M256" s="120">
        <f t="shared" si="31"/>
        <v>0.10848013065803186</v>
      </c>
    </row>
    <row r="257" spans="1:15" ht="26.4" x14ac:dyDescent="0.25">
      <c r="A257" s="103" t="str">
        <f t="shared" si="27"/>
        <v>GS 50 - 2,999 kW</v>
      </c>
      <c r="B257" s="103" t="s">
        <v>65</v>
      </c>
      <c r="C257" s="24">
        <f>B19</f>
        <v>4</v>
      </c>
      <c r="D257" s="124" t="s">
        <v>66</v>
      </c>
      <c r="E257" s="125"/>
      <c r="F257" s="48"/>
      <c r="G257" s="49"/>
      <c r="H257" s="50">
        <f>SUM(H248:H256)</f>
        <v>1835.8875</v>
      </c>
      <c r="I257" s="51"/>
      <c r="J257" s="52"/>
      <c r="K257" s="50">
        <f>SUM(K248:K256)</f>
        <v>1411.864918067384</v>
      </c>
      <c r="L257" s="41">
        <f t="shared" si="28"/>
        <v>-424.02258193261605</v>
      </c>
      <c r="M257" s="42">
        <f>IF((H257)=0,"",(L257/H257))</f>
        <v>-0.23096327086088664</v>
      </c>
    </row>
    <row r="258" spans="1:15" x14ac:dyDescent="0.25">
      <c r="A258" s="103" t="str">
        <f t="shared" si="27"/>
        <v>GS 50 - 2,999 kW</v>
      </c>
      <c r="D258" s="126" t="s">
        <v>67</v>
      </c>
      <c r="E258" s="25"/>
      <c r="F258" s="36">
        <v>5.1448999999999998</v>
      </c>
      <c r="G258" s="43">
        <f>IF($E235&gt;0, $E235, $E234*$E236)</f>
        <v>175</v>
      </c>
      <c r="H258" s="116">
        <f>G258*F258</f>
        <v>900.35749999999996</v>
      </c>
      <c r="I258" s="201">
        <v>5.4260000000000002</v>
      </c>
      <c r="J258" s="44">
        <f>IF($E235&gt;0, $E235, $E234*$E237)</f>
        <v>175</v>
      </c>
      <c r="K258" s="118">
        <f>J258*I258</f>
        <v>949.55000000000007</v>
      </c>
      <c r="L258" s="119">
        <f t="shared" si="28"/>
        <v>49.192500000000109</v>
      </c>
      <c r="M258" s="120">
        <f>IF(ISERROR(L258/H258), "", L258/H258)</f>
        <v>5.4636630449571545E-2</v>
      </c>
      <c r="N258" s="127" t="str">
        <f>IF(ISERROR(ABS(M258)), "", IF(ABS(M258)&gt;=4%, "In the manager's summary, discuss the reasoning for the change in RTSR rates", ""))</f>
        <v>In the manager's summary, discuss the reasoning for the change in RTSR rates</v>
      </c>
      <c r="O258" s="160"/>
    </row>
    <row r="259" spans="1:15" ht="26.4" x14ac:dyDescent="0.25">
      <c r="A259" s="103" t="str">
        <f t="shared" si="27"/>
        <v>GS 50 - 2,999 kW</v>
      </c>
      <c r="D259" s="128" t="s">
        <v>68</v>
      </c>
      <c r="E259" s="25"/>
      <c r="F259" s="36">
        <v>3.3910999999999998</v>
      </c>
      <c r="G259" s="43">
        <f>IF($E235&gt;0, $E235, $E234*$E236)</f>
        <v>175</v>
      </c>
      <c r="H259" s="116">
        <f>G259*F259</f>
        <v>593.4425</v>
      </c>
      <c r="I259" s="201">
        <v>3.8275999999999999</v>
      </c>
      <c r="J259" s="44">
        <f>IF($E235&gt;0, $E235, $E234*$E237)</f>
        <v>175</v>
      </c>
      <c r="K259" s="118">
        <f>J259*I259</f>
        <v>669.82999999999993</v>
      </c>
      <c r="L259" s="119">
        <f t="shared" si="28"/>
        <v>76.387499999999932</v>
      </c>
      <c r="M259" s="120">
        <f>IF(ISERROR(L259/H259), "", L259/H259)</f>
        <v>0.12871929462416315</v>
      </c>
      <c r="N259" s="127" t="str">
        <f>IF(ISERROR(ABS(M259)), "", IF(ABS(M259)&gt;=4%, "In the manager's summary, discuss the reasoning for the change in RTSR rates", ""))</f>
        <v>In the manager's summary, discuss the reasoning for the change in RTSR rates</v>
      </c>
      <c r="O259" s="160"/>
    </row>
    <row r="260" spans="1:15" ht="26.4" x14ac:dyDescent="0.25">
      <c r="A260" s="103" t="str">
        <f t="shared" si="27"/>
        <v>GS 50 - 2,999 kW</v>
      </c>
      <c r="B260" s="103" t="s">
        <v>69</v>
      </c>
      <c r="C260" s="24">
        <f>B19</f>
        <v>4</v>
      </c>
      <c r="D260" s="124" t="s">
        <v>70</v>
      </c>
      <c r="E260" s="7"/>
      <c r="F260" s="48"/>
      <c r="G260" s="49"/>
      <c r="H260" s="50">
        <f>SUM(H257:H259)</f>
        <v>3329.6875</v>
      </c>
      <c r="I260" s="51"/>
      <c r="J260" s="40"/>
      <c r="K260" s="50">
        <f>SUM(K257:K259)</f>
        <v>3031.2449180673839</v>
      </c>
      <c r="L260" s="41">
        <f t="shared" si="28"/>
        <v>-298.44258193261612</v>
      </c>
      <c r="M260" s="42">
        <f>IF((H260)=0,"",(L260/H260))</f>
        <v>-8.9630808276337084E-2</v>
      </c>
    </row>
    <row r="261" spans="1:15" ht="26.4" x14ac:dyDescent="0.25">
      <c r="A261" s="103" t="str">
        <f t="shared" si="27"/>
        <v>GS 50 - 2,999 kW</v>
      </c>
      <c r="D261" s="129" t="s">
        <v>71</v>
      </c>
      <c r="E261" s="25"/>
      <c r="F261" s="36">
        <v>4.5000000000000005E-3</v>
      </c>
      <c r="G261" s="43">
        <f>E234*E236</f>
        <v>78615</v>
      </c>
      <c r="H261" s="130">
        <f>G261*F261</f>
        <v>353.76750000000004</v>
      </c>
      <c r="I261" s="201">
        <v>4.5000000000000005E-3</v>
      </c>
      <c r="J261" s="44">
        <f>E234*E237</f>
        <v>78112.5</v>
      </c>
      <c r="K261" s="118">
        <f>J261*I261</f>
        <v>351.50625000000002</v>
      </c>
      <c r="L261" s="119">
        <f t="shared" si="28"/>
        <v>-2.2612500000000182</v>
      </c>
      <c r="M261" s="120">
        <f>IF(ISERROR(L261/H261), "", L261/H261)</f>
        <v>-6.3919099408510337E-3</v>
      </c>
    </row>
    <row r="262" spans="1:15" ht="26.4" x14ac:dyDescent="0.25">
      <c r="A262" s="103" t="str">
        <f t="shared" si="27"/>
        <v>GS 50 - 2,999 kW</v>
      </c>
      <c r="D262" s="129" t="s">
        <v>72</v>
      </c>
      <c r="E262" s="25"/>
      <c r="F262" s="36">
        <v>1.5E-3</v>
      </c>
      <c r="G262" s="43">
        <f>E234*E236</f>
        <v>78615</v>
      </c>
      <c r="H262" s="130">
        <f>G262*F262</f>
        <v>117.9225</v>
      </c>
      <c r="I262" s="201">
        <v>1.5E-3</v>
      </c>
      <c r="J262" s="44">
        <f>E234*E237</f>
        <v>78112.5</v>
      </c>
      <c r="K262" s="118">
        <f>J262*I262</f>
        <v>117.16875</v>
      </c>
      <c r="L262" s="119">
        <f t="shared" si="28"/>
        <v>-0.75374999999999659</v>
      </c>
      <c r="M262" s="120">
        <f>IF(ISERROR(L262/H262), "", L262/H262)</f>
        <v>-6.3919099408509539E-3</v>
      </c>
    </row>
    <row r="263" spans="1:15" x14ac:dyDescent="0.25">
      <c r="A263" s="103" t="str">
        <f t="shared" si="27"/>
        <v>GS 50 - 2,999 kW</v>
      </c>
      <c r="D263" s="25" t="s">
        <v>73</v>
      </c>
      <c r="E263" s="25"/>
      <c r="F263" s="54">
        <v>0.25</v>
      </c>
      <c r="G263" s="27">
        <v>1</v>
      </c>
      <c r="H263" s="130">
        <f>G263*F263</f>
        <v>0.25</v>
      </c>
      <c r="I263" s="45">
        <v>0.25</v>
      </c>
      <c r="J263" s="30">
        <v>1</v>
      </c>
      <c r="K263" s="118">
        <f>J263*I263</f>
        <v>0.25</v>
      </c>
      <c r="L263" s="119">
        <f t="shared" si="28"/>
        <v>0</v>
      </c>
      <c r="M263" s="120">
        <f>IF(ISERROR(L263/H263), "", L263/H263)</f>
        <v>0</v>
      </c>
    </row>
    <row r="264" spans="1:15" ht="26.4" hidden="1" customHeight="1" x14ac:dyDescent="0.25">
      <c r="A264" s="103" t="str">
        <f t="shared" si="27"/>
        <v>GS 50 - 2,999 kW</v>
      </c>
      <c r="D264" s="129" t="s">
        <v>74</v>
      </c>
      <c r="E264" s="25"/>
      <c r="F264" s="34"/>
      <c r="G264" s="43"/>
      <c r="H264" s="130"/>
      <c r="I264" s="35"/>
      <c r="J264" s="44"/>
      <c r="K264" s="118"/>
      <c r="L264" s="119"/>
      <c r="M264" s="120"/>
    </row>
    <row r="265" spans="1:15" ht="13.2" hidden="1" customHeight="1" x14ac:dyDescent="0.25">
      <c r="A265" s="103" t="str">
        <f t="shared" si="27"/>
        <v>GS 50 - 2,999 kW</v>
      </c>
      <c r="B265" s="103" t="s">
        <v>12</v>
      </c>
      <c r="D265" s="25" t="s">
        <v>75</v>
      </c>
      <c r="E265" s="25"/>
      <c r="F265" s="96">
        <v>8.6999999999999994E-2</v>
      </c>
      <c r="G265" s="55">
        <f>IF(AND(E234*12&gt;=150000),OffPeakPer*E234*E236,OffPeakPer*E234)</f>
        <v>50313.599999999999</v>
      </c>
      <c r="H265" s="130">
        <f>G265*F265</f>
        <v>4377.2831999999999</v>
      </c>
      <c r="I265" s="35">
        <f>OffPeak</f>
        <v>9.8000000000000004E-2</v>
      </c>
      <c r="J265" s="56">
        <f>IF(AND(E234*12&gt;=150000),OffPeakPer*E234*E237,OffPeakPer*E234)</f>
        <v>49992.000000000007</v>
      </c>
      <c r="K265" s="118">
        <f>J265*I265</f>
        <v>4899.2160000000013</v>
      </c>
      <c r="L265" s="119">
        <f>K265-H265</f>
        <v>521.93280000000141</v>
      </c>
      <c r="M265" s="120">
        <f>IF(ISERROR(L265/H265), "", L265/H265)</f>
        <v>0.11923669914708772</v>
      </c>
    </row>
    <row r="266" spans="1:15" ht="13.2" hidden="1" customHeight="1" x14ac:dyDescent="0.25">
      <c r="A266" s="103" t="str">
        <f t="shared" si="27"/>
        <v>GS 50 - 2,999 kW</v>
      </c>
      <c r="B266" s="103" t="s">
        <v>12</v>
      </c>
      <c r="D266" s="25" t="s">
        <v>76</v>
      </c>
      <c r="E266" s="25"/>
      <c r="F266" s="96">
        <v>0.157</v>
      </c>
      <c r="G266" s="55">
        <f>IF(AND(E234*12&gt;=150000),MidPeakPer*E234*E236,MidPeakPer*E234)</f>
        <v>14150.7</v>
      </c>
      <c r="H266" s="130">
        <f>G266*F266</f>
        <v>2221.6599000000001</v>
      </c>
      <c r="I266" s="35">
        <f>MidPeak</f>
        <v>0.157</v>
      </c>
      <c r="J266" s="56">
        <f>IF(AND(E234*12&gt;=150000),MidPeakPer*E234*E237,MidPeakPer*E234)</f>
        <v>14060.250000000002</v>
      </c>
      <c r="K266" s="118">
        <f>J266*I266</f>
        <v>2207.4592500000003</v>
      </c>
      <c r="L266" s="119">
        <f>K266-H266</f>
        <v>-14.200649999999769</v>
      </c>
      <c r="M266" s="120">
        <f>IF(ISERROR(L266/H266), "", L266/H266)</f>
        <v>-6.3919099408508784E-3</v>
      </c>
    </row>
    <row r="267" spans="1:15" ht="13.2" hidden="1" customHeight="1" x14ac:dyDescent="0.25">
      <c r="A267" s="103" t="str">
        <f t="shared" si="27"/>
        <v>GS 50 - 2,999 kW</v>
      </c>
      <c r="B267" s="103" t="s">
        <v>12</v>
      </c>
      <c r="D267" s="103" t="s">
        <v>77</v>
      </c>
      <c r="E267" s="25"/>
      <c r="F267" s="96">
        <v>0.182</v>
      </c>
      <c r="G267" s="55">
        <f>IF(AND(E234*12&gt;=150000),OnPeakPer*E234*E236,OnPeakPer*E234)</f>
        <v>14150.7</v>
      </c>
      <c r="H267" s="130">
        <f>G267*F267</f>
        <v>2575.4274</v>
      </c>
      <c r="I267" s="35">
        <f>OnPeak</f>
        <v>0.20300000000000001</v>
      </c>
      <c r="J267" s="56">
        <f>IF(AND(E234*12&gt;=150000),OnPeakPer*E234*E237,OnPeakPer*E234)</f>
        <v>14060.250000000002</v>
      </c>
      <c r="K267" s="118">
        <f>J267*I267</f>
        <v>2854.2307500000006</v>
      </c>
      <c r="L267" s="119">
        <f>K267-H267</f>
        <v>278.80335000000059</v>
      </c>
      <c r="M267" s="120">
        <f>IF(ISERROR(L267/H267), "", L267/H267)</f>
        <v>0.10825517737366644</v>
      </c>
    </row>
    <row r="268" spans="1:15" ht="13.2" hidden="1" customHeight="1" x14ac:dyDescent="0.25">
      <c r="A268" s="103" t="str">
        <f t="shared" si="27"/>
        <v>GS 50 - 2,999 kW</v>
      </c>
      <c r="B268" s="103" t="s">
        <v>78</v>
      </c>
      <c r="D268" s="25" t="s">
        <v>79</v>
      </c>
      <c r="E268" s="25"/>
      <c r="F268" s="57">
        <v>0.11308</v>
      </c>
      <c r="G268" s="55">
        <f>IF(AND(E234*12&gt;=150000),E234*E236,E234)</f>
        <v>78615</v>
      </c>
      <c r="H268" s="130">
        <f>G268*F268</f>
        <v>8889.7842000000001</v>
      </c>
      <c r="I268" s="35">
        <f>F268</f>
        <v>0.11308</v>
      </c>
      <c r="J268" s="56">
        <f>IF(AND(E234*12&gt;=150000),E234*E237,E234)</f>
        <v>78112.5</v>
      </c>
      <c r="K268" s="118">
        <f>J268*I268</f>
        <v>8832.9614999999994</v>
      </c>
      <c r="L268" s="119">
        <f>K268-H268</f>
        <v>-56.822700000000623</v>
      </c>
      <c r="M268" s="120">
        <f>IF(ISERROR(L268/H268), "", L268/H268)</f>
        <v>-6.3919099408510528E-3</v>
      </c>
    </row>
    <row r="269" spans="1:15" ht="13.8" thickBot="1" x14ac:dyDescent="0.3">
      <c r="A269" s="103" t="str">
        <f t="shared" si="27"/>
        <v>GS 50 - 2,999 kW</v>
      </c>
      <c r="B269" s="103" t="s">
        <v>17</v>
      </c>
      <c r="D269" s="25" t="s">
        <v>80</v>
      </c>
      <c r="E269" s="25"/>
      <c r="F269" s="57">
        <v>0.11308</v>
      </c>
      <c r="G269" s="55">
        <f>IF(AND(E234*12&gt;=150000),E234*E236,E234)</f>
        <v>78615</v>
      </c>
      <c r="H269" s="130">
        <f>G269*F269</f>
        <v>8889.7842000000001</v>
      </c>
      <c r="I269" s="35">
        <f>F269</f>
        <v>0.11308</v>
      </c>
      <c r="J269" s="56">
        <f>IF(AND(E234*12&gt;=150000),E234*E237,E234)</f>
        <v>78112.5</v>
      </c>
      <c r="K269" s="118">
        <f>J269*I269</f>
        <v>8832.9614999999994</v>
      </c>
      <c r="L269" s="119">
        <f>K269-H269</f>
        <v>-56.822700000000623</v>
      </c>
      <c r="M269" s="120">
        <f>IF(ISERROR(L269/H269), "", L269/H269)</f>
        <v>-6.3919099408510528E-3</v>
      </c>
    </row>
    <row r="270" spans="1:15" ht="13.8" thickBot="1" x14ac:dyDescent="0.3">
      <c r="A270" s="103" t="str">
        <f t="shared" si="27"/>
        <v>GS 50 - 2,999 kW</v>
      </c>
      <c r="D270" s="58"/>
      <c r="E270" s="59"/>
      <c r="F270" s="60"/>
      <c r="G270" s="61"/>
      <c r="H270" s="62"/>
      <c r="I270" s="60"/>
      <c r="J270" s="63"/>
      <c r="K270" s="62"/>
      <c r="L270" s="64"/>
      <c r="M270" s="65"/>
    </row>
    <row r="271" spans="1:15" ht="13.2" hidden="1" customHeight="1" x14ac:dyDescent="0.25">
      <c r="A271" s="103" t="str">
        <f t="shared" si="27"/>
        <v>GS 50 - 2,999 kW</v>
      </c>
      <c r="B271" s="103" t="s">
        <v>12</v>
      </c>
      <c r="D271" s="135" t="s">
        <v>81</v>
      </c>
      <c r="E271" s="25"/>
      <c r="F271" s="66"/>
      <c r="G271" s="67"/>
      <c r="H271" s="68">
        <f>SUM(H261:H267,H260)</f>
        <v>12975.998000000001</v>
      </c>
      <c r="I271" s="69"/>
      <c r="J271" s="69"/>
      <c r="K271" s="68">
        <f>SUM(K261:K267,K260)</f>
        <v>13461.075918067385</v>
      </c>
      <c r="L271" s="70">
        <f>K271-H271</f>
        <v>485.07791806738351</v>
      </c>
      <c r="M271" s="71">
        <f>IF((H271)=0,"",(L271/H271))</f>
        <v>3.7382705982798657E-2</v>
      </c>
    </row>
    <row r="272" spans="1:15" ht="13.2" hidden="1" customHeight="1" x14ac:dyDescent="0.25">
      <c r="A272" s="103" t="str">
        <f t="shared" si="27"/>
        <v>GS 50 - 2,999 kW</v>
      </c>
      <c r="B272" s="103" t="s">
        <v>12</v>
      </c>
      <c r="D272" s="142" t="s">
        <v>82</v>
      </c>
      <c r="E272" s="25"/>
      <c r="F272" s="66">
        <v>0.13</v>
      </c>
      <c r="G272" s="72"/>
      <c r="H272" s="73">
        <f>H271*F272</f>
        <v>1686.8797400000003</v>
      </c>
      <c r="I272" s="74">
        <v>0.13</v>
      </c>
      <c r="J272" s="27"/>
      <c r="K272" s="73">
        <f>K271*I272</f>
        <v>1749.9398693487601</v>
      </c>
      <c r="L272" s="32">
        <f>K272-H272</f>
        <v>63.060129348759801</v>
      </c>
      <c r="M272" s="75">
        <f>IF((H272)=0,"",(L272/H272))</f>
        <v>3.7382705982798622E-2</v>
      </c>
    </row>
    <row r="273" spans="1:13" ht="14.4" hidden="1" customHeight="1" x14ac:dyDescent="0.3">
      <c r="A273" s="103" t="str">
        <f t="shared" si="27"/>
        <v>GS 50 - 2,999 kW</v>
      </c>
      <c r="B273" s="103" t="s">
        <v>12</v>
      </c>
      <c r="D273" s="142" t="s">
        <v>83</v>
      </c>
      <c r="E273" s="147"/>
      <c r="F273" s="76">
        <f>OER</f>
        <v>0.23499999999999999</v>
      </c>
      <c r="G273" s="72"/>
      <c r="H273" s="73">
        <f>IF(OR(ISNUMBER(SEARCH("[DGEN]", E232))=TRUE, ISNUMBER(SEARCH("STREET LIGHT", E232))=TRUE), 0, IF(AND(E234=0, E235=0),0, IF(AND(E235=0, E234*12&gt;250000), 0, IF(AND(E234=0, E235&gt;=50), 0, IF(E234*12&lt;=250000, F273*H271*-1, IF(E235&lt;50, F273*H271*-1, 0))))))</f>
        <v>0</v>
      </c>
      <c r="I273" s="76">
        <f>OER</f>
        <v>0.23499999999999999</v>
      </c>
      <c r="J273" s="27"/>
      <c r="K273" s="73">
        <f>IF(OR(ISNUMBER(SEARCH("[DGEN]", E232))=TRUE, ISNUMBER(SEARCH("STREET LIGHT", E232))=TRUE), 0, IF(AND(E234=0, E235=0),0, IF(AND(E235=0, E234*12&gt;250000), 0, IF(AND(E234=0, E235&gt;=50), 0, IF(E234*12&lt;=250000, I273*K271*-1, IF(E235&lt;50, I273*K271*-1, 0))))))</f>
        <v>0</v>
      </c>
      <c r="L273" s="32">
        <f>K273-H273</f>
        <v>0</v>
      </c>
      <c r="M273" s="75"/>
    </row>
    <row r="274" spans="1:13" ht="13.2" hidden="1" customHeight="1" x14ac:dyDescent="0.25">
      <c r="A274" s="103" t="str">
        <f t="shared" si="27"/>
        <v>GS 50 - 2,999 kW</v>
      </c>
      <c r="B274" s="103" t="s">
        <v>84</v>
      </c>
      <c r="D274" s="248" t="s">
        <v>85</v>
      </c>
      <c r="E274" s="248"/>
      <c r="F274" s="77"/>
      <c r="G274" s="78"/>
      <c r="H274" s="79">
        <f>H271+H272+H273</f>
        <v>14662.877740000002</v>
      </c>
      <c r="I274" s="80"/>
      <c r="J274" s="80"/>
      <c r="K274" s="81">
        <f>K271+K272+K273</f>
        <v>15211.015787416145</v>
      </c>
      <c r="L274" s="82">
        <f>K274-H274</f>
        <v>548.13804741614331</v>
      </c>
      <c r="M274" s="83">
        <f>IF((H274)=0,"",(L274/H274))</f>
        <v>3.7382705982798657E-2</v>
      </c>
    </row>
    <row r="275" spans="1:13" ht="13.8" hidden="1" customHeight="1" thickBot="1" x14ac:dyDescent="0.3">
      <c r="A275" s="103" t="str">
        <f t="shared" si="27"/>
        <v>GS 50 - 2,999 kW</v>
      </c>
      <c r="B275" s="103" t="s">
        <v>12</v>
      </c>
      <c r="D275" s="131"/>
      <c r="E275" s="132"/>
      <c r="F275" s="60"/>
      <c r="G275" s="61"/>
      <c r="H275" s="62"/>
      <c r="I275" s="60"/>
      <c r="J275" s="63"/>
      <c r="K275" s="62"/>
      <c r="L275" s="64"/>
      <c r="M275" s="65"/>
    </row>
    <row r="276" spans="1:13" ht="13.2" hidden="1" customHeight="1" x14ac:dyDescent="0.25">
      <c r="A276" s="103" t="str">
        <f t="shared" si="27"/>
        <v>GS 50 - 2,999 kW</v>
      </c>
      <c r="B276" s="103" t="s">
        <v>78</v>
      </c>
      <c r="D276" s="135" t="s">
        <v>86</v>
      </c>
      <c r="E276" s="25"/>
      <c r="F276" s="66"/>
      <c r="G276" s="67"/>
      <c r="H276" s="68">
        <f>SUM(H268,H261:H264,H260)</f>
        <v>12691.411700000001</v>
      </c>
      <c r="I276" s="69"/>
      <c r="J276" s="69"/>
      <c r="K276" s="68">
        <f>SUM(K268,K261:K264,K260)</f>
        <v>12333.131418067383</v>
      </c>
      <c r="L276" s="70">
        <f>K276-H276</f>
        <v>-358.28028193261707</v>
      </c>
      <c r="M276" s="71">
        <f>IF((H276)=0,"",(L276/H276))</f>
        <v>-2.8230136284414842E-2</v>
      </c>
    </row>
    <row r="277" spans="1:13" ht="13.2" hidden="1" customHeight="1" x14ac:dyDescent="0.25">
      <c r="A277" s="103" t="str">
        <f t="shared" si="27"/>
        <v>GS 50 - 2,999 kW</v>
      </c>
      <c r="B277" s="103" t="s">
        <v>78</v>
      </c>
      <c r="D277" s="142" t="s">
        <v>82</v>
      </c>
      <c r="E277" s="25"/>
      <c r="F277" s="66">
        <v>0.13</v>
      </c>
      <c r="G277" s="67"/>
      <c r="H277" s="73">
        <f>H276*F277</f>
        <v>1649.8835210000002</v>
      </c>
      <c r="I277" s="66">
        <v>0.13</v>
      </c>
      <c r="J277" s="74"/>
      <c r="K277" s="73">
        <f>K276*I277</f>
        <v>1603.3070843487599</v>
      </c>
      <c r="L277" s="32">
        <f>K277-H277</f>
        <v>-46.576436651240329</v>
      </c>
      <c r="M277" s="75">
        <f>IF((H277)=0,"",(L277/H277))</f>
        <v>-2.8230136284414908E-2</v>
      </c>
    </row>
    <row r="278" spans="1:13" ht="14.4" hidden="1" customHeight="1" x14ac:dyDescent="0.3">
      <c r="A278" s="103" t="str">
        <f t="shared" si="27"/>
        <v>GS 50 - 2,999 kW</v>
      </c>
      <c r="B278" s="103" t="s">
        <v>78</v>
      </c>
      <c r="D278" s="142" t="s">
        <v>83</v>
      </c>
      <c r="E278" s="147"/>
      <c r="F278" s="76">
        <f>OER</f>
        <v>0.23499999999999999</v>
      </c>
      <c r="G278" s="67"/>
      <c r="H278" s="73">
        <f>IF(OR(ISNUMBER(SEARCH("[DGEN]", E232))=TRUE, ISNUMBER(SEARCH("STREET LIGHT", E232))=TRUE), 0, IF(AND(E234=0, E235=0),0, IF(AND(E235=0, E234*12&gt;250000), 0, IF(AND(E234=0, E235&gt;=50), 0, IF(E234*12&lt;=250000, F278*H276*-1, IF(E235&lt;50, F278*H276*-1, 0))))))</f>
        <v>0</v>
      </c>
      <c r="I278" s="76">
        <f>OER</f>
        <v>0.23499999999999999</v>
      </c>
      <c r="J278" s="74"/>
      <c r="K278" s="73">
        <f>IF(OR(ISNUMBER(SEARCH("[DGEN]", E232))=TRUE, ISNUMBER(SEARCH("STREET LIGHT", E232))=TRUE), 0, IF(AND(E234=0, E235=0),0, IF(AND(E235=0, E234*12&gt;250000), 0, IF(AND(E234=0, E235&gt;=50), 0, IF(E234*12&lt;=250000, I278*K276*-1, IF(E235&lt;50, I278*K276*-1, 0))))))</f>
        <v>0</v>
      </c>
      <c r="L278" s="32"/>
      <c r="M278" s="75"/>
    </row>
    <row r="279" spans="1:13" ht="13.2" hidden="1" customHeight="1" x14ac:dyDescent="0.25">
      <c r="A279" s="103" t="str">
        <f t="shared" si="27"/>
        <v>GS 50 - 2,999 kW</v>
      </c>
      <c r="B279" s="103" t="s">
        <v>87</v>
      </c>
      <c r="D279" s="248" t="s">
        <v>86</v>
      </c>
      <c r="E279" s="248"/>
      <c r="F279" s="84"/>
      <c r="G279" s="85"/>
      <c r="H279" s="79">
        <f>SUM(H276,H277)</f>
        <v>14341.295221</v>
      </c>
      <c r="I279" s="86"/>
      <c r="J279" s="86"/>
      <c r="K279" s="79">
        <f>SUM(K276,K277)</f>
        <v>13936.438502416144</v>
      </c>
      <c r="L279" s="87">
        <f>K279-H279</f>
        <v>-404.85671858385649</v>
      </c>
      <c r="M279" s="88">
        <f>IF((H279)=0,"",(L279/H279))</f>
        <v>-2.8230136284414786E-2</v>
      </c>
    </row>
    <row r="280" spans="1:13" ht="13.8" hidden="1" customHeight="1" thickBot="1" x14ac:dyDescent="0.3">
      <c r="A280" s="103" t="str">
        <f t="shared" si="27"/>
        <v>GS 50 - 2,999 kW</v>
      </c>
      <c r="B280" s="103" t="s">
        <v>78</v>
      </c>
      <c r="D280" s="131"/>
      <c r="E280" s="132"/>
      <c r="F280" s="89"/>
      <c r="G280" s="90"/>
      <c r="H280" s="91"/>
      <c r="I280" s="89"/>
      <c r="J280" s="61"/>
      <c r="K280" s="91"/>
      <c r="L280" s="92"/>
      <c r="M280" s="65"/>
    </row>
    <row r="281" spans="1:13" x14ac:dyDescent="0.25">
      <c r="A281" s="103" t="str">
        <f t="shared" si="27"/>
        <v>GS 50 - 2,999 kW</v>
      </c>
      <c r="B281" s="103" t="s">
        <v>17</v>
      </c>
      <c r="D281" s="135" t="s">
        <v>88</v>
      </c>
      <c r="E281" s="25"/>
      <c r="F281" s="136"/>
      <c r="G281" s="137"/>
      <c r="H281" s="138">
        <f>SUM(H269,H261:H264,H260)</f>
        <v>12691.411700000001</v>
      </c>
      <c r="I281" s="139"/>
      <c r="J281" s="139"/>
      <c r="K281" s="138">
        <f>SUM(K269,K261:K264,K260)</f>
        <v>12333.131418067383</v>
      </c>
      <c r="L281" s="140">
        <f>K281-H281</f>
        <v>-358.28028193261707</v>
      </c>
      <c r="M281" s="141">
        <f>IF((H281)=0,"",(L281/H281))</f>
        <v>-2.8230136284414842E-2</v>
      </c>
    </row>
    <row r="282" spans="1:13" x14ac:dyDescent="0.25">
      <c r="A282" s="103" t="str">
        <f t="shared" si="27"/>
        <v>GS 50 - 2,999 kW</v>
      </c>
      <c r="B282" s="103" t="s">
        <v>17</v>
      </c>
      <c r="D282" s="142" t="s">
        <v>82</v>
      </c>
      <c r="E282" s="25"/>
      <c r="F282" s="136">
        <v>0.13</v>
      </c>
      <c r="G282" s="137"/>
      <c r="H282" s="144">
        <f>H281*F282</f>
        <v>1649.8835210000002</v>
      </c>
      <c r="I282" s="136">
        <v>0.13</v>
      </c>
      <c r="J282" s="145"/>
      <c r="K282" s="144">
        <f>K281*I282</f>
        <v>1603.3070843487599</v>
      </c>
      <c r="L282" s="119">
        <f>K282-H282</f>
        <v>-46.576436651240329</v>
      </c>
      <c r="M282" s="146">
        <f>IF((H282)=0,"",(L282/H282))</f>
        <v>-2.8230136284414908E-2</v>
      </c>
    </row>
    <row r="283" spans="1:13" ht="14.4" x14ac:dyDescent="0.3">
      <c r="A283" s="103" t="str">
        <f t="shared" si="27"/>
        <v>GS 50 - 2,999 kW</v>
      </c>
      <c r="B283" s="103" t="s">
        <v>17</v>
      </c>
      <c r="D283" s="142" t="s">
        <v>83</v>
      </c>
      <c r="E283" s="147"/>
      <c r="F283" s="148">
        <f>OER</f>
        <v>0.23499999999999999</v>
      </c>
      <c r="G283" s="137"/>
      <c r="H283" s="144">
        <f>IF(OR(ISNUMBER(SEARCH("[DGEN]", E232))=TRUE, ISNUMBER(SEARCH("STREET LIGHT", E232))=TRUE), 0, IF(AND(E234=0, E235=0),0, IF(AND(E235=0, E234*12&gt;250000), 0, IF(AND(E234=0, E235&gt;=50), 0, IF(E234*12&lt;=250000, F283*H281*-1, IF(E235&lt;50, F283*H281*-1, 0))))))</f>
        <v>0</v>
      </c>
      <c r="I283" s="148">
        <f>OER</f>
        <v>0.23499999999999999</v>
      </c>
      <c r="J283" s="145"/>
      <c r="K283" s="144">
        <f>IF(OR(ISNUMBER(SEARCH("[DGEN]", E232))=TRUE, ISNUMBER(SEARCH("STREET LIGHT", E232))=TRUE), 0, IF(AND(E234=0, E235=0),0, IF(AND(E235=0, E234*12&gt;250000), 0, IF(AND(E234=0, E235&gt;=50), 0, IF(E234*12&lt;=250000, I283*K281*-1, IF(E235&lt;50, I283*K281*-1, 0))))))</f>
        <v>0</v>
      </c>
      <c r="L283" s="119"/>
      <c r="M283" s="146"/>
    </row>
    <row r="284" spans="1:13" ht="13.8" customHeight="1" thickBot="1" x14ac:dyDescent="0.3">
      <c r="A284" s="103" t="str">
        <f t="shared" si="27"/>
        <v>GS 50 - 2,999 kW</v>
      </c>
      <c r="B284" s="103" t="s">
        <v>89</v>
      </c>
      <c r="C284" s="24">
        <f>B19</f>
        <v>4</v>
      </c>
      <c r="D284" s="247" t="s">
        <v>88</v>
      </c>
      <c r="E284" s="247"/>
      <c r="F284" s="84"/>
      <c r="G284" s="85"/>
      <c r="H284" s="79">
        <f>SUM(H281,H282)</f>
        <v>14341.295221</v>
      </c>
      <c r="I284" s="86"/>
      <c r="J284" s="86"/>
      <c r="K284" s="79">
        <f>SUM(K281,K282)</f>
        <v>13936.438502416144</v>
      </c>
      <c r="L284" s="87">
        <f>K284-H284</f>
        <v>-404.85671858385649</v>
      </c>
      <c r="M284" s="88">
        <f>IF((H284)=0,"",(L284/H284))</f>
        <v>-2.8230136284414786E-2</v>
      </c>
    </row>
    <row r="285" spans="1:13" ht="13.8" thickBot="1" x14ac:dyDescent="0.3">
      <c r="A285" s="103" t="str">
        <f t="shared" si="27"/>
        <v>GS 50 - 2,999 kW</v>
      </c>
      <c r="B285" s="103" t="s">
        <v>17</v>
      </c>
      <c r="D285" s="58"/>
      <c r="E285" s="59"/>
      <c r="F285" s="93"/>
      <c r="G285" s="90"/>
      <c r="H285" s="94"/>
      <c r="I285" s="93"/>
      <c r="J285" s="61"/>
      <c r="K285" s="94"/>
      <c r="L285" s="92"/>
      <c r="M285" s="95"/>
    </row>
    <row r="288" spans="1:13" x14ac:dyDescent="0.25">
      <c r="C288" s="103"/>
      <c r="D288" s="104" t="s">
        <v>34</v>
      </c>
      <c r="E288" s="249" t="str">
        <f>D20</f>
        <v>GS 3,000 - 4,999 kW</v>
      </c>
      <c r="F288" s="250"/>
      <c r="G288" s="250"/>
      <c r="H288" s="250"/>
      <c r="I288" s="250"/>
      <c r="J288" s="251"/>
      <c r="K288" s="103" t="str">
        <f>IF(N20="DEMAND - INTERVAL","RTSR - INTERVAL METERED","")</f>
        <v/>
      </c>
    </row>
    <row r="289" spans="1:14" x14ac:dyDescent="0.25">
      <c r="C289" s="103"/>
      <c r="D289" s="104" t="s">
        <v>35</v>
      </c>
      <c r="E289" s="252" t="str">
        <f>H20</f>
        <v>Non-RPP (Other)</v>
      </c>
      <c r="F289" s="253"/>
      <c r="G289" s="254"/>
      <c r="H289" s="20"/>
      <c r="I289" s="20"/>
    </row>
    <row r="290" spans="1:14" ht="15.6" x14ac:dyDescent="0.25">
      <c r="C290" s="103"/>
      <c r="D290" s="104" t="s">
        <v>36</v>
      </c>
      <c r="E290" s="21">
        <f>K20</f>
        <v>2000000</v>
      </c>
      <c r="F290" s="105" t="s">
        <v>11</v>
      </c>
      <c r="J290" s="22"/>
      <c r="K290" s="22"/>
      <c r="L290" s="22"/>
      <c r="M290" s="22"/>
      <c r="N290" s="22"/>
    </row>
    <row r="291" spans="1:14" ht="15.6" x14ac:dyDescent="0.3">
      <c r="C291" s="103"/>
      <c r="D291" s="104" t="s">
        <v>37</v>
      </c>
      <c r="E291" s="21">
        <f>L20</f>
        <v>4000</v>
      </c>
      <c r="F291" s="106" t="s">
        <v>16</v>
      </c>
      <c r="G291" s="107"/>
      <c r="H291" s="108"/>
      <c r="I291" s="108"/>
      <c r="J291" s="108"/>
    </row>
    <row r="292" spans="1:14" x14ac:dyDescent="0.25">
      <c r="C292" s="103"/>
      <c r="D292" s="104" t="s">
        <v>38</v>
      </c>
      <c r="E292" s="23">
        <f>I20</f>
        <v>1.0344</v>
      </c>
    </row>
    <row r="293" spans="1:14" x14ac:dyDescent="0.25">
      <c r="C293" s="103"/>
      <c r="D293" s="104" t="s">
        <v>39</v>
      </c>
      <c r="E293" s="23">
        <f>J20</f>
        <v>1.0310999999999999</v>
      </c>
    </row>
    <row r="294" spans="1:14" x14ac:dyDescent="0.25">
      <c r="C294" s="103"/>
    </row>
    <row r="295" spans="1:14" x14ac:dyDescent="0.25">
      <c r="C295" s="103"/>
      <c r="E295" s="105"/>
      <c r="F295" s="237" t="s">
        <v>40</v>
      </c>
      <c r="G295" s="238"/>
      <c r="H295" s="239"/>
      <c r="I295" s="237" t="s">
        <v>41</v>
      </c>
      <c r="J295" s="238"/>
      <c r="K295" s="239"/>
      <c r="L295" s="237" t="s">
        <v>42</v>
      </c>
      <c r="M295" s="239"/>
    </row>
    <row r="296" spans="1:14" x14ac:dyDescent="0.25">
      <c r="C296" s="103"/>
      <c r="E296" s="240"/>
      <c r="F296" s="109" t="s">
        <v>43</v>
      </c>
      <c r="G296" s="109" t="s">
        <v>44</v>
      </c>
      <c r="H296" s="110" t="s">
        <v>45</v>
      </c>
      <c r="I296" s="109" t="s">
        <v>43</v>
      </c>
      <c r="J296" s="111" t="s">
        <v>44</v>
      </c>
      <c r="K296" s="110" t="s">
        <v>45</v>
      </c>
      <c r="L296" s="242" t="s">
        <v>46</v>
      </c>
      <c r="M296" s="244" t="s">
        <v>47</v>
      </c>
    </row>
    <row r="297" spans="1:14" x14ac:dyDescent="0.25">
      <c r="C297" s="103"/>
      <c r="E297" s="241"/>
      <c r="F297" s="112" t="s">
        <v>48</v>
      </c>
      <c r="G297" s="112"/>
      <c r="H297" s="113" t="s">
        <v>48</v>
      </c>
      <c r="I297" s="112" t="s">
        <v>48</v>
      </c>
      <c r="J297" s="113"/>
      <c r="K297" s="113" t="s">
        <v>48</v>
      </c>
      <c r="L297" s="243"/>
      <c r="M297" s="245"/>
    </row>
    <row r="298" spans="1:14" x14ac:dyDescent="0.25">
      <c r="A298" s="103" t="str">
        <f>$E288</f>
        <v>GS 3,000 - 4,999 kW</v>
      </c>
      <c r="D298" s="114" t="s">
        <v>49</v>
      </c>
      <c r="E298" s="25"/>
      <c r="F298" s="26">
        <v>7137.67</v>
      </c>
      <c r="G298" s="115">
        <v>1</v>
      </c>
      <c r="H298" s="116">
        <f>G298*F298</f>
        <v>7137.67</v>
      </c>
      <c r="I298" s="29">
        <v>4599.8500000000004</v>
      </c>
      <c r="J298" s="117">
        <f>G298</f>
        <v>1</v>
      </c>
      <c r="K298" s="118">
        <f>J298*I298</f>
        <v>4599.8500000000004</v>
      </c>
      <c r="L298" s="119">
        <f>K298-H298</f>
        <v>-2537.8199999999997</v>
      </c>
      <c r="M298" s="120">
        <f>IF(ISERROR(L298/H298), "", L298/H298)</f>
        <v>-0.35555300259048117</v>
      </c>
    </row>
    <row r="299" spans="1:14" x14ac:dyDescent="0.25">
      <c r="A299" s="103" t="str">
        <f t="shared" ref="A299:A341" si="32">A298</f>
        <v>GS 3,000 - 4,999 kW</v>
      </c>
      <c r="D299" s="114" t="s">
        <v>50</v>
      </c>
      <c r="E299" s="25"/>
      <c r="F299" s="26">
        <v>2.6549</v>
      </c>
      <c r="G299" s="115">
        <f>IF($E291&gt;0, $E291, $E290)</f>
        <v>4000</v>
      </c>
      <c r="H299" s="116">
        <f>G299*F299</f>
        <v>10619.6</v>
      </c>
      <c r="I299" s="201">
        <v>4.9831000000000003</v>
      </c>
      <c r="J299" s="117">
        <f>IF($E291&gt;0, $E291, $E290)</f>
        <v>4000</v>
      </c>
      <c r="K299" s="118">
        <f>J299*I299</f>
        <v>19932.400000000001</v>
      </c>
      <c r="L299" s="119">
        <f>K299-H299</f>
        <v>9312.8000000000011</v>
      </c>
      <c r="M299" s="120">
        <f>IF(ISERROR(L299/H299), "", L299/H299)</f>
        <v>0.87694451768428194</v>
      </c>
    </row>
    <row r="300" spans="1:14" ht="13.2" hidden="1" customHeight="1" x14ac:dyDescent="0.25">
      <c r="A300" s="103" t="str">
        <f t="shared" si="32"/>
        <v>GS 3,000 - 4,999 kW</v>
      </c>
      <c r="D300" s="114" t="s">
        <v>51</v>
      </c>
      <c r="E300" s="25"/>
      <c r="F300" s="26">
        <v>0</v>
      </c>
      <c r="G300" s="115">
        <f>IF($E291&gt;0, $E291, $E290)</f>
        <v>4000</v>
      </c>
      <c r="H300" s="116">
        <v>0</v>
      </c>
      <c r="I300" s="29">
        <v>0</v>
      </c>
      <c r="J300" s="117">
        <f>IF($E291&gt;0, $E291, $E290)</f>
        <v>4000</v>
      </c>
      <c r="K300" s="118">
        <v>0</v>
      </c>
      <c r="L300" s="119"/>
      <c r="M300" s="120"/>
    </row>
    <row r="301" spans="1:14" ht="13.2" hidden="1" customHeight="1" x14ac:dyDescent="0.25">
      <c r="A301" s="103" t="str">
        <f t="shared" si="32"/>
        <v>GS 3,000 - 4,999 kW</v>
      </c>
      <c r="D301" s="114" t="s">
        <v>52</v>
      </c>
      <c r="E301" s="25"/>
      <c r="F301" s="26">
        <v>0</v>
      </c>
      <c r="G301" s="115">
        <f>IF($E291&gt;0, $E291, $E290)</f>
        <v>4000</v>
      </c>
      <c r="H301" s="116">
        <v>0</v>
      </c>
      <c r="I301" s="29">
        <v>0</v>
      </c>
      <c r="J301" s="121">
        <f>IF($E291&gt;0, $E291, $E290)</f>
        <v>4000</v>
      </c>
      <c r="K301" s="118">
        <v>0</v>
      </c>
      <c r="L301" s="119">
        <f t="shared" ref="L301:L319" si="33">K301-H301</f>
        <v>0</v>
      </c>
      <c r="M301" s="120" t="str">
        <f>IF(ISERROR(L301/H301), "", L301/H301)</f>
        <v/>
      </c>
    </row>
    <row r="302" spans="1:14" x14ac:dyDescent="0.25">
      <c r="A302" s="103" t="str">
        <f t="shared" si="32"/>
        <v>GS 3,000 - 4,999 kW</v>
      </c>
      <c r="D302" s="114" t="s">
        <v>53</v>
      </c>
      <c r="E302" s="25"/>
      <c r="F302" s="26">
        <v>604.4</v>
      </c>
      <c r="G302" s="115">
        <v>1</v>
      </c>
      <c r="H302" s="116">
        <f>G302*F302</f>
        <v>604.4</v>
      </c>
      <c r="I302" s="29">
        <v>0</v>
      </c>
      <c r="J302" s="117">
        <f>G302</f>
        <v>1</v>
      </c>
      <c r="K302" s="118">
        <f>J302*I302</f>
        <v>0</v>
      </c>
      <c r="L302" s="119">
        <f t="shared" si="33"/>
        <v>-604.4</v>
      </c>
      <c r="M302" s="120">
        <f>IF(ISERROR(L302/H302), "", L302/H302)</f>
        <v>-1</v>
      </c>
    </row>
    <row r="303" spans="1:14" x14ac:dyDescent="0.25">
      <c r="A303" s="103" t="str">
        <f t="shared" si="32"/>
        <v>GS 3,000 - 4,999 kW</v>
      </c>
      <c r="D303" s="114" t="s">
        <v>54</v>
      </c>
      <c r="E303" s="25"/>
      <c r="F303" s="26">
        <v>0.54359999999999997</v>
      </c>
      <c r="G303" s="115">
        <f>IF($E291&gt;0, $E291, $E290)</f>
        <v>4000</v>
      </c>
      <c r="H303" s="116">
        <f>G303*F303</f>
        <v>2174.4</v>
      </c>
      <c r="I303" s="201">
        <v>0.14547835561354505</v>
      </c>
      <c r="J303" s="117">
        <f>IF($E291&gt;0, $E291, $E290)</f>
        <v>4000</v>
      </c>
      <c r="K303" s="118">
        <f>J303*I303</f>
        <v>581.91342245418025</v>
      </c>
      <c r="L303" s="119">
        <f t="shared" si="33"/>
        <v>-1592.4865775458197</v>
      </c>
      <c r="M303" s="120">
        <f>IF(ISERROR(L303/H303), "", L303/H303)</f>
        <v>-0.73237977260201415</v>
      </c>
    </row>
    <row r="304" spans="1:14" x14ac:dyDescent="0.25">
      <c r="A304" s="103" t="str">
        <f t="shared" si="32"/>
        <v>GS 3,000 - 4,999 kW</v>
      </c>
      <c r="B304" s="103" t="s">
        <v>55</v>
      </c>
      <c r="C304" s="24">
        <f>B20</f>
        <v>5</v>
      </c>
      <c r="D304" s="122" t="s">
        <v>56</v>
      </c>
      <c r="E304" s="7"/>
      <c r="F304" s="48"/>
      <c r="G304" s="38"/>
      <c r="H304" s="39">
        <f>SUM(H298:H303)</f>
        <v>20536.070000000003</v>
      </c>
      <c r="I304" s="51"/>
      <c r="J304" s="40"/>
      <c r="K304" s="39">
        <f>SUM(K298:K303)</f>
        <v>25114.163422454181</v>
      </c>
      <c r="L304" s="41">
        <f t="shared" si="33"/>
        <v>4578.0934224541779</v>
      </c>
      <c r="M304" s="42">
        <f>IF((H304)=0,"",(L304/H304))</f>
        <v>0.22292938339488408</v>
      </c>
    </row>
    <row r="305" spans="1:15" x14ac:dyDescent="0.25">
      <c r="A305" s="103" t="str">
        <f t="shared" si="32"/>
        <v>GS 3,000 - 4,999 kW</v>
      </c>
      <c r="D305" s="123" t="s">
        <v>57</v>
      </c>
      <c r="E305" s="25"/>
      <c r="F305" s="34">
        <f>IF((E290*12&gt;=150000), 0, IF(E289="RPP",(F321*OffPeakPer+F322*MidPeakPer+F323*OnPeakPer),IF(E289="Non-RPP (Retailer)",F324,F325)))</f>
        <v>0</v>
      </c>
      <c r="G305" s="43">
        <f>IF(F305=0, 0, $E290*E292-E290)</f>
        <v>0</v>
      </c>
      <c r="H305" s="28">
        <f t="shared" ref="H305:H312" si="34">G305*F305</f>
        <v>0</v>
      </c>
      <c r="I305" s="35">
        <f>IF((E290*12&gt;=150000), 0, IF(E289="RPP",(I321*OffPeakPer+I322*MidPeakPer+I323*OnPeakPer),IF(E289="Non-RPP (Retailer)",I324,I325)))</f>
        <v>0</v>
      </c>
      <c r="J305" s="44">
        <f>IF(I305=0, 0, E290*E293-E290)</f>
        <v>0</v>
      </c>
      <c r="K305" s="31">
        <f t="shared" ref="K305:K312" si="35">J305*I305</f>
        <v>0</v>
      </c>
      <c r="L305" s="32">
        <f t="shared" si="33"/>
        <v>0</v>
      </c>
      <c r="M305" s="33" t="str">
        <f t="shared" ref="M305:M312" si="36">IF(ISERROR(L305/H305), "", L305/H305)</f>
        <v/>
      </c>
    </row>
    <row r="306" spans="1:15" ht="26.4" x14ac:dyDescent="0.25">
      <c r="A306" s="103" t="str">
        <f t="shared" si="32"/>
        <v>GS 3,000 - 4,999 kW</v>
      </c>
      <c r="D306" s="123" t="s">
        <v>58</v>
      </c>
      <c r="E306" s="25"/>
      <c r="F306" s="36">
        <v>-0.55700000000000005</v>
      </c>
      <c r="G306" s="55">
        <f>IF($E291&gt;0, $E291, $E290)</f>
        <v>4000</v>
      </c>
      <c r="H306" s="116">
        <f t="shared" si="34"/>
        <v>-2228</v>
      </c>
      <c r="I306" s="201">
        <v>0</v>
      </c>
      <c r="J306" s="56">
        <f>IF($E291&gt;0, $E291, $E290)</f>
        <v>4000</v>
      </c>
      <c r="K306" s="118">
        <f t="shared" si="35"/>
        <v>0</v>
      </c>
      <c r="L306" s="119">
        <f t="shared" si="33"/>
        <v>2228</v>
      </c>
      <c r="M306" s="120">
        <f t="shared" si="36"/>
        <v>-1</v>
      </c>
    </row>
    <row r="307" spans="1:15" x14ac:dyDescent="0.25">
      <c r="A307" s="103" t="str">
        <f t="shared" si="32"/>
        <v>GS 3,000 - 4,999 kW</v>
      </c>
      <c r="D307" s="123" t="s">
        <v>59</v>
      </c>
      <c r="E307" s="25"/>
      <c r="F307" s="36">
        <v>0.25259999999999999</v>
      </c>
      <c r="G307" s="55">
        <f>IF($E291&gt;0, $E291, $E290)</f>
        <v>4000</v>
      </c>
      <c r="H307" s="116">
        <f t="shared" si="34"/>
        <v>1010.4</v>
      </c>
      <c r="I307" s="201">
        <v>0</v>
      </c>
      <c r="J307" s="56">
        <f>IF($E291&gt;0, $E291, $E290)</f>
        <v>4000</v>
      </c>
      <c r="K307" s="118">
        <f t="shared" si="35"/>
        <v>0</v>
      </c>
      <c r="L307" s="119">
        <f t="shared" si="33"/>
        <v>-1010.4</v>
      </c>
      <c r="M307" s="120">
        <f t="shared" si="36"/>
        <v>-1</v>
      </c>
    </row>
    <row r="308" spans="1:15" x14ac:dyDescent="0.25">
      <c r="A308" s="103" t="str">
        <f t="shared" si="32"/>
        <v>GS 3,000 - 4,999 kW</v>
      </c>
      <c r="D308" s="123" t="s">
        <v>60</v>
      </c>
      <c r="E308" s="25"/>
      <c r="F308" s="36">
        <v>9.9000000000000008E-3</v>
      </c>
      <c r="G308" s="55">
        <f>E290</f>
        <v>2000000</v>
      </c>
      <c r="H308" s="116">
        <f t="shared" si="34"/>
        <v>19800</v>
      </c>
      <c r="I308" s="201">
        <v>0</v>
      </c>
      <c r="J308" s="56">
        <f>E290</f>
        <v>2000000</v>
      </c>
      <c r="K308" s="118">
        <f t="shared" si="35"/>
        <v>0</v>
      </c>
      <c r="L308" s="119">
        <f t="shared" si="33"/>
        <v>-19800</v>
      </c>
      <c r="M308" s="120">
        <f t="shared" si="36"/>
        <v>-1</v>
      </c>
    </row>
    <row r="309" spans="1:15" x14ac:dyDescent="0.25">
      <c r="A309" s="103" t="str">
        <f t="shared" si="32"/>
        <v>GS 3,000 - 4,999 kW</v>
      </c>
      <c r="D309" s="114" t="s">
        <v>61</v>
      </c>
      <c r="E309" s="25"/>
      <c r="F309" s="36">
        <v>0.65639999999999998</v>
      </c>
      <c r="G309" s="55">
        <f>IF($E291&gt;0, $E291, $E290)</f>
        <v>4000</v>
      </c>
      <c r="H309" s="116">
        <f t="shared" si="34"/>
        <v>2625.6</v>
      </c>
      <c r="I309" s="201">
        <v>0.40759874932393841</v>
      </c>
      <c r="J309" s="56">
        <f>IF($E291&gt;0, $E291, $E290)</f>
        <v>4000</v>
      </c>
      <c r="K309" s="118">
        <f t="shared" si="35"/>
        <v>1630.3949972957537</v>
      </c>
      <c r="L309" s="119">
        <f t="shared" si="33"/>
        <v>-995.20500270424623</v>
      </c>
      <c r="M309" s="120">
        <f t="shared" si="36"/>
        <v>-0.37903907781240337</v>
      </c>
      <c r="O309" s="160"/>
    </row>
    <row r="310" spans="1:15" ht="26.4" x14ac:dyDescent="0.25">
      <c r="A310" s="103" t="str">
        <f t="shared" si="32"/>
        <v>GS 3,000 - 4,999 kW</v>
      </c>
      <c r="D310" s="123" t="s">
        <v>62</v>
      </c>
      <c r="E310" s="25"/>
      <c r="F310" s="36">
        <v>0</v>
      </c>
      <c r="G310" s="115">
        <v>1</v>
      </c>
      <c r="H310" s="116">
        <f t="shared" si="34"/>
        <v>0</v>
      </c>
      <c r="I310" s="201">
        <v>0</v>
      </c>
      <c r="J310" s="121">
        <v>1</v>
      </c>
      <c r="K310" s="118">
        <f t="shared" si="35"/>
        <v>0</v>
      </c>
      <c r="L310" s="119">
        <f t="shared" si="33"/>
        <v>0</v>
      </c>
      <c r="M310" s="120" t="str">
        <f t="shared" si="36"/>
        <v/>
      </c>
    </row>
    <row r="311" spans="1:15" x14ac:dyDescent="0.25">
      <c r="A311" s="103" t="str">
        <f t="shared" si="32"/>
        <v>GS 3,000 - 4,999 kW</v>
      </c>
      <c r="D311" s="114" t="s">
        <v>63</v>
      </c>
      <c r="E311" s="25"/>
      <c r="F311" s="36">
        <v>0</v>
      </c>
      <c r="G311" s="115">
        <v>1</v>
      </c>
      <c r="H311" s="116">
        <f t="shared" si="34"/>
        <v>0</v>
      </c>
      <c r="I311" s="201">
        <v>0</v>
      </c>
      <c r="J311" s="121">
        <v>1</v>
      </c>
      <c r="K311" s="118">
        <f t="shared" si="35"/>
        <v>0</v>
      </c>
      <c r="L311" s="119">
        <f t="shared" si="33"/>
        <v>0</v>
      </c>
      <c r="M311" s="120" t="str">
        <f t="shared" si="36"/>
        <v/>
      </c>
    </row>
    <row r="312" spans="1:15" x14ac:dyDescent="0.25">
      <c r="A312" s="103" t="str">
        <f t="shared" si="32"/>
        <v>GS 3,000 - 4,999 kW</v>
      </c>
      <c r="D312" s="114" t="s">
        <v>64</v>
      </c>
      <c r="E312" s="25"/>
      <c r="F312" s="36">
        <v>0.14149999999999999</v>
      </c>
      <c r="G312" s="55">
        <f>IF($E291&gt;0, $E291, $E290)</f>
        <v>4000</v>
      </c>
      <c r="H312" s="116">
        <f t="shared" si="34"/>
        <v>566</v>
      </c>
      <c r="I312" s="201">
        <v>0.15146622460719883</v>
      </c>
      <c r="J312" s="56">
        <f>IF($E291&gt;0, $E291, $E290)</f>
        <v>4000</v>
      </c>
      <c r="K312" s="118">
        <f t="shared" si="35"/>
        <v>605.8648984287953</v>
      </c>
      <c r="L312" s="119">
        <f t="shared" si="33"/>
        <v>39.8648984287953</v>
      </c>
      <c r="M312" s="120">
        <f t="shared" si="36"/>
        <v>7.0432682736387461E-2</v>
      </c>
    </row>
    <row r="313" spans="1:15" ht="26.4" x14ac:dyDescent="0.25">
      <c r="A313" s="103" t="str">
        <f t="shared" si="32"/>
        <v>GS 3,000 - 4,999 kW</v>
      </c>
      <c r="B313" s="103" t="s">
        <v>65</v>
      </c>
      <c r="C313" s="24">
        <f>B20</f>
        <v>5</v>
      </c>
      <c r="D313" s="124" t="s">
        <v>66</v>
      </c>
      <c r="E313" s="125"/>
      <c r="F313" s="48"/>
      <c r="G313" s="49"/>
      <c r="H313" s="50">
        <f>SUM(H304:H312)</f>
        <v>42310.07</v>
      </c>
      <c r="I313" s="51"/>
      <c r="J313" s="52"/>
      <c r="K313" s="50">
        <f>SUM(K304:K312)</f>
        <v>27350.423318178728</v>
      </c>
      <c r="L313" s="41">
        <f t="shared" si="33"/>
        <v>-14959.646681821272</v>
      </c>
      <c r="M313" s="42">
        <f>IF((H313)=0,"",(L313/H313))</f>
        <v>-0.3535717781091185</v>
      </c>
    </row>
    <row r="314" spans="1:15" x14ac:dyDescent="0.25">
      <c r="A314" s="103" t="str">
        <f t="shared" si="32"/>
        <v>GS 3,000 - 4,999 kW</v>
      </c>
      <c r="D314" s="126" t="s">
        <v>67</v>
      </c>
      <c r="E314" s="25"/>
      <c r="F314" s="36">
        <v>5.6684999999999999</v>
      </c>
      <c r="G314" s="43">
        <f>IF($E291&gt;0, $E291, $E290*$E292)</f>
        <v>4000</v>
      </c>
      <c r="H314" s="116">
        <f>G314*F314</f>
        <v>22674</v>
      </c>
      <c r="I314" s="201">
        <v>5.7504999999999997</v>
      </c>
      <c r="J314" s="44">
        <f>IF($E291&gt;0, $E291, $E290*$E293)</f>
        <v>4000</v>
      </c>
      <c r="K314" s="118">
        <f>J314*I314</f>
        <v>23002</v>
      </c>
      <c r="L314" s="119">
        <f t="shared" si="33"/>
        <v>328</v>
      </c>
      <c r="M314" s="120">
        <f>IF(ISERROR(L314/H314), "", L314/H314)</f>
        <v>1.4465908088559583E-2</v>
      </c>
      <c r="N314" s="127" t="str">
        <f>IF(ISERROR(ABS(M314)), "", IF(ABS(M314)&gt;=4%, "In the manager's summary, discuss the reasoning for the change in RTSR rates", ""))</f>
        <v/>
      </c>
      <c r="O314" s="160"/>
    </row>
    <row r="315" spans="1:15" ht="26.4" x14ac:dyDescent="0.25">
      <c r="A315" s="103" t="str">
        <f t="shared" si="32"/>
        <v>GS 3,000 - 4,999 kW</v>
      </c>
      <c r="D315" s="128" t="s">
        <v>68</v>
      </c>
      <c r="E315" s="25"/>
      <c r="F315" s="36">
        <v>3.7242000000000002</v>
      </c>
      <c r="G315" s="43">
        <f>IF($E291&gt;0, $E291, $E290*$E292)</f>
        <v>4000</v>
      </c>
      <c r="H315" s="116">
        <f>G315*F315</f>
        <v>14896.800000000001</v>
      </c>
      <c r="I315" s="201">
        <v>2.7044000000000001</v>
      </c>
      <c r="J315" s="44">
        <f>IF($E291&gt;0, $E291, $E290*$E293)</f>
        <v>4000</v>
      </c>
      <c r="K315" s="118">
        <f>J315*I315</f>
        <v>10817.6</v>
      </c>
      <c r="L315" s="119">
        <f t="shared" si="33"/>
        <v>-4079.2000000000007</v>
      </c>
      <c r="M315" s="120">
        <f>IF(ISERROR(L315/H315), "", L315/H315)</f>
        <v>-0.27383062134149622</v>
      </c>
      <c r="N315" s="127" t="str">
        <f>IF(ISERROR(ABS(M315)), "", IF(ABS(M315)&gt;=4%, "In the manager's summary, discuss the reasoning for the change in RTSR rates", ""))</f>
        <v>In the manager's summary, discuss the reasoning for the change in RTSR rates</v>
      </c>
      <c r="O315" s="160"/>
    </row>
    <row r="316" spans="1:15" ht="26.4" x14ac:dyDescent="0.25">
      <c r="A316" s="103" t="str">
        <f t="shared" si="32"/>
        <v>GS 3,000 - 4,999 kW</v>
      </c>
      <c r="B316" s="103" t="s">
        <v>69</v>
      </c>
      <c r="C316" s="24">
        <f>B20</f>
        <v>5</v>
      </c>
      <c r="D316" s="124" t="s">
        <v>70</v>
      </c>
      <c r="E316" s="7"/>
      <c r="F316" s="48"/>
      <c r="G316" s="49"/>
      <c r="H316" s="50">
        <f>SUM(H313:H315)</f>
        <v>79880.87</v>
      </c>
      <c r="I316" s="51"/>
      <c r="J316" s="40"/>
      <c r="K316" s="50">
        <f>SUM(K313:K315)</f>
        <v>61170.023318178726</v>
      </c>
      <c r="L316" s="41">
        <f t="shared" si="33"/>
        <v>-18710.846681821269</v>
      </c>
      <c r="M316" s="42">
        <f>IF((H316)=0,"",(L316/H316))</f>
        <v>-0.23423438780550676</v>
      </c>
    </row>
    <row r="317" spans="1:15" ht="26.4" x14ac:dyDescent="0.25">
      <c r="A317" s="103" t="str">
        <f t="shared" si="32"/>
        <v>GS 3,000 - 4,999 kW</v>
      </c>
      <c r="D317" s="129" t="s">
        <v>71</v>
      </c>
      <c r="E317" s="25"/>
      <c r="F317" s="36">
        <v>4.5000000000000005E-3</v>
      </c>
      <c r="G317" s="43">
        <f>E290*E292</f>
        <v>2068800</v>
      </c>
      <c r="H317" s="130">
        <f>G317*F317</f>
        <v>9309.6</v>
      </c>
      <c r="I317" s="201">
        <v>4.5000000000000005E-3</v>
      </c>
      <c r="J317" s="44">
        <f>E290*E293</f>
        <v>2062199.9999999998</v>
      </c>
      <c r="K317" s="118">
        <f>J317*I317</f>
        <v>9279.9</v>
      </c>
      <c r="L317" s="119">
        <f t="shared" si="33"/>
        <v>-29.700000000000728</v>
      </c>
      <c r="M317" s="120">
        <f>IF(ISERROR(L317/H317), "", L317/H317)</f>
        <v>-3.1902552204177113E-3</v>
      </c>
    </row>
    <row r="318" spans="1:15" ht="26.4" x14ac:dyDescent="0.25">
      <c r="A318" s="103" t="str">
        <f t="shared" si="32"/>
        <v>GS 3,000 - 4,999 kW</v>
      </c>
      <c r="D318" s="129" t="s">
        <v>72</v>
      </c>
      <c r="E318" s="25"/>
      <c r="F318" s="36">
        <v>1.5E-3</v>
      </c>
      <c r="G318" s="43">
        <f>E290*E292</f>
        <v>2068800</v>
      </c>
      <c r="H318" s="130">
        <f>G318*F318</f>
        <v>3103.2000000000003</v>
      </c>
      <c r="I318" s="201">
        <v>1.5E-3</v>
      </c>
      <c r="J318" s="44">
        <f>E290*E293</f>
        <v>2062199.9999999998</v>
      </c>
      <c r="K318" s="118">
        <f>J318*I318</f>
        <v>3093.2999999999997</v>
      </c>
      <c r="L318" s="119">
        <f t="shared" si="33"/>
        <v>-9.9000000000005457</v>
      </c>
      <c r="M318" s="120">
        <f>IF(ISERROR(L318/H318), "", L318/H318)</f>
        <v>-3.1902552204178089E-3</v>
      </c>
    </row>
    <row r="319" spans="1:15" x14ac:dyDescent="0.25">
      <c r="A319" s="103" t="str">
        <f t="shared" si="32"/>
        <v>GS 3,000 - 4,999 kW</v>
      </c>
      <c r="D319" s="25" t="s">
        <v>73</v>
      </c>
      <c r="E319" s="25"/>
      <c r="F319" s="54">
        <v>0.25</v>
      </c>
      <c r="G319" s="27">
        <v>1</v>
      </c>
      <c r="H319" s="130">
        <f>G319*F319</f>
        <v>0.25</v>
      </c>
      <c r="I319" s="45">
        <v>0.25</v>
      </c>
      <c r="J319" s="30">
        <v>1</v>
      </c>
      <c r="K319" s="118">
        <f>J319*I319</f>
        <v>0.25</v>
      </c>
      <c r="L319" s="119">
        <f t="shared" si="33"/>
        <v>0</v>
      </c>
      <c r="M319" s="120">
        <f>IF(ISERROR(L319/H319), "", L319/H319)</f>
        <v>0</v>
      </c>
    </row>
    <row r="320" spans="1:15" ht="26.4" hidden="1" customHeight="1" x14ac:dyDescent="0.25">
      <c r="A320" s="103" t="str">
        <f t="shared" si="32"/>
        <v>GS 3,000 - 4,999 kW</v>
      </c>
      <c r="D320" s="129" t="s">
        <v>74</v>
      </c>
      <c r="E320" s="25"/>
      <c r="F320" s="34"/>
      <c r="G320" s="43"/>
      <c r="H320" s="130"/>
      <c r="I320" s="35"/>
      <c r="J320" s="44"/>
      <c r="K320" s="118"/>
      <c r="L320" s="119"/>
      <c r="M320" s="120"/>
    </row>
    <row r="321" spans="1:13" ht="13.2" hidden="1" customHeight="1" x14ac:dyDescent="0.25">
      <c r="A321" s="103" t="str">
        <f t="shared" si="32"/>
        <v>GS 3,000 - 4,999 kW</v>
      </c>
      <c r="B321" s="103" t="s">
        <v>12</v>
      </c>
      <c r="D321" s="25" t="s">
        <v>75</v>
      </c>
      <c r="E321" s="25"/>
      <c r="F321" s="96">
        <v>8.6999999999999994E-2</v>
      </c>
      <c r="G321" s="55">
        <f>IF(AND(E290*12&gt;=150000),OffPeakPer*E290*E292,OffPeakPer*E290)</f>
        <v>1324032</v>
      </c>
      <c r="H321" s="130">
        <f>G321*F321</f>
        <v>115190.78399999999</v>
      </c>
      <c r="I321" s="35">
        <f>OffPeak</f>
        <v>9.8000000000000004E-2</v>
      </c>
      <c r="J321" s="56">
        <f>IF(AND(E290*12&gt;=150000),OffPeakPer*E290*E293,OffPeakPer*E290)</f>
        <v>1319807.9999999998</v>
      </c>
      <c r="K321" s="118">
        <f>J321*I321</f>
        <v>129341.18399999998</v>
      </c>
      <c r="L321" s="119">
        <f>K321-H321</f>
        <v>14150.399999999994</v>
      </c>
      <c r="M321" s="120">
        <f>IF(ISERROR(L321/H321), "", L321/H321)</f>
        <v>0.1228431607861962</v>
      </c>
    </row>
    <row r="322" spans="1:13" ht="13.2" hidden="1" customHeight="1" x14ac:dyDescent="0.25">
      <c r="A322" s="103" t="str">
        <f t="shared" si="32"/>
        <v>GS 3,000 - 4,999 kW</v>
      </c>
      <c r="B322" s="103" t="s">
        <v>12</v>
      </c>
      <c r="D322" s="25" t="s">
        <v>76</v>
      </c>
      <c r="E322" s="25"/>
      <c r="F322" s="96">
        <v>0.157</v>
      </c>
      <c r="G322" s="55">
        <f>IF(AND(E290*12&gt;=150000),MidPeakPer*E290*E292,MidPeakPer*E290)</f>
        <v>372384</v>
      </c>
      <c r="H322" s="130">
        <f>G322*F322</f>
        <v>58464.288</v>
      </c>
      <c r="I322" s="35">
        <f>MidPeak</f>
        <v>0.157</v>
      </c>
      <c r="J322" s="56">
        <f>IF(AND(E290*12&gt;=150000),MidPeakPer*E290*E293,MidPeakPer*E290)</f>
        <v>371195.99999999994</v>
      </c>
      <c r="K322" s="118">
        <f>J322*I322</f>
        <v>58277.77199999999</v>
      </c>
      <c r="L322" s="119">
        <f>K322-H322</f>
        <v>-186.51600000001054</v>
      </c>
      <c r="M322" s="120">
        <f>IF(ISERROR(L322/H322), "", L322/H322)</f>
        <v>-3.1902552204178137E-3</v>
      </c>
    </row>
    <row r="323" spans="1:13" ht="13.2" hidden="1" customHeight="1" x14ac:dyDescent="0.25">
      <c r="A323" s="103" t="str">
        <f t="shared" si="32"/>
        <v>GS 3,000 - 4,999 kW</v>
      </c>
      <c r="B323" s="103" t="s">
        <v>12</v>
      </c>
      <c r="D323" s="103" t="s">
        <v>77</v>
      </c>
      <c r="E323" s="25"/>
      <c r="F323" s="96">
        <v>0.182</v>
      </c>
      <c r="G323" s="55">
        <f>IF(AND(E290*12&gt;=150000),OnPeakPer*E290*E292,OnPeakPer*E290)</f>
        <v>372384</v>
      </c>
      <c r="H323" s="130">
        <f>G323*F323</f>
        <v>67773.887999999992</v>
      </c>
      <c r="I323" s="35">
        <f>OnPeak</f>
        <v>0.20300000000000001</v>
      </c>
      <c r="J323" s="56">
        <f>IF(AND(E290*12&gt;=150000),OnPeakPer*E290*E293,OnPeakPer*E290)</f>
        <v>371195.99999999994</v>
      </c>
      <c r="K323" s="118">
        <f>J323*I323</f>
        <v>75352.788</v>
      </c>
      <c r="L323" s="119">
        <f>K323-H323</f>
        <v>7578.9000000000087</v>
      </c>
      <c r="M323" s="120">
        <f>IF(ISERROR(L323/H323), "", L323/H323)</f>
        <v>0.11182625379261124</v>
      </c>
    </row>
    <row r="324" spans="1:13" ht="13.2" hidden="1" customHeight="1" x14ac:dyDescent="0.25">
      <c r="A324" s="103" t="str">
        <f t="shared" si="32"/>
        <v>GS 3,000 - 4,999 kW</v>
      </c>
      <c r="B324" s="103" t="s">
        <v>78</v>
      </c>
      <c r="D324" s="25" t="s">
        <v>79</v>
      </c>
      <c r="E324" s="25"/>
      <c r="F324" s="57">
        <v>0.11308</v>
      </c>
      <c r="G324" s="55">
        <f>IF(AND(E290*12&gt;=150000),E290*E292,E290)</f>
        <v>2068800</v>
      </c>
      <c r="H324" s="130">
        <f>G324*F324</f>
        <v>233939.90400000001</v>
      </c>
      <c r="I324" s="35">
        <f>F324</f>
        <v>0.11308</v>
      </c>
      <c r="J324" s="56">
        <f>IF(AND(E290*12&gt;=150000),E290*E293,E290)</f>
        <v>2062199.9999999998</v>
      </c>
      <c r="K324" s="118">
        <f>J324*I324</f>
        <v>233193.57599999997</v>
      </c>
      <c r="L324" s="119">
        <f>K324-H324</f>
        <v>-746.32800000003772</v>
      </c>
      <c r="M324" s="120">
        <f>IF(ISERROR(L324/H324), "", L324/H324)</f>
        <v>-3.1902552204177946E-3</v>
      </c>
    </row>
    <row r="325" spans="1:13" ht="13.8" thickBot="1" x14ac:dyDescent="0.3">
      <c r="A325" s="103" t="str">
        <f t="shared" si="32"/>
        <v>GS 3,000 - 4,999 kW</v>
      </c>
      <c r="B325" s="103" t="s">
        <v>17</v>
      </c>
      <c r="D325" s="25" t="s">
        <v>80</v>
      </c>
      <c r="E325" s="25"/>
      <c r="F325" s="57">
        <v>0.11308</v>
      </c>
      <c r="G325" s="55">
        <f>IF(AND(E290*12&gt;=150000),E290*E292,E290)</f>
        <v>2068800</v>
      </c>
      <c r="H325" s="130">
        <f>G325*F325</f>
        <v>233939.90400000001</v>
      </c>
      <c r="I325" s="35">
        <f>F325</f>
        <v>0.11308</v>
      </c>
      <c r="J325" s="56">
        <f>IF(AND(E290*12&gt;=150000),E290*E293,E290)</f>
        <v>2062199.9999999998</v>
      </c>
      <c r="K325" s="118">
        <f>J325*I325</f>
        <v>233193.57599999997</v>
      </c>
      <c r="L325" s="119">
        <f>K325-H325</f>
        <v>-746.32800000003772</v>
      </c>
      <c r="M325" s="120">
        <f>IF(ISERROR(L325/H325), "", L325/H325)</f>
        <v>-3.1902552204177946E-3</v>
      </c>
    </row>
    <row r="326" spans="1:13" ht="13.8" thickBot="1" x14ac:dyDescent="0.3">
      <c r="A326" s="103" t="str">
        <f t="shared" si="32"/>
        <v>GS 3,000 - 4,999 kW</v>
      </c>
      <c r="D326" s="58"/>
      <c r="E326" s="59"/>
      <c r="F326" s="60"/>
      <c r="G326" s="61"/>
      <c r="H326" s="62"/>
      <c r="I326" s="60"/>
      <c r="J326" s="63"/>
      <c r="K326" s="62"/>
      <c r="L326" s="64"/>
      <c r="M326" s="65"/>
    </row>
    <row r="327" spans="1:13" ht="13.2" hidden="1" customHeight="1" x14ac:dyDescent="0.25">
      <c r="A327" s="103" t="str">
        <f t="shared" si="32"/>
        <v>GS 3,000 - 4,999 kW</v>
      </c>
      <c r="B327" s="103" t="s">
        <v>12</v>
      </c>
      <c r="D327" s="135" t="s">
        <v>81</v>
      </c>
      <c r="E327" s="25"/>
      <c r="F327" s="66"/>
      <c r="G327" s="67"/>
      <c r="H327" s="68">
        <f>SUM(H317:H323,H316)</f>
        <v>333722.87999999995</v>
      </c>
      <c r="I327" s="69"/>
      <c r="J327" s="69"/>
      <c r="K327" s="68">
        <f>SUM(K317:K323,K316)</f>
        <v>336515.21731817874</v>
      </c>
      <c r="L327" s="70">
        <f>K327-H327</f>
        <v>2792.3373181787902</v>
      </c>
      <c r="M327" s="71">
        <f>IF((H327)=0,"",(L327/H327))</f>
        <v>8.3672336705795849E-3</v>
      </c>
    </row>
    <row r="328" spans="1:13" ht="13.2" hidden="1" customHeight="1" x14ac:dyDescent="0.25">
      <c r="A328" s="103" t="str">
        <f t="shared" si="32"/>
        <v>GS 3,000 - 4,999 kW</v>
      </c>
      <c r="B328" s="103" t="s">
        <v>12</v>
      </c>
      <c r="D328" s="142" t="s">
        <v>82</v>
      </c>
      <c r="E328" s="25"/>
      <c r="F328" s="66">
        <v>0.13</v>
      </c>
      <c r="G328" s="72"/>
      <c r="H328" s="73">
        <f>H327*F328</f>
        <v>43383.974399999992</v>
      </c>
      <c r="I328" s="74">
        <v>0.13</v>
      </c>
      <c r="J328" s="27"/>
      <c r="K328" s="73">
        <f>K327*I328</f>
        <v>43746.978251363238</v>
      </c>
      <c r="L328" s="32">
        <f>K328-H328</f>
        <v>363.00385136324621</v>
      </c>
      <c r="M328" s="75">
        <f>IF((H328)=0,"",(L328/H328))</f>
        <v>8.3672336705796664E-3</v>
      </c>
    </row>
    <row r="329" spans="1:13" ht="14.4" hidden="1" customHeight="1" x14ac:dyDescent="0.3">
      <c r="A329" s="103" t="str">
        <f t="shared" si="32"/>
        <v>GS 3,000 - 4,999 kW</v>
      </c>
      <c r="B329" s="103" t="s">
        <v>12</v>
      </c>
      <c r="D329" s="142" t="s">
        <v>83</v>
      </c>
      <c r="E329" s="147"/>
      <c r="F329" s="76">
        <f>OER</f>
        <v>0.23499999999999999</v>
      </c>
      <c r="G329" s="72"/>
      <c r="H329" s="73">
        <f>IF(OR(ISNUMBER(SEARCH("[DGEN]", E288))=TRUE, ISNUMBER(SEARCH("STREET LIGHT", E288))=TRUE), 0, IF(AND(E290=0, E291=0),0, IF(AND(E291=0, E290*12&gt;250000), 0, IF(AND(E290=0, E291&gt;=50), 0, IF(E290*12&lt;=250000, F329*H327*-1, IF(E291&lt;50, F329*H327*-1, 0))))))</f>
        <v>0</v>
      </c>
      <c r="I329" s="76">
        <f>OER</f>
        <v>0.23499999999999999</v>
      </c>
      <c r="J329" s="27"/>
      <c r="K329" s="73">
        <f>IF(OR(ISNUMBER(SEARCH("[DGEN]", E288))=TRUE, ISNUMBER(SEARCH("STREET LIGHT", E288))=TRUE), 0, IF(AND(E290=0, E291=0),0, IF(AND(E291=0, E290*12&gt;250000), 0, IF(AND(E290=0, E291&gt;=50), 0, IF(E290*12&lt;=250000, I329*K327*-1, IF(E291&lt;50, I329*K327*-1, 0))))))</f>
        <v>0</v>
      </c>
      <c r="L329" s="32">
        <f>K329-H329</f>
        <v>0</v>
      </c>
      <c r="M329" s="75"/>
    </row>
    <row r="330" spans="1:13" ht="13.2" hidden="1" customHeight="1" x14ac:dyDescent="0.25">
      <c r="A330" s="103" t="str">
        <f t="shared" si="32"/>
        <v>GS 3,000 - 4,999 kW</v>
      </c>
      <c r="B330" s="103" t="s">
        <v>84</v>
      </c>
      <c r="D330" s="248" t="s">
        <v>85</v>
      </c>
      <c r="E330" s="248"/>
      <c r="F330" s="77"/>
      <c r="G330" s="78"/>
      <c r="H330" s="79">
        <f>H327+H328+H329</f>
        <v>377106.85439999995</v>
      </c>
      <c r="I330" s="80"/>
      <c r="J330" s="80"/>
      <c r="K330" s="81">
        <f>K327+K328+K329</f>
        <v>380262.195569542</v>
      </c>
      <c r="L330" s="82">
        <f>K330-H330</f>
        <v>3155.3411695420509</v>
      </c>
      <c r="M330" s="83">
        <f>IF((H330)=0,"",(L330/H330))</f>
        <v>8.3672336705796335E-3</v>
      </c>
    </row>
    <row r="331" spans="1:13" ht="13.8" hidden="1" customHeight="1" thickBot="1" x14ac:dyDescent="0.3">
      <c r="A331" s="103" t="str">
        <f t="shared" si="32"/>
        <v>GS 3,000 - 4,999 kW</v>
      </c>
      <c r="B331" s="103" t="s">
        <v>12</v>
      </c>
      <c r="D331" s="131"/>
      <c r="E331" s="132"/>
      <c r="F331" s="60"/>
      <c r="G331" s="61"/>
      <c r="H331" s="62"/>
      <c r="I331" s="60"/>
      <c r="J331" s="63"/>
      <c r="K331" s="62"/>
      <c r="L331" s="64"/>
      <c r="M331" s="65"/>
    </row>
    <row r="332" spans="1:13" ht="13.2" hidden="1" customHeight="1" x14ac:dyDescent="0.25">
      <c r="A332" s="103" t="str">
        <f t="shared" si="32"/>
        <v>GS 3,000 - 4,999 kW</v>
      </c>
      <c r="B332" s="103" t="s">
        <v>78</v>
      </c>
      <c r="D332" s="135" t="s">
        <v>86</v>
      </c>
      <c r="E332" s="25"/>
      <c r="F332" s="66"/>
      <c r="G332" s="67"/>
      <c r="H332" s="68">
        <f>SUM(H324,H317:H320,H316)</f>
        <v>326233.82400000002</v>
      </c>
      <c r="I332" s="69"/>
      <c r="J332" s="69"/>
      <c r="K332" s="68">
        <f>SUM(K324,K317:K320,K316)</f>
        <v>306737.04931817867</v>
      </c>
      <c r="L332" s="70">
        <f>K332-H332</f>
        <v>-19496.774681821349</v>
      </c>
      <c r="M332" s="71">
        <f>IF((H332)=0,"",(L332/H332))</f>
        <v>-5.9763192065030474E-2</v>
      </c>
    </row>
    <row r="333" spans="1:13" ht="13.2" hidden="1" customHeight="1" x14ac:dyDescent="0.25">
      <c r="A333" s="103" t="str">
        <f t="shared" si="32"/>
        <v>GS 3,000 - 4,999 kW</v>
      </c>
      <c r="B333" s="103" t="s">
        <v>78</v>
      </c>
      <c r="D333" s="142" t="s">
        <v>82</v>
      </c>
      <c r="E333" s="25"/>
      <c r="F333" s="66">
        <v>0.13</v>
      </c>
      <c r="G333" s="67"/>
      <c r="H333" s="73">
        <f>H332*F333</f>
        <v>42410.397120000001</v>
      </c>
      <c r="I333" s="66">
        <v>0.13</v>
      </c>
      <c r="J333" s="74"/>
      <c r="K333" s="73">
        <f>K332*I333</f>
        <v>39875.81641136323</v>
      </c>
      <c r="L333" s="32">
        <f>K333-H333</f>
        <v>-2534.5807086367713</v>
      </c>
      <c r="M333" s="75">
        <f>IF((H333)=0,"",(L333/H333))</f>
        <v>-5.9763192065030377E-2</v>
      </c>
    </row>
    <row r="334" spans="1:13" ht="14.4" hidden="1" customHeight="1" x14ac:dyDescent="0.3">
      <c r="A334" s="103" t="str">
        <f t="shared" si="32"/>
        <v>GS 3,000 - 4,999 kW</v>
      </c>
      <c r="B334" s="103" t="s">
        <v>78</v>
      </c>
      <c r="D334" s="142" t="s">
        <v>83</v>
      </c>
      <c r="E334" s="147"/>
      <c r="F334" s="76">
        <f>OER</f>
        <v>0.23499999999999999</v>
      </c>
      <c r="G334" s="67"/>
      <c r="H334" s="73">
        <f>IF(OR(ISNUMBER(SEARCH("[DGEN]", E288))=TRUE, ISNUMBER(SEARCH("STREET LIGHT", E288))=TRUE), 0, IF(AND(E290=0, E291=0),0, IF(AND(E291=0, E290*12&gt;250000), 0, IF(AND(E290=0, E291&gt;=50), 0, IF(E290*12&lt;=250000, F334*H332*-1, IF(E291&lt;50, F334*H332*-1, 0))))))</f>
        <v>0</v>
      </c>
      <c r="I334" s="76">
        <f>OER</f>
        <v>0.23499999999999999</v>
      </c>
      <c r="J334" s="74"/>
      <c r="K334" s="73">
        <f>IF(OR(ISNUMBER(SEARCH("[DGEN]", E288))=TRUE, ISNUMBER(SEARCH("STREET LIGHT", E288))=TRUE), 0, IF(AND(E290=0, E291=0),0, IF(AND(E291=0, E290*12&gt;250000), 0, IF(AND(E290=0, E291&gt;=50), 0, IF(E290*12&lt;=250000, I334*K332*-1, IF(E291&lt;50, I334*K332*-1, 0))))))</f>
        <v>0</v>
      </c>
      <c r="L334" s="32"/>
      <c r="M334" s="75"/>
    </row>
    <row r="335" spans="1:13" ht="13.2" hidden="1" customHeight="1" x14ac:dyDescent="0.25">
      <c r="A335" s="103" t="str">
        <f t="shared" si="32"/>
        <v>GS 3,000 - 4,999 kW</v>
      </c>
      <c r="B335" s="103" t="s">
        <v>87</v>
      </c>
      <c r="D335" s="248" t="s">
        <v>86</v>
      </c>
      <c r="E335" s="248"/>
      <c r="F335" s="84"/>
      <c r="G335" s="85"/>
      <c r="H335" s="79">
        <f>SUM(H332,H333)</f>
        <v>368644.22112</v>
      </c>
      <c r="I335" s="86"/>
      <c r="J335" s="86"/>
      <c r="K335" s="79">
        <f>SUM(K332,K333)</f>
        <v>346612.86572954193</v>
      </c>
      <c r="L335" s="87">
        <f>K335-H335</f>
        <v>-22031.355390458077</v>
      </c>
      <c r="M335" s="88">
        <f>IF((H335)=0,"",(L335/H335))</f>
        <v>-5.9763192065030349E-2</v>
      </c>
    </row>
    <row r="336" spans="1:13" ht="13.8" hidden="1" customHeight="1" thickBot="1" x14ac:dyDescent="0.3">
      <c r="A336" s="103" t="str">
        <f t="shared" si="32"/>
        <v>GS 3,000 - 4,999 kW</v>
      </c>
      <c r="B336" s="103" t="s">
        <v>78</v>
      </c>
      <c r="D336" s="131"/>
      <c r="E336" s="132"/>
      <c r="F336" s="89"/>
      <c r="G336" s="90"/>
      <c r="H336" s="91"/>
      <c r="I336" s="89"/>
      <c r="J336" s="61"/>
      <c r="K336" s="91"/>
      <c r="L336" s="92"/>
      <c r="M336" s="65"/>
    </row>
    <row r="337" spans="1:14" x14ac:dyDescent="0.25">
      <c r="A337" s="103" t="str">
        <f t="shared" si="32"/>
        <v>GS 3,000 - 4,999 kW</v>
      </c>
      <c r="B337" s="103" t="s">
        <v>17</v>
      </c>
      <c r="D337" s="135" t="s">
        <v>88</v>
      </c>
      <c r="E337" s="25"/>
      <c r="F337" s="136"/>
      <c r="G337" s="137"/>
      <c r="H337" s="138">
        <f>SUM(H325,H317:H320,H316)</f>
        <v>326233.82400000002</v>
      </c>
      <c r="I337" s="139"/>
      <c r="J337" s="139"/>
      <c r="K337" s="138">
        <f>SUM(K325,K317:K320,K316)</f>
        <v>306737.04931817867</v>
      </c>
      <c r="L337" s="140">
        <f>K337-H337</f>
        <v>-19496.774681821349</v>
      </c>
      <c r="M337" s="141">
        <f>IF((H337)=0,"",(L337/H337))</f>
        <v>-5.9763192065030474E-2</v>
      </c>
    </row>
    <row r="338" spans="1:14" x14ac:dyDescent="0.25">
      <c r="A338" s="103" t="str">
        <f t="shared" si="32"/>
        <v>GS 3,000 - 4,999 kW</v>
      </c>
      <c r="B338" s="103" t="s">
        <v>17</v>
      </c>
      <c r="D338" s="142" t="s">
        <v>82</v>
      </c>
      <c r="E338" s="25"/>
      <c r="F338" s="136">
        <v>0.13</v>
      </c>
      <c r="G338" s="137"/>
      <c r="H338" s="144">
        <f>H337*F338</f>
        <v>42410.397120000001</v>
      </c>
      <c r="I338" s="136">
        <v>0.13</v>
      </c>
      <c r="J338" s="145"/>
      <c r="K338" s="144">
        <f>K337*I338</f>
        <v>39875.81641136323</v>
      </c>
      <c r="L338" s="119">
        <f>K338-H338</f>
        <v>-2534.5807086367713</v>
      </c>
      <c r="M338" s="146">
        <f>IF((H338)=0,"",(L338/H338))</f>
        <v>-5.9763192065030377E-2</v>
      </c>
    </row>
    <row r="339" spans="1:14" ht="14.4" x14ac:dyDescent="0.3">
      <c r="A339" s="103" t="str">
        <f t="shared" si="32"/>
        <v>GS 3,000 - 4,999 kW</v>
      </c>
      <c r="B339" s="103" t="s">
        <v>17</v>
      </c>
      <c r="D339" s="142" t="s">
        <v>83</v>
      </c>
      <c r="E339" s="147"/>
      <c r="F339" s="148">
        <f>OER</f>
        <v>0.23499999999999999</v>
      </c>
      <c r="G339" s="137"/>
      <c r="H339" s="144">
        <f>IF(OR(ISNUMBER(SEARCH("[DGEN]", E288))=TRUE, ISNUMBER(SEARCH("STREET LIGHT", E288))=TRUE), 0, IF(AND(E290=0, E291=0),0, IF(AND(E291=0, E290*12&gt;250000), 0, IF(AND(E290=0, E291&gt;=50), 0, IF(E290*12&lt;=250000, F339*H337*-1, IF(E291&lt;50, F339*H337*-1, 0))))))</f>
        <v>0</v>
      </c>
      <c r="I339" s="148">
        <f>OER</f>
        <v>0.23499999999999999</v>
      </c>
      <c r="J339" s="145"/>
      <c r="K339" s="144">
        <f>IF(OR(ISNUMBER(SEARCH("[DGEN]", E288))=TRUE, ISNUMBER(SEARCH("STREET LIGHT", E288))=TRUE), 0, IF(AND(E290=0, E291=0),0, IF(AND(E291=0, E290*12&gt;250000), 0, IF(AND(E290=0, E291&gt;=50), 0, IF(E290*12&lt;=250000, I339*K337*-1, IF(E291&lt;50, I339*K337*-1, 0))))))</f>
        <v>0</v>
      </c>
      <c r="L339" s="119"/>
      <c r="M339" s="146"/>
    </row>
    <row r="340" spans="1:14" ht="13.8" customHeight="1" thickBot="1" x14ac:dyDescent="0.3">
      <c r="A340" s="103" t="str">
        <f t="shared" si="32"/>
        <v>GS 3,000 - 4,999 kW</v>
      </c>
      <c r="B340" s="103" t="s">
        <v>89</v>
      </c>
      <c r="C340" s="24">
        <f>B20</f>
        <v>5</v>
      </c>
      <c r="D340" s="247" t="s">
        <v>88</v>
      </c>
      <c r="E340" s="247"/>
      <c r="F340" s="84"/>
      <c r="G340" s="85"/>
      <c r="H340" s="79">
        <f>SUM(H337,H338)</f>
        <v>368644.22112</v>
      </c>
      <c r="I340" s="86"/>
      <c r="J340" s="86"/>
      <c r="K340" s="79">
        <f>SUM(K337,K338)</f>
        <v>346612.86572954193</v>
      </c>
      <c r="L340" s="87">
        <f>K340-H340</f>
        <v>-22031.355390458077</v>
      </c>
      <c r="M340" s="88">
        <f>IF((H340)=0,"",(L340/H340))</f>
        <v>-5.9763192065030349E-2</v>
      </c>
    </row>
    <row r="341" spans="1:14" ht="13.8" thickBot="1" x14ac:dyDescent="0.3">
      <c r="A341" s="103" t="str">
        <f t="shared" si="32"/>
        <v>GS 3,000 - 4,999 kW</v>
      </c>
      <c r="B341" s="103" t="s">
        <v>17</v>
      </c>
      <c r="D341" s="58"/>
      <c r="E341" s="59"/>
      <c r="F341" s="93"/>
      <c r="G341" s="90"/>
      <c r="H341" s="94"/>
      <c r="I341" s="93"/>
      <c r="J341" s="61"/>
      <c r="K341" s="94"/>
      <c r="L341" s="92"/>
      <c r="M341" s="95"/>
    </row>
    <row r="344" spans="1:14" x14ac:dyDescent="0.25">
      <c r="C344" s="103"/>
      <c r="D344" s="104" t="s">
        <v>34</v>
      </c>
      <c r="E344" s="249" t="str">
        <f>D21</f>
        <v>Large Use &gt;5MW</v>
      </c>
      <c r="F344" s="250"/>
      <c r="G344" s="250"/>
      <c r="H344" s="250"/>
      <c r="I344" s="250"/>
      <c r="J344" s="251"/>
      <c r="K344" s="103" t="str">
        <f>IF(N21="DEMAND - INTERVAL","RTSR - INTERVAL METERED","")</f>
        <v/>
      </c>
    </row>
    <row r="345" spans="1:14" x14ac:dyDescent="0.25">
      <c r="C345" s="103"/>
      <c r="D345" s="104" t="s">
        <v>35</v>
      </c>
      <c r="E345" s="252" t="str">
        <f>H21</f>
        <v>Non-RPP (Other)</v>
      </c>
      <c r="F345" s="253"/>
      <c r="G345" s="254"/>
      <c r="H345" s="20"/>
      <c r="I345" s="20"/>
    </row>
    <row r="346" spans="1:14" ht="15.6" x14ac:dyDescent="0.25">
      <c r="C346" s="103"/>
      <c r="D346" s="104" t="s">
        <v>36</v>
      </c>
      <c r="E346" s="21">
        <f>K21</f>
        <v>5650000</v>
      </c>
      <c r="F346" s="105" t="s">
        <v>11</v>
      </c>
      <c r="J346" s="22"/>
      <c r="K346" s="22"/>
      <c r="L346" s="22"/>
      <c r="M346" s="22"/>
      <c r="N346" s="22"/>
    </row>
    <row r="347" spans="1:14" ht="15.6" x14ac:dyDescent="0.3">
      <c r="C347" s="103"/>
      <c r="D347" s="104" t="s">
        <v>37</v>
      </c>
      <c r="E347" s="21">
        <f>L21</f>
        <v>9400</v>
      </c>
      <c r="F347" s="106" t="s">
        <v>16</v>
      </c>
      <c r="G347" s="107"/>
      <c r="H347" s="108"/>
      <c r="I347" s="108"/>
      <c r="J347" s="108"/>
    </row>
    <row r="348" spans="1:14" x14ac:dyDescent="0.25">
      <c r="C348" s="103"/>
      <c r="D348" s="104" t="s">
        <v>38</v>
      </c>
      <c r="E348" s="23">
        <f>I21</f>
        <v>1.0044999999999999</v>
      </c>
    </row>
    <row r="349" spans="1:14" x14ac:dyDescent="0.25">
      <c r="C349" s="103"/>
      <c r="D349" s="104" t="s">
        <v>39</v>
      </c>
      <c r="E349" s="23">
        <f>J21</f>
        <v>1.0065999999999999</v>
      </c>
    </row>
    <row r="350" spans="1:14" x14ac:dyDescent="0.25">
      <c r="C350" s="103"/>
    </row>
    <row r="351" spans="1:14" x14ac:dyDescent="0.25">
      <c r="C351" s="103"/>
      <c r="E351" s="105"/>
      <c r="F351" s="237" t="s">
        <v>40</v>
      </c>
      <c r="G351" s="238"/>
      <c r="H351" s="239"/>
      <c r="I351" s="237" t="s">
        <v>41</v>
      </c>
      <c r="J351" s="238"/>
      <c r="K351" s="239"/>
      <c r="L351" s="237" t="s">
        <v>42</v>
      </c>
      <c r="M351" s="239"/>
    </row>
    <row r="352" spans="1:14" x14ac:dyDescent="0.25">
      <c r="C352" s="103"/>
      <c r="E352" s="240"/>
      <c r="F352" s="109" t="s">
        <v>43</v>
      </c>
      <c r="G352" s="109" t="s">
        <v>44</v>
      </c>
      <c r="H352" s="110" t="s">
        <v>45</v>
      </c>
      <c r="I352" s="109" t="s">
        <v>43</v>
      </c>
      <c r="J352" s="111" t="s">
        <v>44</v>
      </c>
      <c r="K352" s="110" t="s">
        <v>45</v>
      </c>
      <c r="L352" s="242" t="s">
        <v>46</v>
      </c>
      <c r="M352" s="244" t="s">
        <v>47</v>
      </c>
    </row>
    <row r="353" spans="1:15" x14ac:dyDescent="0.25">
      <c r="C353" s="103"/>
      <c r="E353" s="241"/>
      <c r="F353" s="112" t="s">
        <v>48</v>
      </c>
      <c r="G353" s="112"/>
      <c r="H353" s="113" t="s">
        <v>48</v>
      </c>
      <c r="I353" s="112" t="s">
        <v>48</v>
      </c>
      <c r="J353" s="113"/>
      <c r="K353" s="113" t="s">
        <v>48</v>
      </c>
      <c r="L353" s="243"/>
      <c r="M353" s="245"/>
    </row>
    <row r="354" spans="1:15" x14ac:dyDescent="0.25">
      <c r="A354" s="103" t="str">
        <f>$E344</f>
        <v>Large Use &gt;5MW</v>
      </c>
      <c r="D354" s="114" t="s">
        <v>49</v>
      </c>
      <c r="E354" s="25"/>
      <c r="F354" s="26">
        <v>10722.24</v>
      </c>
      <c r="G354" s="115">
        <v>1</v>
      </c>
      <c r="H354" s="116">
        <f>G354*F354</f>
        <v>10722.24</v>
      </c>
      <c r="I354" s="29">
        <v>10722.24</v>
      </c>
      <c r="J354" s="117">
        <f>G354</f>
        <v>1</v>
      </c>
      <c r="K354" s="118">
        <f>J354*I354</f>
        <v>10722.24</v>
      </c>
      <c r="L354" s="119">
        <f>K354-H354</f>
        <v>0</v>
      </c>
      <c r="M354" s="120">
        <f>IF(ISERROR(L354/H354), "", L354/H354)</f>
        <v>0</v>
      </c>
    </row>
    <row r="355" spans="1:15" x14ac:dyDescent="0.25">
      <c r="A355" s="103" t="str">
        <f t="shared" ref="A355:A397" si="37">A354</f>
        <v>Large Use &gt;5MW</v>
      </c>
      <c r="D355" s="114" t="s">
        <v>50</v>
      </c>
      <c r="E355" s="25"/>
      <c r="F355" s="26">
        <v>3.7393000000000001</v>
      </c>
      <c r="G355" s="115">
        <f>IF($E347&gt;0, $E347, $E346)</f>
        <v>9400</v>
      </c>
      <c r="H355" s="116">
        <f>G355*F355</f>
        <v>35149.42</v>
      </c>
      <c r="I355" s="201">
        <v>5.98</v>
      </c>
      <c r="J355" s="117">
        <f>IF($E347&gt;0, $E347, $E346)</f>
        <v>9400</v>
      </c>
      <c r="K355" s="118">
        <f>J355*I355</f>
        <v>56212.000000000007</v>
      </c>
      <c r="L355" s="119">
        <f>K355-H355</f>
        <v>21062.580000000009</v>
      </c>
      <c r="M355" s="120">
        <f>IF(ISERROR(L355/H355), "", L355/H355)</f>
        <v>0.59922980236942769</v>
      </c>
    </row>
    <row r="356" spans="1:15" ht="13.2" hidden="1" customHeight="1" x14ac:dyDescent="0.25">
      <c r="A356" s="103" t="str">
        <f t="shared" si="37"/>
        <v>Large Use &gt;5MW</v>
      </c>
      <c r="D356" s="114" t="s">
        <v>51</v>
      </c>
      <c r="E356" s="25"/>
      <c r="F356" s="26">
        <v>0</v>
      </c>
      <c r="G356" s="115">
        <f>IF($E347&gt;0, $E347, $E346)</f>
        <v>9400</v>
      </c>
      <c r="H356" s="116">
        <v>0</v>
      </c>
      <c r="I356" s="29">
        <v>0</v>
      </c>
      <c r="J356" s="117">
        <f>IF($E347&gt;0, $E347, $E346)</f>
        <v>9400</v>
      </c>
      <c r="K356" s="118">
        <v>0</v>
      </c>
      <c r="L356" s="119"/>
      <c r="M356" s="120"/>
    </row>
    <row r="357" spans="1:15" ht="13.2" hidden="1" customHeight="1" x14ac:dyDescent="0.25">
      <c r="A357" s="103" t="str">
        <f t="shared" si="37"/>
        <v>Large Use &gt;5MW</v>
      </c>
      <c r="D357" s="114" t="s">
        <v>52</v>
      </c>
      <c r="E357" s="25"/>
      <c r="F357" s="26">
        <v>0</v>
      </c>
      <c r="G357" s="115">
        <f>IF($E347&gt;0, $E347, $E346)</f>
        <v>9400</v>
      </c>
      <c r="H357" s="116">
        <v>0</v>
      </c>
      <c r="I357" s="29">
        <v>0</v>
      </c>
      <c r="J357" s="121">
        <f>IF($E347&gt;0, $E347, $E346)</f>
        <v>9400</v>
      </c>
      <c r="K357" s="118">
        <v>0</v>
      </c>
      <c r="L357" s="119">
        <f t="shared" ref="L357:L375" si="38">K357-H357</f>
        <v>0</v>
      </c>
      <c r="M357" s="120" t="str">
        <f>IF(ISERROR(L357/H357), "", L357/H357)</f>
        <v/>
      </c>
    </row>
    <row r="358" spans="1:15" x14ac:dyDescent="0.25">
      <c r="A358" s="103" t="str">
        <f t="shared" si="37"/>
        <v>Large Use &gt;5MW</v>
      </c>
      <c r="D358" s="114" t="s">
        <v>53</v>
      </c>
      <c r="E358" s="25"/>
      <c r="F358" s="26">
        <v>900.70999999999992</v>
      </c>
      <c r="G358" s="115">
        <v>1</v>
      </c>
      <c r="H358" s="116">
        <f>G358*F358</f>
        <v>900.70999999999992</v>
      </c>
      <c r="I358" s="29">
        <v>0</v>
      </c>
      <c r="J358" s="117">
        <f>G358</f>
        <v>1</v>
      </c>
      <c r="K358" s="118">
        <f>J358*I358</f>
        <v>0</v>
      </c>
      <c r="L358" s="119">
        <f t="shared" si="38"/>
        <v>-900.70999999999992</v>
      </c>
      <c r="M358" s="120">
        <f>IF(ISERROR(L358/H358), "", L358/H358)</f>
        <v>-1</v>
      </c>
    </row>
    <row r="359" spans="1:15" x14ac:dyDescent="0.25">
      <c r="A359" s="103" t="str">
        <f t="shared" si="37"/>
        <v>Large Use &gt;5MW</v>
      </c>
      <c r="D359" s="114" t="s">
        <v>54</v>
      </c>
      <c r="E359" s="25"/>
      <c r="F359" s="26">
        <v>0.84330000000000005</v>
      </c>
      <c r="G359" s="115">
        <f>IF($E347&gt;0, $E347, $E346)</f>
        <v>9400</v>
      </c>
      <c r="H359" s="116">
        <f>G359*F359</f>
        <v>7927.02</v>
      </c>
      <c r="I359" s="201">
        <v>0.16633358472067256</v>
      </c>
      <c r="J359" s="117">
        <f>IF($E347&gt;0, $E347, $E346)</f>
        <v>9400</v>
      </c>
      <c r="K359" s="118">
        <f>J359*I359</f>
        <v>1563.535696374322</v>
      </c>
      <c r="L359" s="119">
        <f t="shared" si="38"/>
        <v>-6363.4843036256789</v>
      </c>
      <c r="M359" s="120">
        <f>IF(ISERROR(L359/H359), "", L359/H359)</f>
        <v>-0.80275870423257145</v>
      </c>
    </row>
    <row r="360" spans="1:15" x14ac:dyDescent="0.25">
      <c r="A360" s="103" t="str">
        <f t="shared" si="37"/>
        <v>Large Use &gt;5MW</v>
      </c>
      <c r="B360" s="103" t="s">
        <v>55</v>
      </c>
      <c r="C360" s="24">
        <f>B21</f>
        <v>6</v>
      </c>
      <c r="D360" s="122" t="s">
        <v>56</v>
      </c>
      <c r="E360" s="7"/>
      <c r="F360" s="48"/>
      <c r="G360" s="38"/>
      <c r="H360" s="39">
        <f>SUM(H354:H359)</f>
        <v>54699.39</v>
      </c>
      <c r="I360" s="51"/>
      <c r="J360" s="40"/>
      <c r="K360" s="39">
        <f>SUM(K354:K359)</f>
        <v>68497.77569637433</v>
      </c>
      <c r="L360" s="41">
        <f t="shared" si="38"/>
        <v>13798.385696374331</v>
      </c>
      <c r="M360" s="42">
        <f>IF((H360)=0,"",(L360/H360))</f>
        <v>0.2522584931271506</v>
      </c>
    </row>
    <row r="361" spans="1:15" x14ac:dyDescent="0.25">
      <c r="A361" s="103" t="str">
        <f t="shared" si="37"/>
        <v>Large Use &gt;5MW</v>
      </c>
      <c r="D361" s="123" t="s">
        <v>57</v>
      </c>
      <c r="E361" s="25"/>
      <c r="F361" s="34">
        <f>IF((E346*12&gt;=150000), 0, IF(E345="RPP",(F377*OffPeakPer+F378*MidPeakPer+F379*OnPeakPer),IF(E345="Non-RPP (Retailer)",F380,F381)))</f>
        <v>0</v>
      </c>
      <c r="G361" s="43">
        <f>IF(F361=0, 0, $E346*E348-E346)</f>
        <v>0</v>
      </c>
      <c r="H361" s="28">
        <f t="shared" ref="H361:H368" si="39">G361*F361</f>
        <v>0</v>
      </c>
      <c r="I361" s="35">
        <f>IF((E346*12&gt;=150000), 0, IF(E345="RPP",(I377*OffPeakPer+I378*MidPeakPer+I379*OnPeakPer),IF(E345="Non-RPP (Retailer)",I380,I381)))</f>
        <v>0</v>
      </c>
      <c r="J361" s="44">
        <f>IF(I361=0, 0, E346*E349-E346)</f>
        <v>0</v>
      </c>
      <c r="K361" s="31">
        <f t="shared" ref="K361:K368" si="40">J361*I361</f>
        <v>0</v>
      </c>
      <c r="L361" s="32">
        <f t="shared" si="38"/>
        <v>0</v>
      </c>
      <c r="M361" s="33" t="str">
        <f t="shared" ref="M361:M368" si="41">IF(ISERROR(L361/H361), "", L361/H361)</f>
        <v/>
      </c>
    </row>
    <row r="362" spans="1:15" ht="26.4" x14ac:dyDescent="0.25">
      <c r="A362" s="103" t="str">
        <f t="shared" si="37"/>
        <v>Large Use &gt;5MW</v>
      </c>
      <c r="D362" s="123" t="s">
        <v>58</v>
      </c>
      <c r="E362" s="25"/>
      <c r="F362" s="36">
        <v>-0.71099999999999997</v>
      </c>
      <c r="G362" s="55">
        <f>IF($E347&gt;0, $E347, $E346)</f>
        <v>9400</v>
      </c>
      <c r="H362" s="116">
        <f t="shared" si="39"/>
        <v>-6683.4</v>
      </c>
      <c r="I362" s="201">
        <v>0</v>
      </c>
      <c r="J362" s="56">
        <f>IF($E347&gt;0, $E347, $E346)</f>
        <v>9400</v>
      </c>
      <c r="K362" s="118">
        <f t="shared" si="40"/>
        <v>0</v>
      </c>
      <c r="L362" s="119">
        <f t="shared" si="38"/>
        <v>6683.4</v>
      </c>
      <c r="M362" s="120">
        <f t="shared" si="41"/>
        <v>-1</v>
      </c>
    </row>
    <row r="363" spans="1:15" x14ac:dyDescent="0.25">
      <c r="A363" s="103" t="str">
        <f t="shared" si="37"/>
        <v>Large Use &gt;5MW</v>
      </c>
      <c r="D363" s="123" t="s">
        <v>59</v>
      </c>
      <c r="E363" s="25"/>
      <c r="F363" s="36">
        <v>0</v>
      </c>
      <c r="G363" s="55">
        <f>IF($E347&gt;0, $E347, $E346)</f>
        <v>9400</v>
      </c>
      <c r="H363" s="116">
        <f t="shared" si="39"/>
        <v>0</v>
      </c>
      <c r="I363" s="201">
        <v>0</v>
      </c>
      <c r="J363" s="56">
        <f>IF($E347&gt;0, $E347, $E346)</f>
        <v>9400</v>
      </c>
      <c r="K363" s="118">
        <f t="shared" si="40"/>
        <v>0</v>
      </c>
      <c r="L363" s="119">
        <f t="shared" si="38"/>
        <v>0</v>
      </c>
      <c r="M363" s="120" t="str">
        <f t="shared" si="41"/>
        <v/>
      </c>
    </row>
    <row r="364" spans="1:15" x14ac:dyDescent="0.25">
      <c r="A364" s="103" t="str">
        <f t="shared" si="37"/>
        <v>Large Use &gt;5MW</v>
      </c>
      <c r="D364" s="123" t="s">
        <v>60</v>
      </c>
      <c r="E364" s="25"/>
      <c r="F364" s="36">
        <v>0</v>
      </c>
      <c r="G364" s="55">
        <f>E346</f>
        <v>5650000</v>
      </c>
      <c r="H364" s="116">
        <f t="shared" si="39"/>
        <v>0</v>
      </c>
      <c r="I364" s="201">
        <v>0</v>
      </c>
      <c r="J364" s="56">
        <f>E346</f>
        <v>5650000</v>
      </c>
      <c r="K364" s="118">
        <f t="shared" si="40"/>
        <v>0</v>
      </c>
      <c r="L364" s="119">
        <f t="shared" si="38"/>
        <v>0</v>
      </c>
      <c r="M364" s="120" t="str">
        <f t="shared" si="41"/>
        <v/>
      </c>
    </row>
    <row r="365" spans="1:15" x14ac:dyDescent="0.25">
      <c r="A365" s="103" t="str">
        <f t="shared" si="37"/>
        <v>Large Use &gt;5MW</v>
      </c>
      <c r="D365" s="114" t="s">
        <v>61</v>
      </c>
      <c r="E365" s="25"/>
      <c r="F365" s="36">
        <v>0.65639999999999998</v>
      </c>
      <c r="G365" s="55">
        <f>IF($E347&gt;0, $E347, $E346)</f>
        <v>9400</v>
      </c>
      <c r="H365" s="116">
        <f t="shared" si="39"/>
        <v>6170.16</v>
      </c>
      <c r="I365" s="201">
        <v>0.62975936871077021</v>
      </c>
      <c r="J365" s="56">
        <f>IF($E347&gt;0, $E347, $E346)</f>
        <v>9400</v>
      </c>
      <c r="K365" s="118">
        <f t="shared" si="40"/>
        <v>5919.7380658812399</v>
      </c>
      <c r="L365" s="119">
        <f t="shared" si="38"/>
        <v>-250.42193411875996</v>
      </c>
      <c r="M365" s="120">
        <f t="shared" si="41"/>
        <v>-4.0585970885481083E-2</v>
      </c>
      <c r="O365" s="160"/>
    </row>
    <row r="366" spans="1:15" ht="26.4" x14ac:dyDescent="0.25">
      <c r="A366" s="103" t="str">
        <f t="shared" si="37"/>
        <v>Large Use &gt;5MW</v>
      </c>
      <c r="D366" s="123" t="s">
        <v>62</v>
      </c>
      <c r="E366" s="25"/>
      <c r="F366" s="36">
        <v>0</v>
      </c>
      <c r="G366" s="115">
        <v>1</v>
      </c>
      <c r="H366" s="116">
        <f t="shared" si="39"/>
        <v>0</v>
      </c>
      <c r="I366" s="201">
        <v>0</v>
      </c>
      <c r="J366" s="121">
        <v>1</v>
      </c>
      <c r="K366" s="118">
        <f t="shared" si="40"/>
        <v>0</v>
      </c>
      <c r="L366" s="119">
        <f t="shared" si="38"/>
        <v>0</v>
      </c>
      <c r="M366" s="120" t="str">
        <f t="shared" si="41"/>
        <v/>
      </c>
    </row>
    <row r="367" spans="1:15" x14ac:dyDescent="0.25">
      <c r="A367" s="103" t="str">
        <f t="shared" si="37"/>
        <v>Large Use &gt;5MW</v>
      </c>
      <c r="D367" s="114" t="s">
        <v>63</v>
      </c>
      <c r="E367" s="25"/>
      <c r="F367" s="36">
        <v>0</v>
      </c>
      <c r="G367" s="115">
        <v>1</v>
      </c>
      <c r="H367" s="116">
        <f t="shared" si="39"/>
        <v>0</v>
      </c>
      <c r="I367" s="201">
        <v>0</v>
      </c>
      <c r="J367" s="121">
        <v>1</v>
      </c>
      <c r="K367" s="118">
        <f t="shared" si="40"/>
        <v>0</v>
      </c>
      <c r="L367" s="119">
        <f t="shared" si="38"/>
        <v>0</v>
      </c>
      <c r="M367" s="120" t="str">
        <f t="shared" si="41"/>
        <v/>
      </c>
    </row>
    <row r="368" spans="1:15" x14ac:dyDescent="0.25">
      <c r="A368" s="103" t="str">
        <f t="shared" si="37"/>
        <v>Large Use &gt;5MW</v>
      </c>
      <c r="D368" s="114" t="s">
        <v>64</v>
      </c>
      <c r="E368" s="25"/>
      <c r="F368" s="36">
        <v>0.15579999999999999</v>
      </c>
      <c r="G368" s="55">
        <f>IF($E347&gt;0, $E347, $E346)</f>
        <v>9400</v>
      </c>
      <c r="H368" s="116">
        <f t="shared" si="39"/>
        <v>1464.52</v>
      </c>
      <c r="I368" s="201">
        <v>0.16913088273428814</v>
      </c>
      <c r="J368" s="56">
        <f>IF($E347&gt;0, $E347, $E346)</f>
        <v>9400</v>
      </c>
      <c r="K368" s="118">
        <f t="shared" si="40"/>
        <v>1589.8302977023086</v>
      </c>
      <c r="L368" s="119">
        <f t="shared" si="38"/>
        <v>125.31029770230862</v>
      </c>
      <c r="M368" s="120">
        <f t="shared" si="41"/>
        <v>8.5564074032658227E-2</v>
      </c>
    </row>
    <row r="369" spans="1:15" ht="26.4" x14ac:dyDescent="0.25">
      <c r="A369" s="103" t="str">
        <f t="shared" si="37"/>
        <v>Large Use &gt;5MW</v>
      </c>
      <c r="B369" s="103" t="s">
        <v>65</v>
      </c>
      <c r="C369" s="24">
        <f>B21</f>
        <v>6</v>
      </c>
      <c r="D369" s="124" t="s">
        <v>66</v>
      </c>
      <c r="E369" s="125"/>
      <c r="F369" s="48"/>
      <c r="G369" s="49"/>
      <c r="H369" s="50">
        <f>SUM(H360:H368)</f>
        <v>55650.669999999991</v>
      </c>
      <c r="I369" s="51"/>
      <c r="J369" s="52"/>
      <c r="K369" s="50">
        <f>SUM(K360:K368)</f>
        <v>76007.34405995789</v>
      </c>
      <c r="L369" s="41">
        <f t="shared" si="38"/>
        <v>20356.674059957899</v>
      </c>
      <c r="M369" s="42">
        <f>IF((H369)=0,"",(L369/H369))</f>
        <v>0.36579387202270702</v>
      </c>
    </row>
    <row r="370" spans="1:15" x14ac:dyDescent="0.25">
      <c r="A370" s="103" t="str">
        <f t="shared" si="37"/>
        <v>Large Use &gt;5MW</v>
      </c>
      <c r="D370" s="126" t="s">
        <v>67</v>
      </c>
      <c r="E370" s="25"/>
      <c r="F370" s="36">
        <v>5.6684999999999999</v>
      </c>
      <c r="G370" s="43">
        <f>IF($E347&gt;0, $E347, $E346*$E348)</f>
        <v>9400</v>
      </c>
      <c r="H370" s="116">
        <f>G370*F370</f>
        <v>53283.9</v>
      </c>
      <c r="I370" s="201">
        <v>6.1279000000000003</v>
      </c>
      <c r="J370" s="44">
        <f>IF($E347&gt;0, $E347, $E346*$E349)</f>
        <v>9400</v>
      </c>
      <c r="K370" s="118">
        <f>J370*I370</f>
        <v>57602.26</v>
      </c>
      <c r="L370" s="119">
        <f t="shared" si="38"/>
        <v>4318.3600000000006</v>
      </c>
      <c r="M370" s="120">
        <f>IF(ISERROR(L370/H370), "", L370/H370)</f>
        <v>8.1044367998588704E-2</v>
      </c>
      <c r="N370" s="127" t="str">
        <f>IF(ISERROR(ABS(M370)), "", IF(ABS(M370)&gt;=4%, "In the manager's summary, discuss the reasoning for the change in RTSR rates", ""))</f>
        <v>In the manager's summary, discuss the reasoning for the change in RTSR rates</v>
      </c>
      <c r="O370" s="160"/>
    </row>
    <row r="371" spans="1:15" ht="26.4" x14ac:dyDescent="0.25">
      <c r="A371" s="103" t="str">
        <f t="shared" si="37"/>
        <v>Large Use &gt;5MW</v>
      </c>
      <c r="D371" s="128" t="s">
        <v>68</v>
      </c>
      <c r="E371" s="25"/>
      <c r="F371" s="36">
        <v>3.7242000000000002</v>
      </c>
      <c r="G371" s="43">
        <f>IF($E347&gt;0, $E347, $E346*$E348)</f>
        <v>9400</v>
      </c>
      <c r="H371" s="116">
        <f>G371*F371</f>
        <v>35007.480000000003</v>
      </c>
      <c r="I371" s="201">
        <v>4.1784999999999997</v>
      </c>
      <c r="J371" s="44">
        <f>IF($E347&gt;0, $E347, $E346*$E349)</f>
        <v>9400</v>
      </c>
      <c r="K371" s="118">
        <f>J371*I371</f>
        <v>39277.899999999994</v>
      </c>
      <c r="L371" s="119">
        <f t="shared" si="38"/>
        <v>4270.419999999991</v>
      </c>
      <c r="M371" s="120">
        <f>IF(ISERROR(L371/H371), "", L371/H371)</f>
        <v>0.12198592986413162</v>
      </c>
      <c r="N371" s="127" t="str">
        <f>IF(ISERROR(ABS(M371)), "", IF(ABS(M371)&gt;=4%, "In the manager's summary, discuss the reasoning for the change in RTSR rates", ""))</f>
        <v>In the manager's summary, discuss the reasoning for the change in RTSR rates</v>
      </c>
      <c r="O371" s="160"/>
    </row>
    <row r="372" spans="1:15" ht="26.4" x14ac:dyDescent="0.25">
      <c r="A372" s="103" t="str">
        <f t="shared" si="37"/>
        <v>Large Use &gt;5MW</v>
      </c>
      <c r="B372" s="103" t="s">
        <v>69</v>
      </c>
      <c r="C372" s="24">
        <f>B21</f>
        <v>6</v>
      </c>
      <c r="D372" s="124" t="s">
        <v>70</v>
      </c>
      <c r="E372" s="7"/>
      <c r="F372" s="48"/>
      <c r="G372" s="49"/>
      <c r="H372" s="50">
        <f>SUM(H369:H371)</f>
        <v>143942.04999999999</v>
      </c>
      <c r="I372" s="51"/>
      <c r="J372" s="40"/>
      <c r="K372" s="50">
        <f>SUM(K369:K371)</f>
        <v>172887.50405995789</v>
      </c>
      <c r="L372" s="41">
        <f t="shared" si="38"/>
        <v>28945.454059957905</v>
      </c>
      <c r="M372" s="42">
        <f>IF((H372)=0,"",(L372/H372))</f>
        <v>0.20109102281062349</v>
      </c>
    </row>
    <row r="373" spans="1:15" ht="26.4" x14ac:dyDescent="0.25">
      <c r="A373" s="103" t="str">
        <f t="shared" si="37"/>
        <v>Large Use &gt;5MW</v>
      </c>
      <c r="D373" s="129" t="s">
        <v>71</v>
      </c>
      <c r="E373" s="25"/>
      <c r="F373" s="36">
        <v>4.5000000000000005E-3</v>
      </c>
      <c r="G373" s="43">
        <f>E346*E348</f>
        <v>5675425</v>
      </c>
      <c r="H373" s="130">
        <f>G373*F373</f>
        <v>25539.412500000002</v>
      </c>
      <c r="I373" s="201">
        <v>4.5000000000000005E-3</v>
      </c>
      <c r="J373" s="44">
        <f>E346*E349</f>
        <v>5687290</v>
      </c>
      <c r="K373" s="118">
        <f>J373*I373</f>
        <v>25592.805000000004</v>
      </c>
      <c r="L373" s="119">
        <f t="shared" si="38"/>
        <v>53.392500000001746</v>
      </c>
      <c r="M373" s="120">
        <f>IF(ISERROR(L373/H373), "", L373/H373)</f>
        <v>2.0905923344948416E-3</v>
      </c>
    </row>
    <row r="374" spans="1:15" ht="26.4" x14ac:dyDescent="0.25">
      <c r="A374" s="103" t="str">
        <f t="shared" si="37"/>
        <v>Large Use &gt;5MW</v>
      </c>
      <c r="D374" s="129" t="s">
        <v>72</v>
      </c>
      <c r="E374" s="25"/>
      <c r="F374" s="36">
        <v>1.5E-3</v>
      </c>
      <c r="G374" s="43">
        <f>E346*E348</f>
        <v>5675425</v>
      </c>
      <c r="H374" s="130">
        <f>G374*F374</f>
        <v>8513.1375000000007</v>
      </c>
      <c r="I374" s="201">
        <v>1.5E-3</v>
      </c>
      <c r="J374" s="44">
        <f>E346*E349</f>
        <v>5687290</v>
      </c>
      <c r="K374" s="118">
        <f>J374*I374</f>
        <v>8530.9349999999995</v>
      </c>
      <c r="L374" s="119">
        <f t="shared" si="38"/>
        <v>17.797499999998763</v>
      </c>
      <c r="M374" s="120">
        <f>IF(ISERROR(L374/H374), "", L374/H374)</f>
        <v>2.0905923344946282E-3</v>
      </c>
    </row>
    <row r="375" spans="1:15" x14ac:dyDescent="0.25">
      <c r="A375" s="103" t="str">
        <f t="shared" si="37"/>
        <v>Large Use &gt;5MW</v>
      </c>
      <c r="D375" s="25" t="s">
        <v>73</v>
      </c>
      <c r="E375" s="25"/>
      <c r="F375" s="54">
        <v>0.25</v>
      </c>
      <c r="G375" s="27">
        <v>1</v>
      </c>
      <c r="H375" s="130">
        <f>G375*F375</f>
        <v>0.25</v>
      </c>
      <c r="I375" s="45">
        <v>0.25</v>
      </c>
      <c r="J375" s="30">
        <v>1</v>
      </c>
      <c r="K375" s="118">
        <f>J375*I375</f>
        <v>0.25</v>
      </c>
      <c r="L375" s="119">
        <f t="shared" si="38"/>
        <v>0</v>
      </c>
      <c r="M375" s="120">
        <f>IF(ISERROR(L375/H375), "", L375/H375)</f>
        <v>0</v>
      </c>
    </row>
    <row r="376" spans="1:15" ht="26.4" hidden="1" customHeight="1" x14ac:dyDescent="0.25">
      <c r="A376" s="103" t="str">
        <f t="shared" si="37"/>
        <v>Large Use &gt;5MW</v>
      </c>
      <c r="D376" s="129" t="s">
        <v>74</v>
      </c>
      <c r="E376" s="25"/>
      <c r="F376" s="34"/>
      <c r="G376" s="43"/>
      <c r="H376" s="130"/>
      <c r="I376" s="35"/>
      <c r="J376" s="44"/>
      <c r="K376" s="118"/>
      <c r="L376" s="119"/>
      <c r="M376" s="120"/>
    </row>
    <row r="377" spans="1:15" ht="13.2" hidden="1" customHeight="1" x14ac:dyDescent="0.25">
      <c r="A377" s="103" t="str">
        <f t="shared" si="37"/>
        <v>Large Use &gt;5MW</v>
      </c>
      <c r="B377" s="103" t="s">
        <v>12</v>
      </c>
      <c r="D377" s="25" t="s">
        <v>75</v>
      </c>
      <c r="E377" s="25"/>
      <c r="F377" s="96">
        <v>8.6999999999999994E-2</v>
      </c>
      <c r="G377" s="55">
        <f>IF(AND(E346*12&gt;=150000),OffPeakPer*E346*E348,OffPeakPer*E346)</f>
        <v>3632272</v>
      </c>
      <c r="H377" s="130">
        <f>G377*F377</f>
        <v>316007.66399999999</v>
      </c>
      <c r="I377" s="35">
        <f>OffPeak</f>
        <v>9.8000000000000004E-2</v>
      </c>
      <c r="J377" s="56">
        <f>IF(AND(E346*12&gt;=150000),OffPeakPer*E346*E349,OffPeakPer*E346)</f>
        <v>3639865.5999999996</v>
      </c>
      <c r="K377" s="118">
        <f>J377*I377</f>
        <v>356706.82879999996</v>
      </c>
      <c r="L377" s="119">
        <f>K377-H377</f>
        <v>40699.16479999997</v>
      </c>
      <c r="M377" s="120">
        <f>IF(ISERROR(L377/H377), "", L377/H377)</f>
        <v>0.12879170171012047</v>
      </c>
    </row>
    <row r="378" spans="1:15" ht="13.2" hidden="1" customHeight="1" x14ac:dyDescent="0.25">
      <c r="A378" s="103" t="str">
        <f t="shared" si="37"/>
        <v>Large Use &gt;5MW</v>
      </c>
      <c r="B378" s="103" t="s">
        <v>12</v>
      </c>
      <c r="D378" s="25" t="s">
        <v>76</v>
      </c>
      <c r="E378" s="25"/>
      <c r="F378" s="96">
        <v>0.157</v>
      </c>
      <c r="G378" s="55">
        <f>IF(AND(E346*12&gt;=150000),MidPeakPer*E346*E348,MidPeakPer*E346)</f>
        <v>1021576.5</v>
      </c>
      <c r="H378" s="130">
        <f>G378*F378</f>
        <v>160387.5105</v>
      </c>
      <c r="I378" s="35">
        <f>MidPeak</f>
        <v>0.157</v>
      </c>
      <c r="J378" s="56">
        <f>IF(AND(E346*12&gt;=150000),MidPeakPer*E346*E349,MidPeakPer*E346)</f>
        <v>1023712.2</v>
      </c>
      <c r="K378" s="118">
        <f>J378*I378</f>
        <v>160722.81539999999</v>
      </c>
      <c r="L378" s="119">
        <f>K378-H378</f>
        <v>335.30489999998827</v>
      </c>
      <c r="M378" s="120">
        <f>IF(ISERROR(L378/H378), "", L378/H378)</f>
        <v>2.0905923344947002E-3</v>
      </c>
    </row>
    <row r="379" spans="1:15" ht="13.2" hidden="1" customHeight="1" x14ac:dyDescent="0.25">
      <c r="A379" s="103" t="str">
        <f t="shared" si="37"/>
        <v>Large Use &gt;5MW</v>
      </c>
      <c r="B379" s="103" t="s">
        <v>12</v>
      </c>
      <c r="D379" s="103" t="s">
        <v>77</v>
      </c>
      <c r="E379" s="25"/>
      <c r="F379" s="96">
        <v>0.182</v>
      </c>
      <c r="G379" s="55">
        <f>IF(AND(E346*12&gt;=150000),OnPeakPer*E346*E348,OnPeakPer*E346)</f>
        <v>1021576.5</v>
      </c>
      <c r="H379" s="130">
        <f>G379*F379</f>
        <v>185926.92299999998</v>
      </c>
      <c r="I379" s="35">
        <f>OnPeak</f>
        <v>0.20300000000000001</v>
      </c>
      <c r="J379" s="56">
        <f>IF(AND(E346*12&gt;=150000),OnPeakPer*E346*E349,OnPeakPer*E346)</f>
        <v>1023712.2</v>
      </c>
      <c r="K379" s="118">
        <f>J379*I379</f>
        <v>207813.5766</v>
      </c>
      <c r="L379" s="119">
        <f>K379-H379</f>
        <v>21886.65360000002</v>
      </c>
      <c r="M379" s="120">
        <f>IF(ISERROR(L379/H379), "", L379/H379)</f>
        <v>0.11771642991155198</v>
      </c>
    </row>
    <row r="380" spans="1:15" ht="13.2" hidden="1" customHeight="1" x14ac:dyDescent="0.25">
      <c r="A380" s="103" t="str">
        <f t="shared" si="37"/>
        <v>Large Use &gt;5MW</v>
      </c>
      <c r="B380" s="103" t="s">
        <v>78</v>
      </c>
      <c r="D380" s="25" t="s">
        <v>79</v>
      </c>
      <c r="E380" s="25"/>
      <c r="F380" s="57">
        <v>0.11308</v>
      </c>
      <c r="G380" s="55">
        <f>IF(AND(E346*12&gt;=150000),E346*E348,E346)</f>
        <v>5675425</v>
      </c>
      <c r="H380" s="130">
        <f>G380*F380</f>
        <v>641777.05900000001</v>
      </c>
      <c r="I380" s="35">
        <f>F380</f>
        <v>0.11308</v>
      </c>
      <c r="J380" s="56">
        <f>IF(AND(E346*12&gt;=150000),E346*E349,E346)</f>
        <v>5687290</v>
      </c>
      <c r="K380" s="118">
        <f>J380*I380</f>
        <v>643118.75320000004</v>
      </c>
      <c r="L380" s="119">
        <f>K380-H380</f>
        <v>1341.6942000000272</v>
      </c>
      <c r="M380" s="120">
        <f>IF(ISERROR(L380/H380), "", L380/H380)</f>
        <v>2.090592334494816E-3</v>
      </c>
    </row>
    <row r="381" spans="1:15" ht="13.8" thickBot="1" x14ac:dyDescent="0.3">
      <c r="A381" s="103" t="str">
        <f t="shared" si="37"/>
        <v>Large Use &gt;5MW</v>
      </c>
      <c r="B381" s="103" t="s">
        <v>17</v>
      </c>
      <c r="D381" s="25" t="s">
        <v>80</v>
      </c>
      <c r="E381" s="25"/>
      <c r="F381" s="57">
        <v>0.11308</v>
      </c>
      <c r="G381" s="55">
        <f>IF(AND(E346*12&gt;=150000),E346*E348,E346)</f>
        <v>5675425</v>
      </c>
      <c r="H381" s="130">
        <f>G381*F381</f>
        <v>641777.05900000001</v>
      </c>
      <c r="I381" s="35">
        <f>F381</f>
        <v>0.11308</v>
      </c>
      <c r="J381" s="56">
        <f>IF(AND(E346*12&gt;=150000),E346*E349,E346)</f>
        <v>5687290</v>
      </c>
      <c r="K381" s="118">
        <f>J381*I381</f>
        <v>643118.75320000004</v>
      </c>
      <c r="L381" s="119">
        <f>K381-H381</f>
        <v>1341.6942000000272</v>
      </c>
      <c r="M381" s="120">
        <f>IF(ISERROR(L381/H381), "", L381/H381)</f>
        <v>2.090592334494816E-3</v>
      </c>
    </row>
    <row r="382" spans="1:15" ht="13.8" thickBot="1" x14ac:dyDescent="0.3">
      <c r="A382" s="103" t="str">
        <f t="shared" si="37"/>
        <v>Large Use &gt;5MW</v>
      </c>
      <c r="D382" s="58"/>
      <c r="E382" s="59"/>
      <c r="F382" s="60"/>
      <c r="G382" s="61"/>
      <c r="H382" s="62"/>
      <c r="I382" s="60"/>
      <c r="J382" s="63"/>
      <c r="K382" s="62"/>
      <c r="L382" s="64"/>
      <c r="M382" s="65"/>
    </row>
    <row r="383" spans="1:15" ht="13.2" hidden="1" customHeight="1" x14ac:dyDescent="0.25">
      <c r="A383" s="103" t="str">
        <f t="shared" si="37"/>
        <v>Large Use &gt;5MW</v>
      </c>
      <c r="B383" s="103" t="s">
        <v>12</v>
      </c>
      <c r="D383" s="135" t="s">
        <v>81</v>
      </c>
      <c r="E383" s="25"/>
      <c r="F383" s="66"/>
      <c r="G383" s="67"/>
      <c r="H383" s="68">
        <f>SUM(H373:H379,H372)</f>
        <v>840316.94750000001</v>
      </c>
      <c r="I383" s="69"/>
      <c r="J383" s="69"/>
      <c r="K383" s="68">
        <f>SUM(K373:K379,K372)</f>
        <v>932254.71485995792</v>
      </c>
      <c r="L383" s="70">
        <f>K383-H383</f>
        <v>91937.767359957914</v>
      </c>
      <c r="M383" s="71">
        <f>IF((H383)=0,"",(L383/H383))</f>
        <v>0.10940844122384895</v>
      </c>
    </row>
    <row r="384" spans="1:15" ht="13.2" hidden="1" customHeight="1" x14ac:dyDescent="0.25">
      <c r="A384" s="103" t="str">
        <f t="shared" si="37"/>
        <v>Large Use &gt;5MW</v>
      </c>
      <c r="B384" s="103" t="s">
        <v>12</v>
      </c>
      <c r="D384" s="142" t="s">
        <v>82</v>
      </c>
      <c r="E384" s="25"/>
      <c r="F384" s="66">
        <v>0.13</v>
      </c>
      <c r="G384" s="72"/>
      <c r="H384" s="73">
        <f>H383*F384</f>
        <v>109241.203175</v>
      </c>
      <c r="I384" s="74">
        <v>0.13</v>
      </c>
      <c r="J384" s="27"/>
      <c r="K384" s="73">
        <f>K383*I384</f>
        <v>121193.11293179453</v>
      </c>
      <c r="L384" s="32">
        <f>K384-H384</f>
        <v>11951.909756794528</v>
      </c>
      <c r="M384" s="75">
        <f>IF((H384)=0,"",(L384/H384))</f>
        <v>0.10940844122384895</v>
      </c>
    </row>
    <row r="385" spans="1:13" ht="14.4" hidden="1" customHeight="1" x14ac:dyDescent="0.3">
      <c r="A385" s="103" t="str">
        <f t="shared" si="37"/>
        <v>Large Use &gt;5MW</v>
      </c>
      <c r="B385" s="103" t="s">
        <v>12</v>
      </c>
      <c r="D385" s="142" t="s">
        <v>83</v>
      </c>
      <c r="E385" s="147"/>
      <c r="F385" s="76">
        <f>OER</f>
        <v>0.23499999999999999</v>
      </c>
      <c r="G385" s="72"/>
      <c r="H385" s="73">
        <f>IF(OR(ISNUMBER(SEARCH("[DGEN]", E344))=TRUE, ISNUMBER(SEARCH("STREET LIGHT", E344))=TRUE), 0, IF(AND(E346=0, E347=0),0, IF(AND(E347=0, E346*12&gt;250000), 0, IF(AND(E346=0, E347&gt;=50), 0, IF(E346*12&lt;=250000, F385*H383*-1, IF(E347&lt;50, F385*H383*-1, 0))))))</f>
        <v>0</v>
      </c>
      <c r="I385" s="76">
        <f>OER</f>
        <v>0.23499999999999999</v>
      </c>
      <c r="J385" s="27"/>
      <c r="K385" s="73">
        <f>IF(OR(ISNUMBER(SEARCH("[DGEN]", E344))=TRUE, ISNUMBER(SEARCH("STREET LIGHT", E344))=TRUE), 0, IF(AND(E346=0, E347=0),0, IF(AND(E347=0, E346*12&gt;250000), 0, IF(AND(E346=0, E347&gt;=50), 0, IF(E346*12&lt;=250000, I385*K383*-1, IF(E347&lt;50, I385*K383*-1, 0))))))</f>
        <v>0</v>
      </c>
      <c r="L385" s="32">
        <f>K385-H385</f>
        <v>0</v>
      </c>
      <c r="M385" s="75"/>
    </row>
    <row r="386" spans="1:13" ht="13.2" hidden="1" customHeight="1" x14ac:dyDescent="0.25">
      <c r="A386" s="103" t="str">
        <f t="shared" si="37"/>
        <v>Large Use &gt;5MW</v>
      </c>
      <c r="B386" s="103" t="s">
        <v>84</v>
      </c>
      <c r="D386" s="248" t="s">
        <v>85</v>
      </c>
      <c r="E386" s="248"/>
      <c r="F386" s="77"/>
      <c r="G386" s="78"/>
      <c r="H386" s="79">
        <f>H383+H384+H385</f>
        <v>949558.15067500004</v>
      </c>
      <c r="I386" s="80"/>
      <c r="J386" s="80"/>
      <c r="K386" s="81">
        <f>K383+K384+K385</f>
        <v>1053447.8277917525</v>
      </c>
      <c r="L386" s="82">
        <f>K386-H386</f>
        <v>103889.67711675249</v>
      </c>
      <c r="M386" s="83">
        <f>IF((H386)=0,"",(L386/H386))</f>
        <v>0.10940844122384899</v>
      </c>
    </row>
    <row r="387" spans="1:13" ht="13.8" hidden="1" customHeight="1" thickBot="1" x14ac:dyDescent="0.3">
      <c r="A387" s="103" t="str">
        <f t="shared" si="37"/>
        <v>Large Use &gt;5MW</v>
      </c>
      <c r="B387" s="103" t="s">
        <v>12</v>
      </c>
      <c r="D387" s="131"/>
      <c r="E387" s="132"/>
      <c r="F387" s="60"/>
      <c r="G387" s="61"/>
      <c r="H387" s="62"/>
      <c r="I387" s="60"/>
      <c r="J387" s="63"/>
      <c r="K387" s="62"/>
      <c r="L387" s="64"/>
      <c r="M387" s="65"/>
    </row>
    <row r="388" spans="1:13" ht="13.2" hidden="1" customHeight="1" x14ac:dyDescent="0.25">
      <c r="A388" s="103" t="str">
        <f t="shared" si="37"/>
        <v>Large Use &gt;5MW</v>
      </c>
      <c r="B388" s="103" t="s">
        <v>78</v>
      </c>
      <c r="D388" s="135" t="s">
        <v>86</v>
      </c>
      <c r="E388" s="25"/>
      <c r="F388" s="66"/>
      <c r="G388" s="67"/>
      <c r="H388" s="68">
        <f>SUM(H380,H373:H376,H372)</f>
        <v>819771.90899999999</v>
      </c>
      <c r="I388" s="69"/>
      <c r="J388" s="69"/>
      <c r="K388" s="68">
        <f>SUM(K380,K373:K376,K372)</f>
        <v>850130.24725995807</v>
      </c>
      <c r="L388" s="70">
        <f>K388-H388</f>
        <v>30358.33825995808</v>
      </c>
      <c r="M388" s="71">
        <f>IF((H388)=0,"",(L388/H388))</f>
        <v>3.7032664728644756E-2</v>
      </c>
    </row>
    <row r="389" spans="1:13" ht="13.2" hidden="1" customHeight="1" x14ac:dyDescent="0.25">
      <c r="A389" s="103" t="str">
        <f t="shared" si="37"/>
        <v>Large Use &gt;5MW</v>
      </c>
      <c r="B389" s="103" t="s">
        <v>78</v>
      </c>
      <c r="D389" s="142" t="s">
        <v>82</v>
      </c>
      <c r="E389" s="25"/>
      <c r="F389" s="66">
        <v>0.13</v>
      </c>
      <c r="G389" s="67"/>
      <c r="H389" s="73">
        <f>H388*F389</f>
        <v>106570.34817</v>
      </c>
      <c r="I389" s="66">
        <v>0.13</v>
      </c>
      <c r="J389" s="74"/>
      <c r="K389" s="73">
        <f>K388*I389</f>
        <v>110516.93214379455</v>
      </c>
      <c r="L389" s="32">
        <f>K389-H389</f>
        <v>3946.5839737945498</v>
      </c>
      <c r="M389" s="75">
        <f>IF((H389)=0,"",(L389/H389))</f>
        <v>3.7032664728644756E-2</v>
      </c>
    </row>
    <row r="390" spans="1:13" ht="14.4" hidden="1" customHeight="1" x14ac:dyDescent="0.3">
      <c r="A390" s="103" t="str">
        <f t="shared" si="37"/>
        <v>Large Use &gt;5MW</v>
      </c>
      <c r="B390" s="103" t="s">
        <v>78</v>
      </c>
      <c r="D390" s="142" t="s">
        <v>83</v>
      </c>
      <c r="E390" s="147"/>
      <c r="F390" s="76">
        <f>OER</f>
        <v>0.23499999999999999</v>
      </c>
      <c r="G390" s="67"/>
      <c r="H390" s="73">
        <f>IF(OR(ISNUMBER(SEARCH("[DGEN]", E344))=TRUE, ISNUMBER(SEARCH("STREET LIGHT", E344))=TRUE), 0, IF(AND(E346=0, E347=0),0, IF(AND(E347=0, E346*12&gt;250000), 0, IF(AND(E346=0, E347&gt;=50), 0, IF(E346*12&lt;=250000, F390*H388*-1, IF(E347&lt;50, F390*H388*-1, 0))))))</f>
        <v>0</v>
      </c>
      <c r="I390" s="76">
        <f>OER</f>
        <v>0.23499999999999999</v>
      </c>
      <c r="J390" s="74"/>
      <c r="K390" s="73">
        <f>IF(OR(ISNUMBER(SEARCH("[DGEN]", E344))=TRUE, ISNUMBER(SEARCH("STREET LIGHT", E344))=TRUE), 0, IF(AND(E346=0, E347=0),0, IF(AND(E347=0, E346*12&gt;250000), 0, IF(AND(E346=0, E347&gt;=50), 0, IF(E346*12&lt;=250000, I390*K388*-1, IF(E347&lt;50, I390*K388*-1, 0))))))</f>
        <v>0</v>
      </c>
      <c r="L390" s="32"/>
      <c r="M390" s="75"/>
    </row>
    <row r="391" spans="1:13" ht="13.2" hidden="1" customHeight="1" x14ac:dyDescent="0.25">
      <c r="A391" s="103" t="str">
        <f t="shared" si="37"/>
        <v>Large Use &gt;5MW</v>
      </c>
      <c r="B391" s="103" t="s">
        <v>87</v>
      </c>
      <c r="D391" s="248" t="s">
        <v>86</v>
      </c>
      <c r="E391" s="248"/>
      <c r="F391" s="84"/>
      <c r="G391" s="85"/>
      <c r="H391" s="79">
        <f>SUM(H388,H389)</f>
        <v>926342.25717</v>
      </c>
      <c r="I391" s="86"/>
      <c r="J391" s="86"/>
      <c r="K391" s="79">
        <f>SUM(K388,K389)</f>
        <v>960647.17940375255</v>
      </c>
      <c r="L391" s="87">
        <f>K391-H391</f>
        <v>34304.922233752557</v>
      </c>
      <c r="M391" s="88">
        <f>IF((H391)=0,"",(L391/H391))</f>
        <v>3.7032664728644679E-2</v>
      </c>
    </row>
    <row r="392" spans="1:13" ht="13.8" hidden="1" customHeight="1" thickBot="1" x14ac:dyDescent="0.3">
      <c r="A392" s="103" t="str">
        <f t="shared" si="37"/>
        <v>Large Use &gt;5MW</v>
      </c>
      <c r="B392" s="103" t="s">
        <v>78</v>
      </c>
      <c r="D392" s="131"/>
      <c r="E392" s="132"/>
      <c r="F392" s="89"/>
      <c r="G392" s="90"/>
      <c r="H392" s="91"/>
      <c r="I392" s="89"/>
      <c r="J392" s="61"/>
      <c r="K392" s="91"/>
      <c r="L392" s="92"/>
      <c r="M392" s="65"/>
    </row>
    <row r="393" spans="1:13" x14ac:dyDescent="0.25">
      <c r="A393" s="103" t="str">
        <f t="shared" si="37"/>
        <v>Large Use &gt;5MW</v>
      </c>
      <c r="B393" s="103" t="s">
        <v>17</v>
      </c>
      <c r="D393" s="135" t="s">
        <v>88</v>
      </c>
      <c r="E393" s="25"/>
      <c r="F393" s="136"/>
      <c r="G393" s="137"/>
      <c r="H393" s="138">
        <f>SUM(H381,H373:H376,H372)</f>
        <v>819771.90899999999</v>
      </c>
      <c r="I393" s="139"/>
      <c r="J393" s="139"/>
      <c r="K393" s="138">
        <f>SUM(K381,K373:K376,K372)</f>
        <v>850130.24725995807</v>
      </c>
      <c r="L393" s="140">
        <f>K393-H393</f>
        <v>30358.33825995808</v>
      </c>
      <c r="M393" s="141">
        <f>IF((H393)=0,"",(L393/H393))</f>
        <v>3.7032664728644756E-2</v>
      </c>
    </row>
    <row r="394" spans="1:13" x14ac:dyDescent="0.25">
      <c r="A394" s="103" t="str">
        <f t="shared" si="37"/>
        <v>Large Use &gt;5MW</v>
      </c>
      <c r="B394" s="103" t="s">
        <v>17</v>
      </c>
      <c r="D394" s="142" t="s">
        <v>82</v>
      </c>
      <c r="E394" s="25"/>
      <c r="F394" s="136">
        <v>0.13</v>
      </c>
      <c r="G394" s="137"/>
      <c r="H394" s="144">
        <f>H393*F394</f>
        <v>106570.34817</v>
      </c>
      <c r="I394" s="136">
        <v>0.13</v>
      </c>
      <c r="J394" s="145"/>
      <c r="K394" s="144">
        <f>K393*I394</f>
        <v>110516.93214379455</v>
      </c>
      <c r="L394" s="119">
        <f>K394-H394</f>
        <v>3946.5839737945498</v>
      </c>
      <c r="M394" s="146">
        <f>IF((H394)=0,"",(L394/H394))</f>
        <v>3.7032664728644756E-2</v>
      </c>
    </row>
    <row r="395" spans="1:13" ht="14.4" x14ac:dyDescent="0.3">
      <c r="A395" s="103" t="str">
        <f t="shared" si="37"/>
        <v>Large Use &gt;5MW</v>
      </c>
      <c r="B395" s="103" t="s">
        <v>17</v>
      </c>
      <c r="D395" s="142" t="s">
        <v>83</v>
      </c>
      <c r="E395" s="147"/>
      <c r="F395" s="148">
        <f>OER</f>
        <v>0.23499999999999999</v>
      </c>
      <c r="G395" s="137"/>
      <c r="H395" s="144">
        <f>IF(OR(ISNUMBER(SEARCH("[DGEN]", E344))=TRUE, ISNUMBER(SEARCH("STREET LIGHT", E344))=TRUE), 0, IF(AND(E346=0, E347=0),0, IF(AND(E347=0, E346*12&gt;250000), 0, IF(AND(E346=0, E347&gt;=50), 0, IF(E346*12&lt;=250000, F395*H393*-1, IF(E347&lt;50, F395*H393*-1, 0))))))</f>
        <v>0</v>
      </c>
      <c r="I395" s="148">
        <f>OER</f>
        <v>0.23499999999999999</v>
      </c>
      <c r="J395" s="145"/>
      <c r="K395" s="144">
        <f>IF(OR(ISNUMBER(SEARCH("[DGEN]", E344))=TRUE, ISNUMBER(SEARCH("STREET LIGHT", E344))=TRUE), 0, IF(AND(E346=0, E347=0),0, IF(AND(E347=0, E346*12&gt;250000), 0, IF(AND(E346=0, E347&gt;=50), 0, IF(E346*12&lt;=250000, I395*K393*-1, IF(E347&lt;50, I395*K393*-1, 0))))))</f>
        <v>0</v>
      </c>
      <c r="L395" s="119"/>
      <c r="M395" s="146"/>
    </row>
    <row r="396" spans="1:13" ht="13.8" customHeight="1" thickBot="1" x14ac:dyDescent="0.3">
      <c r="A396" s="103" t="str">
        <f t="shared" si="37"/>
        <v>Large Use &gt;5MW</v>
      </c>
      <c r="B396" s="103" t="s">
        <v>89</v>
      </c>
      <c r="C396" s="24">
        <f>B21</f>
        <v>6</v>
      </c>
      <c r="D396" s="247" t="s">
        <v>88</v>
      </c>
      <c r="E396" s="247"/>
      <c r="F396" s="84"/>
      <c r="G396" s="85"/>
      <c r="H396" s="79">
        <f>SUM(H393,H394)</f>
        <v>926342.25717</v>
      </c>
      <c r="I396" s="86"/>
      <c r="J396" s="86"/>
      <c r="K396" s="79">
        <f>SUM(K393,K394)</f>
        <v>960647.17940375255</v>
      </c>
      <c r="L396" s="87">
        <f>K396-H396</f>
        <v>34304.922233752557</v>
      </c>
      <c r="M396" s="88">
        <f>IF((H396)=0,"",(L396/H396))</f>
        <v>3.7032664728644679E-2</v>
      </c>
    </row>
    <row r="397" spans="1:13" ht="13.8" thickBot="1" x14ac:dyDescent="0.3">
      <c r="A397" s="103" t="str">
        <f t="shared" si="37"/>
        <v>Large Use &gt;5MW</v>
      </c>
      <c r="B397" s="103" t="s">
        <v>17</v>
      </c>
      <c r="D397" s="58"/>
      <c r="E397" s="59"/>
      <c r="F397" s="93"/>
      <c r="G397" s="90"/>
      <c r="H397" s="94"/>
      <c r="I397" s="93"/>
      <c r="J397" s="61"/>
      <c r="K397" s="94"/>
      <c r="L397" s="92"/>
      <c r="M397" s="95"/>
    </row>
    <row r="400" spans="1:13" x14ac:dyDescent="0.25">
      <c r="C400" s="103"/>
      <c r="D400" s="104" t="s">
        <v>34</v>
      </c>
      <c r="E400" s="246" t="str">
        <f>D22</f>
        <v>Unmetered Scattered Load</v>
      </c>
      <c r="F400" s="246"/>
      <c r="G400" s="246"/>
      <c r="H400" s="246"/>
      <c r="I400" s="246"/>
      <c r="J400" s="246"/>
      <c r="K400" s="103" t="str">
        <f>IF(N22="DEMAND - INTERVAL","RTSR - INTERVAL METERED","")</f>
        <v/>
      </c>
    </row>
    <row r="401" spans="1:14" x14ac:dyDescent="0.25">
      <c r="C401" s="103"/>
      <c r="D401" s="104" t="s">
        <v>35</v>
      </c>
      <c r="E401" s="236" t="str">
        <f>H22</f>
        <v>RPP</v>
      </c>
      <c r="F401" s="236"/>
      <c r="G401" s="236"/>
      <c r="H401" s="20"/>
      <c r="I401" s="20"/>
    </row>
    <row r="402" spans="1:14" ht="15.6" x14ac:dyDescent="0.25">
      <c r="C402" s="103"/>
      <c r="D402" s="104" t="s">
        <v>36</v>
      </c>
      <c r="E402" s="21">
        <f>K22</f>
        <v>450</v>
      </c>
      <c r="F402" s="105" t="s">
        <v>11</v>
      </c>
      <c r="J402" s="22"/>
      <c r="K402" s="22"/>
      <c r="L402" s="22"/>
      <c r="M402" s="22"/>
      <c r="N402" s="22"/>
    </row>
    <row r="403" spans="1:14" ht="15.6" x14ac:dyDescent="0.3">
      <c r="C403" s="103"/>
      <c r="D403" s="104" t="s">
        <v>37</v>
      </c>
      <c r="E403" s="21">
        <f>L22</f>
        <v>0</v>
      </c>
      <c r="F403" s="106" t="s">
        <v>16</v>
      </c>
      <c r="G403" s="107"/>
      <c r="H403" s="108"/>
      <c r="I403" s="108"/>
      <c r="J403" s="108"/>
    </row>
    <row r="404" spans="1:14" x14ac:dyDescent="0.25">
      <c r="C404" s="103"/>
      <c r="D404" s="104" t="s">
        <v>38</v>
      </c>
      <c r="E404" s="23">
        <f>I22</f>
        <v>1.0482</v>
      </c>
    </row>
    <row r="405" spans="1:14" x14ac:dyDescent="0.25">
      <c r="C405" s="103"/>
      <c r="D405" s="104" t="s">
        <v>39</v>
      </c>
      <c r="E405" s="23">
        <f>J22</f>
        <v>1.0415000000000001</v>
      </c>
    </row>
    <row r="406" spans="1:14" x14ac:dyDescent="0.25">
      <c r="C406" s="103"/>
    </row>
    <row r="407" spans="1:14" x14ac:dyDescent="0.25">
      <c r="C407" s="103"/>
      <c r="E407" s="105"/>
      <c r="F407" s="237" t="s">
        <v>40</v>
      </c>
      <c r="G407" s="238"/>
      <c r="H407" s="239"/>
      <c r="I407" s="237" t="s">
        <v>41</v>
      </c>
      <c r="J407" s="238"/>
      <c r="K407" s="239"/>
      <c r="L407" s="237" t="s">
        <v>42</v>
      </c>
      <c r="M407" s="239"/>
    </row>
    <row r="408" spans="1:14" x14ac:dyDescent="0.25">
      <c r="C408" s="103"/>
      <c r="E408" s="240"/>
      <c r="F408" s="109" t="s">
        <v>43</v>
      </c>
      <c r="G408" s="109" t="s">
        <v>44</v>
      </c>
      <c r="H408" s="110" t="s">
        <v>45</v>
      </c>
      <c r="I408" s="109" t="s">
        <v>43</v>
      </c>
      <c r="J408" s="111" t="s">
        <v>44</v>
      </c>
      <c r="K408" s="110" t="s">
        <v>45</v>
      </c>
      <c r="L408" s="242" t="s">
        <v>46</v>
      </c>
      <c r="M408" s="244" t="s">
        <v>47</v>
      </c>
    </row>
    <row r="409" spans="1:14" x14ac:dyDescent="0.25">
      <c r="C409" s="103"/>
      <c r="E409" s="241"/>
      <c r="F409" s="112" t="s">
        <v>48</v>
      </c>
      <c r="G409" s="112"/>
      <c r="H409" s="113" t="s">
        <v>48</v>
      </c>
      <c r="I409" s="112" t="s">
        <v>48</v>
      </c>
      <c r="J409" s="113"/>
      <c r="K409" s="113" t="s">
        <v>48</v>
      </c>
      <c r="L409" s="243"/>
      <c r="M409" s="245"/>
    </row>
    <row r="410" spans="1:14" x14ac:dyDescent="0.25">
      <c r="A410" s="103" t="str">
        <f>$E400</f>
        <v>Unmetered Scattered Load</v>
      </c>
      <c r="D410" s="114" t="s">
        <v>49</v>
      </c>
      <c r="E410" s="25"/>
      <c r="F410" s="26">
        <v>8.68</v>
      </c>
      <c r="G410" s="115">
        <v>1</v>
      </c>
      <c r="H410" s="116">
        <f>G410*F410</f>
        <v>8.68</v>
      </c>
      <c r="I410" s="29">
        <v>10.130000000000001</v>
      </c>
      <c r="J410" s="117">
        <v>1</v>
      </c>
      <c r="K410" s="118">
        <f>J410*I410</f>
        <v>10.130000000000001</v>
      </c>
      <c r="L410" s="119">
        <f>K410-H410</f>
        <v>1.4500000000000011</v>
      </c>
      <c r="M410" s="120">
        <f>IF(ISERROR(L410/H410), "", L410/H410)</f>
        <v>0.16705069124423977</v>
      </c>
    </row>
    <row r="411" spans="1:14" x14ac:dyDescent="0.25">
      <c r="A411" s="103" t="str">
        <f t="shared" ref="A411:A453" si="42">A410</f>
        <v>Unmetered Scattered Load</v>
      </c>
      <c r="D411" s="114" t="s">
        <v>50</v>
      </c>
      <c r="E411" s="25"/>
      <c r="F411" s="26">
        <v>2.1299999999999999E-2</v>
      </c>
      <c r="G411" s="115">
        <f>IF($E403&gt;0, $E403, $E402)</f>
        <v>450</v>
      </c>
      <c r="H411" s="116">
        <f>G411*F411</f>
        <v>9.5849999999999991</v>
      </c>
      <c r="I411" s="201">
        <v>2.7300000000000001E-2</v>
      </c>
      <c r="J411" s="117">
        <f>IF($E403&gt;0, $E403, $E402)</f>
        <v>450</v>
      </c>
      <c r="K411" s="118">
        <f>J411*I411</f>
        <v>12.285</v>
      </c>
      <c r="L411" s="119">
        <f>K411-H411</f>
        <v>2.7000000000000011</v>
      </c>
      <c r="M411" s="120">
        <f>IF(ISERROR(L411/H411), "", L411/H411)</f>
        <v>0.28169014084507055</v>
      </c>
    </row>
    <row r="412" spans="1:14" ht="13.2" hidden="1" customHeight="1" x14ac:dyDescent="0.25">
      <c r="A412" s="103" t="str">
        <f t="shared" si="42"/>
        <v>Unmetered Scattered Load</v>
      </c>
      <c r="D412" s="114" t="s">
        <v>51</v>
      </c>
      <c r="E412" s="25"/>
      <c r="F412" s="26">
        <v>0</v>
      </c>
      <c r="G412" s="115">
        <f>IF($E403&gt;0, $E403, $E402)</f>
        <v>450</v>
      </c>
      <c r="H412" s="116">
        <v>0</v>
      </c>
      <c r="I412" s="29">
        <v>0</v>
      </c>
      <c r="J412" s="117">
        <f>IF($E403&gt;0, $E403, $E402)</f>
        <v>450</v>
      </c>
      <c r="K412" s="118">
        <v>0</v>
      </c>
      <c r="L412" s="119"/>
      <c r="M412" s="120"/>
    </row>
    <row r="413" spans="1:14" ht="13.2" hidden="1" customHeight="1" x14ac:dyDescent="0.25">
      <c r="A413" s="103" t="str">
        <f t="shared" si="42"/>
        <v>Unmetered Scattered Load</v>
      </c>
      <c r="D413" s="114" t="s">
        <v>52</v>
      </c>
      <c r="E413" s="25"/>
      <c r="F413" s="26">
        <v>0</v>
      </c>
      <c r="G413" s="115">
        <f>IF($E403&gt;0, $E403, $E402)</f>
        <v>450</v>
      </c>
      <c r="H413" s="116">
        <v>0</v>
      </c>
      <c r="I413" s="29">
        <v>0</v>
      </c>
      <c r="J413" s="121">
        <f>IF($E403&gt;0, $E403, $E402)</f>
        <v>450</v>
      </c>
      <c r="K413" s="118">
        <v>0</v>
      </c>
      <c r="L413" s="119">
        <f t="shared" ref="L413:L431" si="43">K413-H413</f>
        <v>0</v>
      </c>
      <c r="M413" s="120" t="str">
        <f>IF(ISERROR(L413/H413), "", L413/H413)</f>
        <v/>
      </c>
    </row>
    <row r="414" spans="1:14" x14ac:dyDescent="0.25">
      <c r="A414" s="103" t="str">
        <f t="shared" si="42"/>
        <v>Unmetered Scattered Load</v>
      </c>
      <c r="D414" s="114" t="s">
        <v>53</v>
      </c>
      <c r="E414" s="25"/>
      <c r="F414" s="26">
        <v>0.75</v>
      </c>
      <c r="G414" s="115">
        <v>1</v>
      </c>
      <c r="H414" s="116">
        <f>G414*F414</f>
        <v>0.75</v>
      </c>
      <c r="I414" s="29">
        <v>0</v>
      </c>
      <c r="J414" s="117">
        <v>1</v>
      </c>
      <c r="K414" s="118">
        <f>J414*I414</f>
        <v>0</v>
      </c>
      <c r="L414" s="119">
        <f t="shared" si="43"/>
        <v>-0.75</v>
      </c>
      <c r="M414" s="120">
        <f>IF(ISERROR(L414/H414), "", L414/H414)</f>
        <v>-1</v>
      </c>
    </row>
    <row r="415" spans="1:14" x14ac:dyDescent="0.25">
      <c r="A415" s="103" t="str">
        <f t="shared" si="42"/>
        <v>Unmetered Scattered Load</v>
      </c>
      <c r="D415" s="114" t="s">
        <v>54</v>
      </c>
      <c r="E415" s="25"/>
      <c r="F415" s="26">
        <v>2.2000000000000001E-3</v>
      </c>
      <c r="G415" s="115">
        <f>IF($E403&gt;0, $E403, $E402)</f>
        <v>450</v>
      </c>
      <c r="H415" s="116">
        <f>G415*F415</f>
        <v>0.9900000000000001</v>
      </c>
      <c r="I415" s="201">
        <v>-1.2499683605230114E-3</v>
      </c>
      <c r="J415" s="117">
        <f>IF($E403&gt;0, $E403, $E402)</f>
        <v>450</v>
      </c>
      <c r="K415" s="118">
        <f>J415*I415</f>
        <v>-0.56248576223535507</v>
      </c>
      <c r="L415" s="119">
        <f t="shared" si="43"/>
        <v>-1.5524857622353552</v>
      </c>
      <c r="M415" s="120">
        <f>IF(ISERROR(L415/H415), "", L415/H415)</f>
        <v>-1.5681674366013687</v>
      </c>
    </row>
    <row r="416" spans="1:14" x14ac:dyDescent="0.25">
      <c r="A416" s="103" t="str">
        <f t="shared" si="42"/>
        <v>Unmetered Scattered Load</v>
      </c>
      <c r="B416" s="103" t="s">
        <v>55</v>
      </c>
      <c r="C416" s="24">
        <f>B22</f>
        <v>7</v>
      </c>
      <c r="D416" s="46" t="s">
        <v>56</v>
      </c>
      <c r="E416" s="47"/>
      <c r="F416" s="48"/>
      <c r="G416" s="49"/>
      <c r="H416" s="50">
        <f>SUM(H410:H415)</f>
        <v>20.004999999999999</v>
      </c>
      <c r="I416" s="51"/>
      <c r="J416" s="52"/>
      <c r="K416" s="50">
        <f>SUM(K410:K415)</f>
        <v>21.852514237764645</v>
      </c>
      <c r="L416" s="41">
        <f t="shared" si="43"/>
        <v>1.8475142377646456</v>
      </c>
      <c r="M416" s="42">
        <f>IF((H416)=0,"",(L416/H416))</f>
        <v>9.2352623732299216E-2</v>
      </c>
    </row>
    <row r="417" spans="1:15" x14ac:dyDescent="0.25">
      <c r="A417" s="103" t="str">
        <f t="shared" si="42"/>
        <v>Unmetered Scattered Load</v>
      </c>
      <c r="D417" s="123" t="s">
        <v>57</v>
      </c>
      <c r="E417" s="25"/>
      <c r="F417" s="34">
        <f>IF((E402*12&gt;=150000), 0, IF(E401="RPP",(F433*OffPeakPer+F434*MidPeakPer+F435*OnPeakPer),IF(E401="Non-RPP (Retailer)",F436,F437)))</f>
        <v>0.12752000000000002</v>
      </c>
      <c r="G417" s="43">
        <f>IF(F417=0, 0, $E402*E404-E402)</f>
        <v>21.689999999999998</v>
      </c>
      <c r="H417" s="28">
        <f t="shared" ref="H417:H424" si="44">G417*F417</f>
        <v>2.7659088000000001</v>
      </c>
      <c r="I417" s="35">
        <f>IF((E402*12&gt;=150000), 0, IF(E401="RPP",(I433*OffPeakPer+I434*MidPeakPer+I435*OnPeakPer),IF(E401="Non-RPP (Retailer)",I436,I437)))</f>
        <v>0.12752000000000002</v>
      </c>
      <c r="J417" s="44">
        <f>IF(I417=0, 0, E402*E405-E402)</f>
        <v>18.675000000000068</v>
      </c>
      <c r="K417" s="31">
        <f t="shared" ref="K417:K424" si="45">J417*I417</f>
        <v>2.3814360000000092</v>
      </c>
      <c r="L417" s="119">
        <f t="shared" si="43"/>
        <v>-0.38447279999999084</v>
      </c>
      <c r="M417" s="120">
        <f t="shared" ref="M417:M424" si="46">IF(ISERROR(L417/H417), "", L417/H417)</f>
        <v>-0.13900414937759004</v>
      </c>
    </row>
    <row r="418" spans="1:15" ht="26.4" x14ac:dyDescent="0.25">
      <c r="A418" s="103" t="str">
        <f t="shared" si="42"/>
        <v>Unmetered Scattered Load</v>
      </c>
      <c r="D418" s="123" t="s">
        <v>58</v>
      </c>
      <c r="E418" s="25"/>
      <c r="F418" s="36">
        <v>-1.2999999999999999E-3</v>
      </c>
      <c r="G418" s="55">
        <f>IF($E403&gt;0, $E403, $E402)</f>
        <v>450</v>
      </c>
      <c r="H418" s="116">
        <f t="shared" si="44"/>
        <v>-0.58499999999999996</v>
      </c>
      <c r="I418" s="201">
        <v>0</v>
      </c>
      <c r="J418" s="56">
        <f>IF($E403&gt;0, $E403, $E402)</f>
        <v>450</v>
      </c>
      <c r="K418" s="118">
        <f t="shared" si="45"/>
        <v>0</v>
      </c>
      <c r="L418" s="119">
        <f t="shared" si="43"/>
        <v>0.58499999999999996</v>
      </c>
      <c r="M418" s="120">
        <f t="shared" si="46"/>
        <v>-1</v>
      </c>
    </row>
    <row r="419" spans="1:15" x14ac:dyDescent="0.25">
      <c r="A419" s="103" t="str">
        <f t="shared" si="42"/>
        <v>Unmetered Scattered Load</v>
      </c>
      <c r="D419" s="123" t="s">
        <v>59</v>
      </c>
      <c r="E419" s="25"/>
      <c r="F419" s="36">
        <v>5.9999999999999995E-4</v>
      </c>
      <c r="G419" s="55">
        <f>IF($E403&gt;0, $E403, $E402)</f>
        <v>450</v>
      </c>
      <c r="H419" s="116">
        <f t="shared" si="44"/>
        <v>0.26999999999999996</v>
      </c>
      <c r="I419" s="201">
        <v>0</v>
      </c>
      <c r="J419" s="56">
        <f>IF($E403&gt;0, $E403, $E402)</f>
        <v>450</v>
      </c>
      <c r="K419" s="118">
        <f t="shared" si="45"/>
        <v>0</v>
      </c>
      <c r="L419" s="119">
        <f t="shared" si="43"/>
        <v>-0.26999999999999996</v>
      </c>
      <c r="M419" s="120">
        <f t="shared" si="46"/>
        <v>-1</v>
      </c>
    </row>
    <row r="420" spans="1:15" x14ac:dyDescent="0.25">
      <c r="A420" s="103" t="str">
        <f t="shared" si="42"/>
        <v>Unmetered Scattered Load</v>
      </c>
      <c r="D420" s="123" t="s">
        <v>60</v>
      </c>
      <c r="E420" s="25"/>
      <c r="F420" s="36">
        <v>0</v>
      </c>
      <c r="G420" s="55">
        <f>E402</f>
        <v>450</v>
      </c>
      <c r="H420" s="116">
        <f t="shared" si="44"/>
        <v>0</v>
      </c>
      <c r="I420" s="201">
        <v>0</v>
      </c>
      <c r="J420" s="56">
        <f>E402</f>
        <v>450</v>
      </c>
      <c r="K420" s="118">
        <f t="shared" si="45"/>
        <v>0</v>
      </c>
      <c r="L420" s="119">
        <f t="shared" si="43"/>
        <v>0</v>
      </c>
      <c r="M420" s="120" t="str">
        <f t="shared" si="46"/>
        <v/>
      </c>
    </row>
    <row r="421" spans="1:15" x14ac:dyDescent="0.25">
      <c r="A421" s="103" t="str">
        <f t="shared" si="42"/>
        <v>Unmetered Scattered Load</v>
      </c>
      <c r="D421" s="114" t="s">
        <v>61</v>
      </c>
      <c r="E421" s="25"/>
      <c r="F421" s="36">
        <v>1.4E-3</v>
      </c>
      <c r="G421" s="55">
        <f>IF($E403&gt;0, $E403, $E402)</f>
        <v>450</v>
      </c>
      <c r="H421" s="116">
        <f t="shared" si="44"/>
        <v>0.63</v>
      </c>
      <c r="I421" s="201">
        <v>1.3844714993997917E-3</v>
      </c>
      <c r="J421" s="56">
        <f>IF($E403&gt;0, $E403, $E402)</f>
        <v>450</v>
      </c>
      <c r="K421" s="118">
        <f t="shared" si="45"/>
        <v>0.62301217472990622</v>
      </c>
      <c r="L421" s="119">
        <f t="shared" si="43"/>
        <v>-6.9878252700937837E-3</v>
      </c>
      <c r="M421" s="120">
        <f t="shared" si="46"/>
        <v>-1.1091786143006006E-2</v>
      </c>
      <c r="O421" s="160"/>
    </row>
    <row r="422" spans="1:15" ht="26.4" x14ac:dyDescent="0.25">
      <c r="A422" s="103" t="str">
        <f t="shared" si="42"/>
        <v>Unmetered Scattered Load</v>
      </c>
      <c r="D422" s="123" t="s">
        <v>62</v>
      </c>
      <c r="E422" s="25"/>
      <c r="F422" s="36">
        <v>0</v>
      </c>
      <c r="G422" s="115">
        <v>1</v>
      </c>
      <c r="H422" s="116">
        <f t="shared" si="44"/>
        <v>0</v>
      </c>
      <c r="I422" s="201">
        <v>0</v>
      </c>
      <c r="J422" s="121">
        <v>1</v>
      </c>
      <c r="K422" s="118">
        <f t="shared" si="45"/>
        <v>0</v>
      </c>
      <c r="L422" s="119">
        <f t="shared" si="43"/>
        <v>0</v>
      </c>
      <c r="M422" s="120" t="str">
        <f t="shared" si="46"/>
        <v/>
      </c>
    </row>
    <row r="423" spans="1:15" x14ac:dyDescent="0.25">
      <c r="A423" s="103" t="str">
        <f t="shared" si="42"/>
        <v>Unmetered Scattered Load</v>
      </c>
      <c r="D423" s="114" t="s">
        <v>63</v>
      </c>
      <c r="E423" s="25"/>
      <c r="F423" s="36">
        <v>0</v>
      </c>
      <c r="G423" s="115">
        <v>1</v>
      </c>
      <c r="H423" s="116">
        <f t="shared" si="44"/>
        <v>0</v>
      </c>
      <c r="I423" s="201">
        <v>0</v>
      </c>
      <c r="J423" s="121">
        <v>1</v>
      </c>
      <c r="K423" s="118">
        <f t="shared" si="45"/>
        <v>0</v>
      </c>
      <c r="L423" s="119">
        <f t="shared" si="43"/>
        <v>0</v>
      </c>
      <c r="M423" s="120" t="str">
        <f t="shared" si="46"/>
        <v/>
      </c>
    </row>
    <row r="424" spans="1:15" x14ac:dyDescent="0.25">
      <c r="A424" s="103" t="str">
        <f t="shared" si="42"/>
        <v>Unmetered Scattered Load</v>
      </c>
      <c r="D424" s="114" t="s">
        <v>64</v>
      </c>
      <c r="E424" s="25"/>
      <c r="F424" s="36">
        <v>1.8E-3</v>
      </c>
      <c r="G424" s="55">
        <f>IF($E403&gt;0, $E403, $E402)</f>
        <v>450</v>
      </c>
      <c r="H424" s="116">
        <f t="shared" si="44"/>
        <v>0.80999999999999994</v>
      </c>
      <c r="I424" s="201">
        <v>1.9440611291134794E-3</v>
      </c>
      <c r="J424" s="56">
        <f>IF($E403&gt;0, $E403, $E402)</f>
        <v>450</v>
      </c>
      <c r="K424" s="118">
        <f t="shared" si="45"/>
        <v>0.87482750810106569</v>
      </c>
      <c r="L424" s="119">
        <f t="shared" si="43"/>
        <v>6.4827508101065745E-2</v>
      </c>
      <c r="M424" s="120">
        <f t="shared" si="46"/>
        <v>8.0033960618599687E-2</v>
      </c>
    </row>
    <row r="425" spans="1:15" ht="26.4" x14ac:dyDescent="0.25">
      <c r="A425" s="103" t="str">
        <f t="shared" si="42"/>
        <v>Unmetered Scattered Load</v>
      </c>
      <c r="B425" s="103" t="s">
        <v>65</v>
      </c>
      <c r="C425" s="24">
        <f>B22</f>
        <v>7</v>
      </c>
      <c r="D425" s="46" t="s">
        <v>66</v>
      </c>
      <c r="E425" s="47"/>
      <c r="F425" s="48"/>
      <c r="G425" s="49"/>
      <c r="H425" s="50">
        <f>SUM(H416:H424)</f>
        <v>23.895908799999997</v>
      </c>
      <c r="I425" s="51"/>
      <c r="J425" s="52"/>
      <c r="K425" s="50">
        <f>SUM(K416:K424)</f>
        <v>25.731789920595627</v>
      </c>
      <c r="L425" s="41">
        <f t="shared" si="43"/>
        <v>1.83588112059563</v>
      </c>
      <c r="M425" s="42">
        <f>IF((H425)=0,"",(L425/H425))</f>
        <v>7.6828261103659312E-2</v>
      </c>
    </row>
    <row r="426" spans="1:15" x14ac:dyDescent="0.25">
      <c r="A426" s="103" t="str">
        <f t="shared" si="42"/>
        <v>Unmetered Scattered Load</v>
      </c>
      <c r="D426" s="126" t="s">
        <v>67</v>
      </c>
      <c r="E426" s="25"/>
      <c r="F426" s="36">
        <v>1.0500000000000001E-2</v>
      </c>
      <c r="G426" s="43">
        <f>IF($E403&gt;0, $E403, $E402*$E404)</f>
        <v>471.69</v>
      </c>
      <c r="H426" s="116">
        <f>G426*F426</f>
        <v>4.9527450000000002</v>
      </c>
      <c r="I426" s="201">
        <v>1.18E-2</v>
      </c>
      <c r="J426" s="44">
        <f>IF($E403&gt;0, $E403, $E402*$E405)</f>
        <v>468.67500000000007</v>
      </c>
      <c r="K426" s="118">
        <f>J426*I426</f>
        <v>5.5303650000000006</v>
      </c>
      <c r="L426" s="119">
        <f t="shared" si="43"/>
        <v>0.57762000000000047</v>
      </c>
      <c r="M426" s="120">
        <f>IF(ISERROR(L426/H426), "", L426/H426)</f>
        <v>0.1166262345426628</v>
      </c>
      <c r="N426" s="127" t="str">
        <f>IF(ISERROR(ABS(M426)), "", IF(ABS(M426)&gt;=4%, "In the manager's summary, discuss the reasoning for the change in RTSR rates", ""))</f>
        <v>In the manager's summary, discuss the reasoning for the change in RTSR rates</v>
      </c>
      <c r="O426" s="160"/>
    </row>
    <row r="427" spans="1:15" ht="26.4" x14ac:dyDescent="0.25">
      <c r="A427" s="103" t="str">
        <f t="shared" si="42"/>
        <v>Unmetered Scattered Load</v>
      </c>
      <c r="D427" s="128" t="s">
        <v>68</v>
      </c>
      <c r="E427" s="25"/>
      <c r="F427" s="36">
        <v>7.3000000000000001E-3</v>
      </c>
      <c r="G427" s="43">
        <f>IF($E403&gt;0, $E403, $E402*$E404)</f>
        <v>471.69</v>
      </c>
      <c r="H427" s="116">
        <f>G427*F427</f>
        <v>3.4433370000000001</v>
      </c>
      <c r="I427" s="201">
        <v>8.8000000000000005E-3</v>
      </c>
      <c r="J427" s="44">
        <f>IF($E403&gt;0, $E403, $E402*$E405)</f>
        <v>468.67500000000007</v>
      </c>
      <c r="K427" s="118">
        <f>J427*I427</f>
        <v>4.124340000000001</v>
      </c>
      <c r="L427" s="119">
        <f t="shared" si="43"/>
        <v>0.68100300000000091</v>
      </c>
      <c r="M427" s="120">
        <f>IF(ISERROR(L427/H427), "", L427/H427)</f>
        <v>0.19777413596171414</v>
      </c>
      <c r="N427" s="127" t="str">
        <f>IF(ISERROR(ABS(M427)), "", IF(ABS(M427)&gt;=4%, "In the manager's summary, discuss the reasoning for the change in RTSR rates", ""))</f>
        <v>In the manager's summary, discuss the reasoning for the change in RTSR rates</v>
      </c>
      <c r="O427" s="160"/>
    </row>
    <row r="428" spans="1:15" ht="26.4" x14ac:dyDescent="0.25">
      <c r="A428" s="103" t="str">
        <f t="shared" si="42"/>
        <v>Unmetered Scattered Load</v>
      </c>
      <c r="B428" s="103" t="s">
        <v>69</v>
      </c>
      <c r="C428" s="24">
        <f>B22</f>
        <v>7</v>
      </c>
      <c r="D428" s="46" t="s">
        <v>70</v>
      </c>
      <c r="E428" s="47"/>
      <c r="F428" s="48"/>
      <c r="G428" s="49"/>
      <c r="H428" s="50">
        <f>SUM(H425:H427)</f>
        <v>32.291990800000001</v>
      </c>
      <c r="I428" s="51"/>
      <c r="J428" s="52"/>
      <c r="K428" s="50">
        <f>SUM(K425:K427)</f>
        <v>35.386494920595631</v>
      </c>
      <c r="L428" s="41">
        <f t="shared" si="43"/>
        <v>3.0945041205956301</v>
      </c>
      <c r="M428" s="42">
        <f>IF((H428)=0,"",(L428/H428))</f>
        <v>9.5828843125882163E-2</v>
      </c>
    </row>
    <row r="429" spans="1:15" ht="26.4" x14ac:dyDescent="0.25">
      <c r="A429" s="103" t="str">
        <f t="shared" si="42"/>
        <v>Unmetered Scattered Load</v>
      </c>
      <c r="D429" s="129" t="s">
        <v>71</v>
      </c>
      <c r="E429" s="25"/>
      <c r="F429" s="36">
        <v>4.5000000000000005E-3</v>
      </c>
      <c r="G429" s="43">
        <f>E402*E404</f>
        <v>471.69</v>
      </c>
      <c r="H429" s="53">
        <f>G429*F429</f>
        <v>2.1226050000000001</v>
      </c>
      <c r="I429" s="201">
        <v>4.5000000000000005E-3</v>
      </c>
      <c r="J429" s="44">
        <f>E402*E405</f>
        <v>468.67500000000007</v>
      </c>
      <c r="K429" s="31">
        <f>J429*I429</f>
        <v>2.1090375000000003</v>
      </c>
      <c r="L429" s="119">
        <f t="shared" si="43"/>
        <v>-1.3567499999999733E-2</v>
      </c>
      <c r="M429" s="120">
        <f>IF(ISERROR(L429/H429), "", L429/H429)</f>
        <v>-6.3919099408508567E-3</v>
      </c>
    </row>
    <row r="430" spans="1:15" ht="26.4" x14ac:dyDescent="0.25">
      <c r="A430" s="103" t="str">
        <f t="shared" si="42"/>
        <v>Unmetered Scattered Load</v>
      </c>
      <c r="D430" s="129" t="s">
        <v>72</v>
      </c>
      <c r="E430" s="25"/>
      <c r="F430" s="36">
        <v>1.5E-3</v>
      </c>
      <c r="G430" s="43">
        <f>E402*E404</f>
        <v>471.69</v>
      </c>
      <c r="H430" s="53">
        <f>G430*F430</f>
        <v>0.70753500000000003</v>
      </c>
      <c r="I430" s="201">
        <v>1.5E-3</v>
      </c>
      <c r="J430" s="44">
        <f>E402*E405</f>
        <v>468.67500000000007</v>
      </c>
      <c r="K430" s="31">
        <f>J430*I430</f>
        <v>0.70301250000000015</v>
      </c>
      <c r="L430" s="119">
        <f t="shared" si="43"/>
        <v>-4.5224999999998738E-3</v>
      </c>
      <c r="M430" s="120">
        <f>IF(ISERROR(L430/H430), "", L430/H430)</f>
        <v>-6.3919099408508038E-3</v>
      </c>
    </row>
    <row r="431" spans="1:15" x14ac:dyDescent="0.25">
      <c r="A431" s="103" t="str">
        <f t="shared" si="42"/>
        <v>Unmetered Scattered Load</v>
      </c>
      <c r="D431" s="25" t="s">
        <v>73</v>
      </c>
      <c r="E431" s="25"/>
      <c r="F431" s="54">
        <v>0.25</v>
      </c>
      <c r="G431" s="115">
        <v>1</v>
      </c>
      <c r="H431" s="130">
        <f>G431*F431</f>
        <v>0.25</v>
      </c>
      <c r="I431" s="45">
        <v>0.25</v>
      </c>
      <c r="J431" s="117">
        <v>1</v>
      </c>
      <c r="K431" s="118">
        <f>J431*I431</f>
        <v>0.25</v>
      </c>
      <c r="L431" s="119">
        <f t="shared" si="43"/>
        <v>0</v>
      </c>
      <c r="M431" s="120">
        <f>IF(ISERROR(L431/H431), "", L431/H431)</f>
        <v>0</v>
      </c>
    </row>
    <row r="432" spans="1:15" ht="26.4" hidden="1" customHeight="1" x14ac:dyDescent="0.25">
      <c r="A432" s="103" t="str">
        <f t="shared" si="42"/>
        <v>Unmetered Scattered Load</v>
      </c>
      <c r="D432" s="129" t="s">
        <v>74</v>
      </c>
      <c r="E432" s="25"/>
      <c r="F432" s="34"/>
      <c r="G432" s="55"/>
      <c r="H432" s="130"/>
      <c r="I432" s="35"/>
      <c r="J432" s="56"/>
      <c r="K432" s="118"/>
      <c r="L432" s="119"/>
      <c r="M432" s="120"/>
    </row>
    <row r="433" spans="1:13" x14ac:dyDescent="0.25">
      <c r="A433" s="103" t="str">
        <f t="shared" si="42"/>
        <v>Unmetered Scattered Load</v>
      </c>
      <c r="B433" s="103" t="s">
        <v>12</v>
      </c>
      <c r="D433" s="25" t="s">
        <v>75</v>
      </c>
      <c r="E433" s="25"/>
      <c r="F433" s="34">
        <v>9.8000000000000004E-2</v>
      </c>
      <c r="G433" s="55">
        <f>IF(AND(E402*12&gt;=150000),OffPeakPer*E402*E404,OffPeakPer*E402)</f>
        <v>288</v>
      </c>
      <c r="H433" s="130">
        <f>G433*F433</f>
        <v>28.224</v>
      </c>
      <c r="I433" s="35">
        <f>F433</f>
        <v>9.8000000000000004E-2</v>
      </c>
      <c r="J433" s="56">
        <f>IF(AND(E402*12&gt;=150000),OffPeakPer*E402*E405,OffPeakPer*E402)</f>
        <v>288</v>
      </c>
      <c r="K433" s="118">
        <f>J433*I433</f>
        <v>28.224</v>
      </c>
      <c r="L433" s="119">
        <f>K433-H433</f>
        <v>0</v>
      </c>
      <c r="M433" s="120">
        <f>IF(ISERROR(L433/H433), "", L433/H433)</f>
        <v>0</v>
      </c>
    </row>
    <row r="434" spans="1:13" x14ac:dyDescent="0.25">
      <c r="A434" s="103" t="str">
        <f t="shared" si="42"/>
        <v>Unmetered Scattered Load</v>
      </c>
      <c r="B434" s="103" t="s">
        <v>12</v>
      </c>
      <c r="D434" s="25" t="s">
        <v>76</v>
      </c>
      <c r="E434" s="25"/>
      <c r="F434" s="34">
        <v>0.157</v>
      </c>
      <c r="G434" s="55">
        <f>IF(AND(E402*12&gt;=150000),MidPeakPer*E402*E404,MidPeakPer*E402)</f>
        <v>81</v>
      </c>
      <c r="H434" s="130">
        <f>G434*F434</f>
        <v>12.717000000000001</v>
      </c>
      <c r="I434" s="35">
        <f>F434</f>
        <v>0.157</v>
      </c>
      <c r="J434" s="56">
        <f>IF(AND(E402*12&gt;=150000),MidPeakPer*E402*E405,MidPeakPer*E402)</f>
        <v>81</v>
      </c>
      <c r="K434" s="118">
        <f>J434*I434</f>
        <v>12.717000000000001</v>
      </c>
      <c r="L434" s="119">
        <f>K434-H434</f>
        <v>0</v>
      </c>
      <c r="M434" s="120">
        <f>IF(ISERROR(L434/H434), "", L434/H434)</f>
        <v>0</v>
      </c>
    </row>
    <row r="435" spans="1:13" ht="13.8" thickBot="1" x14ac:dyDescent="0.3">
      <c r="A435" s="103" t="str">
        <f t="shared" si="42"/>
        <v>Unmetered Scattered Load</v>
      </c>
      <c r="B435" s="103" t="s">
        <v>12</v>
      </c>
      <c r="D435" s="103" t="s">
        <v>77</v>
      </c>
      <c r="E435" s="25"/>
      <c r="F435" s="34">
        <v>0.20300000000000001</v>
      </c>
      <c r="G435" s="55">
        <f>IF(AND(E402*12&gt;=150000),OnPeakPer*E402*E404,OnPeakPer*E402)</f>
        <v>81</v>
      </c>
      <c r="H435" s="130">
        <f>G435*F435</f>
        <v>16.443000000000001</v>
      </c>
      <c r="I435" s="35">
        <f>F435</f>
        <v>0.20300000000000001</v>
      </c>
      <c r="J435" s="56">
        <f>IF(AND(E402*12&gt;=150000),OnPeakPer*E402*E405,OnPeakPer*E402)</f>
        <v>81</v>
      </c>
      <c r="K435" s="118">
        <f>J435*I435</f>
        <v>16.443000000000001</v>
      </c>
      <c r="L435" s="119">
        <f>K435-H435</f>
        <v>0</v>
      </c>
      <c r="M435" s="120">
        <f>IF(ISERROR(L435/H435), "", L435/H435)</f>
        <v>0</v>
      </c>
    </row>
    <row r="436" spans="1:13" ht="13.8" hidden="1" customHeight="1" thickBot="1" x14ac:dyDescent="0.3">
      <c r="A436" s="103" t="str">
        <f t="shared" si="42"/>
        <v>Unmetered Scattered Load</v>
      </c>
      <c r="B436" s="103" t="s">
        <v>78</v>
      </c>
      <c r="D436" s="25" t="s">
        <v>79</v>
      </c>
      <c r="E436" s="25"/>
      <c r="F436" s="34">
        <v>0.11308</v>
      </c>
      <c r="G436" s="55">
        <f>IF(AND(E402*12&gt;=150000),E402*E404,E402)</f>
        <v>450</v>
      </c>
      <c r="H436" s="130">
        <f>G436*F436</f>
        <v>50.886000000000003</v>
      </c>
      <c r="I436" s="35">
        <f>F436</f>
        <v>0.11308</v>
      </c>
      <c r="J436" s="56">
        <f>IF(AND(E402*12&gt;=150000),E402*E405,E402)</f>
        <v>450</v>
      </c>
      <c r="K436" s="118">
        <f>J436*I436</f>
        <v>50.886000000000003</v>
      </c>
      <c r="L436" s="119">
        <f>K436-H436</f>
        <v>0</v>
      </c>
      <c r="M436" s="120">
        <f>IF(ISERROR(L436/H436), "", L436/H436)</f>
        <v>0</v>
      </c>
    </row>
    <row r="437" spans="1:13" ht="13.8" hidden="1" customHeight="1" thickBot="1" x14ac:dyDescent="0.3">
      <c r="A437" s="103" t="str">
        <f t="shared" si="42"/>
        <v>Unmetered Scattered Load</v>
      </c>
      <c r="B437" s="103" t="s">
        <v>17</v>
      </c>
      <c r="D437" s="25" t="s">
        <v>80</v>
      </c>
      <c r="E437" s="25"/>
      <c r="F437" s="34">
        <v>0.11308</v>
      </c>
      <c r="G437" s="55">
        <f>IF(AND(E402*12&gt;=150000),E402*E404,E402)</f>
        <v>450</v>
      </c>
      <c r="H437" s="130">
        <f>G437*F437</f>
        <v>50.886000000000003</v>
      </c>
      <c r="I437" s="35">
        <f>F437</f>
        <v>0.11308</v>
      </c>
      <c r="J437" s="56">
        <f>IF(AND(E402*12&gt;=150000),E402*E405,E402)</f>
        <v>450</v>
      </c>
      <c r="K437" s="118">
        <f>J437*I437</f>
        <v>50.886000000000003</v>
      </c>
      <c r="L437" s="119">
        <f>K437-H437</f>
        <v>0</v>
      </c>
      <c r="M437" s="120">
        <f>IF(ISERROR(L437/H437), "", L437/H437)</f>
        <v>0</v>
      </c>
    </row>
    <row r="438" spans="1:13" ht="13.8" thickBot="1" x14ac:dyDescent="0.3">
      <c r="A438" s="103" t="str">
        <f t="shared" si="42"/>
        <v>Unmetered Scattered Load</v>
      </c>
      <c r="D438" s="58"/>
      <c r="E438" s="59"/>
      <c r="F438" s="60"/>
      <c r="G438" s="61"/>
      <c r="H438" s="62"/>
      <c r="I438" s="60"/>
      <c r="J438" s="63"/>
      <c r="K438" s="62"/>
      <c r="L438" s="64"/>
      <c r="M438" s="65"/>
    </row>
    <row r="439" spans="1:13" x14ac:dyDescent="0.25">
      <c r="A439" s="103" t="str">
        <f t="shared" si="42"/>
        <v>Unmetered Scattered Load</v>
      </c>
      <c r="B439" s="103" t="s">
        <v>12</v>
      </c>
      <c r="D439" s="135" t="s">
        <v>81</v>
      </c>
      <c r="E439" s="25"/>
      <c r="F439" s="136"/>
      <c r="G439" s="137"/>
      <c r="H439" s="138">
        <f>SUM(H429:H435,H428)</f>
        <v>92.756130799999994</v>
      </c>
      <c r="I439" s="139"/>
      <c r="J439" s="139"/>
      <c r="K439" s="138">
        <f>SUM(K429:K435,K428)</f>
        <v>95.832544920595637</v>
      </c>
      <c r="L439" s="140">
        <f>K439-H439</f>
        <v>3.0764141205956435</v>
      </c>
      <c r="M439" s="141">
        <f>IF((H439)=0,"",(L439/H439))</f>
        <v>3.3166693069905884E-2</v>
      </c>
    </row>
    <row r="440" spans="1:13" x14ac:dyDescent="0.25">
      <c r="A440" s="103" t="str">
        <f t="shared" si="42"/>
        <v>Unmetered Scattered Load</v>
      </c>
      <c r="B440" s="103" t="s">
        <v>12</v>
      </c>
      <c r="D440" s="142" t="s">
        <v>82</v>
      </c>
      <c r="E440" s="25"/>
      <c r="F440" s="136">
        <v>0.13</v>
      </c>
      <c r="G440" s="143"/>
      <c r="H440" s="144">
        <f>H439*F440</f>
        <v>12.058297004</v>
      </c>
      <c r="I440" s="145">
        <v>0.13</v>
      </c>
      <c r="J440" s="115"/>
      <c r="K440" s="144">
        <f>K439*I440</f>
        <v>12.458230839677434</v>
      </c>
      <c r="L440" s="119">
        <f>K440-H440</f>
        <v>0.39993383567743379</v>
      </c>
      <c r="M440" s="146">
        <f>IF((H440)=0,"",(L440/H440))</f>
        <v>3.3166693069905891E-2</v>
      </c>
    </row>
    <row r="441" spans="1:13" ht="14.4" x14ac:dyDescent="0.3">
      <c r="A441" s="103" t="str">
        <f t="shared" si="42"/>
        <v>Unmetered Scattered Load</v>
      </c>
      <c r="B441" s="103" t="s">
        <v>12</v>
      </c>
      <c r="D441" s="142" t="s">
        <v>83</v>
      </c>
      <c r="E441" s="147"/>
      <c r="F441" s="148">
        <f>OER</f>
        <v>0.23499999999999999</v>
      </c>
      <c r="G441" s="143"/>
      <c r="H441" s="144">
        <f>IF(OR(ISNUMBER(SEARCH("[DGEN]", E400))=TRUE, ISNUMBER(SEARCH("STREET LIGHT", E400))=TRUE), 0, IF(AND(E402=0, E403=0),0, IF(AND(E403=0, E402*12&gt;250000), 0, IF(AND(E402=0, E403&gt;=50), 0, IF(E402*12&lt;=250000, F441*H439*-1, IF(E403&lt;50, F441*H439*-1, 0))))))</f>
        <v>-21.797690737999996</v>
      </c>
      <c r="I441" s="148">
        <f>OER</f>
        <v>0.23499999999999999</v>
      </c>
      <c r="J441" s="115"/>
      <c r="K441" s="144">
        <f>IF(OR(ISNUMBER(SEARCH("[DGEN]", E400))=TRUE, ISNUMBER(SEARCH("STREET LIGHT", E400))=TRUE), 0, IF(AND(E402=0, E403=0),0, IF(AND(E403=0, E402*12&gt;250000), 0, IF(AND(E402=0, E403&gt;=50), 0, IF(E402*12&lt;=250000, I441*K439*-1, IF(E403&lt;50, I441*K439*-1, 0))))))</f>
        <v>-22.520648056339972</v>
      </c>
      <c r="L441" s="119">
        <f>K441-H441</f>
        <v>-0.72295731833997579</v>
      </c>
      <c r="M441" s="146"/>
    </row>
    <row r="442" spans="1:13" ht="13.8" thickBot="1" x14ac:dyDescent="0.3">
      <c r="A442" s="103" t="str">
        <f t="shared" si="42"/>
        <v>Unmetered Scattered Load</v>
      </c>
      <c r="B442" s="103" t="s">
        <v>84</v>
      </c>
      <c r="C442" s="24">
        <f>B22</f>
        <v>7</v>
      </c>
      <c r="D442" s="247" t="s">
        <v>85</v>
      </c>
      <c r="E442" s="247"/>
      <c r="F442" s="77"/>
      <c r="G442" s="78"/>
      <c r="H442" s="79">
        <f>H439+H440+H441</f>
        <v>83.01673706599999</v>
      </c>
      <c r="I442" s="80"/>
      <c r="J442" s="80"/>
      <c r="K442" s="81">
        <f>K439+K440+K441</f>
        <v>85.770127703933099</v>
      </c>
      <c r="L442" s="82">
        <f>K442-H442</f>
        <v>2.7533906379331086</v>
      </c>
      <c r="M442" s="83">
        <f>IF((H442)=0,"",(L442/H442))</f>
        <v>3.3166693069905981E-2</v>
      </c>
    </row>
    <row r="443" spans="1:13" ht="13.8" thickBot="1" x14ac:dyDescent="0.3">
      <c r="A443" s="103" t="str">
        <f t="shared" si="42"/>
        <v>Unmetered Scattered Load</v>
      </c>
      <c r="B443" s="103" t="s">
        <v>12</v>
      </c>
      <c r="D443" s="58"/>
      <c r="E443" s="59"/>
      <c r="F443" s="60"/>
      <c r="G443" s="61"/>
      <c r="H443" s="62"/>
      <c r="I443" s="60"/>
      <c r="J443" s="63"/>
      <c r="K443" s="62"/>
      <c r="L443" s="64"/>
      <c r="M443" s="65"/>
    </row>
    <row r="444" spans="1:13" hidden="1" x14ac:dyDescent="0.25">
      <c r="A444" s="103" t="str">
        <f t="shared" si="42"/>
        <v>Unmetered Scattered Load</v>
      </c>
      <c r="B444" s="103" t="s">
        <v>78</v>
      </c>
      <c r="D444" s="135" t="s">
        <v>86</v>
      </c>
      <c r="E444" s="25"/>
      <c r="F444" s="136"/>
      <c r="G444" s="137"/>
      <c r="H444" s="138">
        <f>SUM(H436,H429:H432,H428)</f>
        <v>86.258130800000004</v>
      </c>
      <c r="I444" s="139"/>
      <c r="J444" s="139"/>
      <c r="K444" s="138">
        <f>SUM(K436,K429:K432,K428)</f>
        <v>89.334544920595633</v>
      </c>
      <c r="L444" s="140">
        <f>K444-H444</f>
        <v>3.0764141205956292</v>
      </c>
      <c r="M444" s="141">
        <f>IF((H444)=0,"",(L444/H444))</f>
        <v>3.5665207349886478E-2</v>
      </c>
    </row>
    <row r="445" spans="1:13" hidden="1" x14ac:dyDescent="0.25">
      <c r="A445" s="103" t="str">
        <f t="shared" si="42"/>
        <v>Unmetered Scattered Load</v>
      </c>
      <c r="B445" s="103" t="s">
        <v>78</v>
      </c>
      <c r="D445" s="142" t="s">
        <v>82</v>
      </c>
      <c r="E445" s="25"/>
      <c r="F445" s="136">
        <v>0.13</v>
      </c>
      <c r="G445" s="137"/>
      <c r="H445" s="144">
        <f>H444*F445</f>
        <v>11.213557004</v>
      </c>
      <c r="I445" s="136">
        <v>0.13</v>
      </c>
      <c r="J445" s="145"/>
      <c r="K445" s="144">
        <f>K444*I445</f>
        <v>11.613490839677432</v>
      </c>
      <c r="L445" s="119">
        <f>K445-H445</f>
        <v>0.39993383567743201</v>
      </c>
      <c r="M445" s="146">
        <f>IF((H445)=0,"",(L445/H445))</f>
        <v>3.5665207349886499E-2</v>
      </c>
    </row>
    <row r="446" spans="1:13" ht="14.4" hidden="1" x14ac:dyDescent="0.3">
      <c r="A446" s="103" t="str">
        <f t="shared" si="42"/>
        <v>Unmetered Scattered Load</v>
      </c>
      <c r="B446" s="103" t="s">
        <v>78</v>
      </c>
      <c r="D446" s="142" t="s">
        <v>83</v>
      </c>
      <c r="E446" s="147"/>
      <c r="F446" s="148">
        <f>OER</f>
        <v>0.23499999999999999</v>
      </c>
      <c r="G446" s="137"/>
      <c r="H446" s="144">
        <f>IF(OR(ISNUMBER(SEARCH("[DGEN]", E400))=TRUE, ISNUMBER(SEARCH("STREET LIGHT", E400))=TRUE), 0, IF(AND(E402=0, E403=0),0, IF(AND(E403=0, E402*12&gt;250000), 0, IF(AND(E402=0, E403&gt;=50), 0, IF(E402*12&lt;=250000, F446*H444*-1, IF(E403&lt;50, F446*H444*-1, 0))))))</f>
        <v>-20.270660738</v>
      </c>
      <c r="I446" s="148">
        <f>OER</f>
        <v>0.23499999999999999</v>
      </c>
      <c r="J446" s="145"/>
      <c r="K446" s="144">
        <f>IF(OR(ISNUMBER(SEARCH("[DGEN]", E400))=TRUE, ISNUMBER(SEARCH("STREET LIGHT", E400))=TRUE), 0, IF(AND(E402=0, E403=0),0, IF(AND(E403=0, E402*12&gt;250000), 0, IF(AND(E402=0, E403&gt;=50), 0, IF(E402*12&lt;=250000, I446*K444*-1, IF(E403&lt;50, I446*K444*-1, 0))))))</f>
        <v>-20.993618056339972</v>
      </c>
      <c r="L446" s="119"/>
      <c r="M446" s="146"/>
    </row>
    <row r="447" spans="1:13" hidden="1" x14ac:dyDescent="0.25">
      <c r="A447" s="103" t="str">
        <f t="shared" si="42"/>
        <v>Unmetered Scattered Load</v>
      </c>
      <c r="B447" s="103" t="s">
        <v>87</v>
      </c>
      <c r="D447" s="248" t="s">
        <v>86</v>
      </c>
      <c r="E447" s="248"/>
      <c r="F447" s="149"/>
      <c r="G447" s="143"/>
      <c r="H447" s="138">
        <f>SUM(H444,H445)</f>
        <v>97.471687803999998</v>
      </c>
      <c r="I447" s="150"/>
      <c r="J447" s="150"/>
      <c r="K447" s="138">
        <f>SUM(K444,K445)</f>
        <v>100.94803576027306</v>
      </c>
      <c r="L447" s="140">
        <f>K447-H447</f>
        <v>3.4763479562730595</v>
      </c>
      <c r="M447" s="141">
        <f>IF((H447)=0,"",(L447/H447))</f>
        <v>3.5665207349886464E-2</v>
      </c>
    </row>
    <row r="448" spans="1:13" ht="13.8" hidden="1" thickBot="1" x14ac:dyDescent="0.3">
      <c r="A448" s="103" t="str">
        <f t="shared" si="42"/>
        <v>Unmetered Scattered Load</v>
      </c>
      <c r="B448" s="103" t="s">
        <v>78</v>
      </c>
      <c r="D448" s="131"/>
      <c r="E448" s="132"/>
      <c r="F448" s="151"/>
      <c r="G448" s="152"/>
      <c r="H448" s="153"/>
      <c r="I448" s="151"/>
      <c r="J448" s="133"/>
      <c r="K448" s="153"/>
      <c r="L448" s="154"/>
      <c r="M448" s="134"/>
    </row>
    <row r="449" spans="1:14" hidden="1" x14ac:dyDescent="0.25">
      <c r="A449" s="103" t="str">
        <f t="shared" si="42"/>
        <v>Unmetered Scattered Load</v>
      </c>
      <c r="B449" s="103" t="s">
        <v>17</v>
      </c>
      <c r="D449" s="135" t="s">
        <v>88</v>
      </c>
      <c r="E449" s="25"/>
      <c r="F449" s="136"/>
      <c r="G449" s="137"/>
      <c r="H449" s="138">
        <f>SUM(H437,H429:H432,H428)</f>
        <v>86.258130800000004</v>
      </c>
      <c r="I449" s="139"/>
      <c r="J449" s="139"/>
      <c r="K449" s="138">
        <f>SUM(K437,K429:K432,K428)</f>
        <v>89.334544920595633</v>
      </c>
      <c r="L449" s="140">
        <f>K449-H449</f>
        <v>3.0764141205956292</v>
      </c>
      <c r="M449" s="141">
        <f>IF((H449)=0,"",(L449/H449))</f>
        <v>3.5665207349886478E-2</v>
      </c>
    </row>
    <row r="450" spans="1:14" hidden="1" x14ac:dyDescent="0.25">
      <c r="A450" s="103" t="str">
        <f t="shared" si="42"/>
        <v>Unmetered Scattered Load</v>
      </c>
      <c r="B450" s="103" t="s">
        <v>17</v>
      </c>
      <c r="D450" s="142" t="s">
        <v>82</v>
      </c>
      <c r="E450" s="25"/>
      <c r="F450" s="136">
        <v>0.13</v>
      </c>
      <c r="G450" s="137"/>
      <c r="H450" s="144">
        <f>H449*F450</f>
        <v>11.213557004</v>
      </c>
      <c r="I450" s="136">
        <v>0.13</v>
      </c>
      <c r="J450" s="145"/>
      <c r="K450" s="144">
        <f>K449*I450</f>
        <v>11.613490839677432</v>
      </c>
      <c r="L450" s="119">
        <f>K450-H450</f>
        <v>0.39993383567743201</v>
      </c>
      <c r="M450" s="146">
        <f>IF((H450)=0,"",(L450/H450))</f>
        <v>3.5665207349886499E-2</v>
      </c>
    </row>
    <row r="451" spans="1:14" ht="14.4" hidden="1" x14ac:dyDescent="0.3">
      <c r="A451" s="103" t="str">
        <f t="shared" si="42"/>
        <v>Unmetered Scattered Load</v>
      </c>
      <c r="B451" s="103" t="s">
        <v>17</v>
      </c>
      <c r="D451" s="142" t="s">
        <v>83</v>
      </c>
      <c r="E451" s="147"/>
      <c r="F451" s="148">
        <f>OER</f>
        <v>0.23499999999999999</v>
      </c>
      <c r="G451" s="137"/>
      <c r="H451" s="144">
        <f>IF(OR(ISNUMBER(SEARCH("[DGEN]", E400))=TRUE, ISNUMBER(SEARCH("STREET LIGHT", E400))=TRUE), 0, IF(AND(E402=0, E403=0),0, IF(AND(E403=0, E402*12&gt;250000), 0, IF(AND(E402=0, E403&gt;=50), 0, IF(E402*12&lt;=250000, F451*H449*-1, IF(E403&lt;50, F451*H449*-1, 0))))))</f>
        <v>-20.270660738</v>
      </c>
      <c r="I451" s="148">
        <f>OER</f>
        <v>0.23499999999999999</v>
      </c>
      <c r="J451" s="145"/>
      <c r="K451" s="144">
        <f>IF(OR(ISNUMBER(SEARCH("[DGEN]", E400))=TRUE, ISNUMBER(SEARCH("STREET LIGHT", E400))=TRUE), 0, IF(AND(E402=0, E403=0),0, IF(AND(E403=0, E402*12&gt;250000), 0, IF(AND(E402=0, E403&gt;=50), 0, IF(E402*12&lt;=250000, I451*K449*-1, IF(E403&lt;50, I451*K449*-1, 0))))))</f>
        <v>-20.993618056339972</v>
      </c>
      <c r="L451" s="119"/>
      <c r="M451" s="146"/>
    </row>
    <row r="452" spans="1:14" hidden="1" x14ac:dyDescent="0.25">
      <c r="A452" s="103" t="str">
        <f t="shared" si="42"/>
        <v>Unmetered Scattered Load</v>
      </c>
      <c r="B452" s="103" t="s">
        <v>89</v>
      </c>
      <c r="D452" s="248" t="s">
        <v>88</v>
      </c>
      <c r="E452" s="248"/>
      <c r="F452" s="149"/>
      <c r="G452" s="143"/>
      <c r="H452" s="138">
        <f>SUM(H449,H450)</f>
        <v>97.471687803999998</v>
      </c>
      <c r="I452" s="150"/>
      <c r="J452" s="150"/>
      <c r="K452" s="138">
        <f>SUM(K449,K450)</f>
        <v>100.94803576027306</v>
      </c>
      <c r="L452" s="140">
        <f>K452-H452</f>
        <v>3.4763479562730595</v>
      </c>
      <c r="M452" s="141">
        <f>IF((H452)=0,"",(L452/H452))</f>
        <v>3.5665207349886464E-2</v>
      </c>
    </row>
    <row r="453" spans="1:14" ht="13.8" hidden="1" thickBot="1" x14ac:dyDescent="0.3">
      <c r="A453" s="103" t="str">
        <f t="shared" si="42"/>
        <v>Unmetered Scattered Load</v>
      </c>
      <c r="B453" s="103" t="s">
        <v>17</v>
      </c>
      <c r="D453" s="131"/>
      <c r="E453" s="132"/>
      <c r="F453" s="155"/>
      <c r="G453" s="152"/>
      <c r="H453" s="156"/>
      <c r="I453" s="155"/>
      <c r="J453" s="133"/>
      <c r="K453" s="156"/>
      <c r="L453" s="154"/>
      <c r="M453" s="157"/>
    </row>
    <row r="456" spans="1:14" x14ac:dyDescent="0.25">
      <c r="C456" s="103"/>
      <c r="D456" s="104" t="s">
        <v>34</v>
      </c>
      <c r="E456" s="249" t="str">
        <f>D23</f>
        <v>Sentinel</v>
      </c>
      <c r="F456" s="250"/>
      <c r="G456" s="250"/>
      <c r="H456" s="250"/>
      <c r="I456" s="250"/>
      <c r="J456" s="251"/>
      <c r="K456" s="103" t="str">
        <f>IF(N23="DEMAND - INTERVAL","RTSR - INTERVAL METERED","")</f>
        <v/>
      </c>
    </row>
    <row r="457" spans="1:14" x14ac:dyDescent="0.25">
      <c r="C457" s="103"/>
      <c r="D457" s="104" t="s">
        <v>35</v>
      </c>
      <c r="E457" s="252" t="str">
        <f>H23</f>
        <v>RPP</v>
      </c>
      <c r="F457" s="253"/>
      <c r="G457" s="254"/>
      <c r="H457" s="20"/>
      <c r="I457" s="20"/>
    </row>
    <row r="458" spans="1:14" ht="15.6" x14ac:dyDescent="0.25">
      <c r="C458" s="103"/>
      <c r="D458" s="104" t="s">
        <v>36</v>
      </c>
      <c r="E458" s="21">
        <f>K23</f>
        <v>60</v>
      </c>
      <c r="F458" s="105" t="s">
        <v>11</v>
      </c>
      <c r="J458" s="22"/>
      <c r="K458" s="22"/>
      <c r="L458" s="22"/>
      <c r="M458" s="22"/>
      <c r="N458" s="22"/>
    </row>
    <row r="459" spans="1:14" ht="15.6" x14ac:dyDescent="0.3">
      <c r="C459" s="103"/>
      <c r="D459" s="104" t="s">
        <v>37</v>
      </c>
      <c r="E459" s="21">
        <f>L23</f>
        <v>0.2</v>
      </c>
      <c r="F459" s="106" t="s">
        <v>16</v>
      </c>
      <c r="G459" s="107"/>
      <c r="H459" s="108"/>
      <c r="I459" s="108"/>
      <c r="J459" s="108"/>
    </row>
    <row r="460" spans="1:14" x14ac:dyDescent="0.25">
      <c r="C460" s="103"/>
      <c r="D460" s="104" t="s">
        <v>38</v>
      </c>
      <c r="E460" s="23">
        <f>I23</f>
        <v>1.0482</v>
      </c>
    </row>
    <row r="461" spans="1:14" x14ac:dyDescent="0.25">
      <c r="C461" s="103"/>
      <c r="D461" s="104" t="s">
        <v>39</v>
      </c>
      <c r="E461" s="23">
        <f>J23</f>
        <v>1.0415000000000001</v>
      </c>
    </row>
    <row r="462" spans="1:14" x14ac:dyDescent="0.25">
      <c r="C462" s="103"/>
    </row>
    <row r="463" spans="1:14" x14ac:dyDescent="0.25">
      <c r="C463" s="103"/>
      <c r="E463" s="105"/>
      <c r="F463" s="237" t="s">
        <v>40</v>
      </c>
      <c r="G463" s="238"/>
      <c r="H463" s="239"/>
      <c r="I463" s="237" t="s">
        <v>41</v>
      </c>
      <c r="J463" s="238"/>
      <c r="K463" s="239"/>
      <c r="L463" s="237" t="s">
        <v>42</v>
      </c>
      <c r="M463" s="239"/>
    </row>
    <row r="464" spans="1:14" x14ac:dyDescent="0.25">
      <c r="C464" s="103"/>
      <c r="E464" s="240"/>
      <c r="F464" s="109" t="s">
        <v>43</v>
      </c>
      <c r="G464" s="109" t="s">
        <v>44</v>
      </c>
      <c r="H464" s="110" t="s">
        <v>45</v>
      </c>
      <c r="I464" s="109" t="s">
        <v>43</v>
      </c>
      <c r="J464" s="111" t="s">
        <v>44</v>
      </c>
      <c r="K464" s="110" t="s">
        <v>45</v>
      </c>
      <c r="L464" s="242" t="s">
        <v>46</v>
      </c>
      <c r="M464" s="244" t="s">
        <v>47</v>
      </c>
    </row>
    <row r="465" spans="1:15" x14ac:dyDescent="0.25">
      <c r="C465" s="103"/>
      <c r="E465" s="241"/>
      <c r="F465" s="112" t="s">
        <v>48</v>
      </c>
      <c r="G465" s="112"/>
      <c r="H465" s="113" t="s">
        <v>48</v>
      </c>
      <c r="I465" s="112" t="s">
        <v>48</v>
      </c>
      <c r="J465" s="113"/>
      <c r="K465" s="113" t="s">
        <v>48</v>
      </c>
      <c r="L465" s="243"/>
      <c r="M465" s="245"/>
    </row>
    <row r="466" spans="1:15" x14ac:dyDescent="0.25">
      <c r="A466" s="103" t="str">
        <f>$E456</f>
        <v>Sentinel</v>
      </c>
      <c r="D466" s="114" t="s">
        <v>49</v>
      </c>
      <c r="E466" s="25"/>
      <c r="F466" s="26">
        <v>5.71</v>
      </c>
      <c r="G466" s="115">
        <v>1</v>
      </c>
      <c r="H466" s="116">
        <f>G466*F466</f>
        <v>5.71</v>
      </c>
      <c r="I466" s="29">
        <v>7.67</v>
      </c>
      <c r="J466" s="117">
        <v>1</v>
      </c>
      <c r="K466" s="118">
        <f>J466*I466</f>
        <v>7.67</v>
      </c>
      <c r="L466" s="119">
        <f>K466-H466</f>
        <v>1.96</v>
      </c>
      <c r="M466" s="120">
        <f>IF(ISERROR(L466/H466), "", L466/H466)</f>
        <v>0.34325744308231171</v>
      </c>
    </row>
    <row r="467" spans="1:15" x14ac:dyDescent="0.25">
      <c r="A467" s="103" t="str">
        <f t="shared" ref="A467:A509" si="47">A466</f>
        <v>Sentinel</v>
      </c>
      <c r="D467" s="114" t="s">
        <v>50</v>
      </c>
      <c r="E467" s="25"/>
      <c r="F467" s="26">
        <v>17.262599999999999</v>
      </c>
      <c r="G467" s="115">
        <f>IF($E459&gt;0, $E459, $E458)</f>
        <v>0.2</v>
      </c>
      <c r="H467" s="116">
        <f>G467*F467</f>
        <v>3.4525199999999998</v>
      </c>
      <c r="I467" s="201">
        <v>22.6937</v>
      </c>
      <c r="J467" s="117">
        <f>IF($E459&gt;0, $E459, $E458)</f>
        <v>0.2</v>
      </c>
      <c r="K467" s="118">
        <f>J467*I467</f>
        <v>4.5387399999999998</v>
      </c>
      <c r="L467" s="119">
        <f>K467-H467</f>
        <v>1.08622</v>
      </c>
      <c r="M467" s="120">
        <f>IF(ISERROR(L467/H467), "", L467/H467)</f>
        <v>0.31461656992573539</v>
      </c>
    </row>
    <row r="468" spans="1:15" ht="13.2" hidden="1" customHeight="1" x14ac:dyDescent="0.25">
      <c r="A468" s="103" t="str">
        <f t="shared" si="47"/>
        <v>Sentinel</v>
      </c>
      <c r="D468" s="114" t="s">
        <v>51</v>
      </c>
      <c r="E468" s="25"/>
      <c r="F468" s="26">
        <v>0</v>
      </c>
      <c r="G468" s="115">
        <f>IF($E459&gt;0, $E459, $E458)</f>
        <v>0.2</v>
      </c>
      <c r="H468" s="116">
        <v>0</v>
      </c>
      <c r="I468" s="29">
        <v>0</v>
      </c>
      <c r="J468" s="117">
        <f>IF($E459&gt;0, $E459, $E458)</f>
        <v>0.2</v>
      </c>
      <c r="K468" s="118">
        <v>0</v>
      </c>
      <c r="L468" s="119"/>
      <c r="M468" s="120"/>
    </row>
    <row r="469" spans="1:15" ht="13.2" hidden="1" customHeight="1" x14ac:dyDescent="0.25">
      <c r="A469" s="103" t="str">
        <f t="shared" si="47"/>
        <v>Sentinel</v>
      </c>
      <c r="D469" s="114" t="s">
        <v>52</v>
      </c>
      <c r="E469" s="25"/>
      <c r="F469" s="26">
        <v>0</v>
      </c>
      <c r="G469" s="115">
        <f>IF($E459&gt;0, $E459, $E458)</f>
        <v>0.2</v>
      </c>
      <c r="H469" s="116">
        <v>0</v>
      </c>
      <c r="I469" s="29">
        <v>0</v>
      </c>
      <c r="J469" s="121">
        <f>IF($E459&gt;0, $E459, $E458)</f>
        <v>0.2</v>
      </c>
      <c r="K469" s="118">
        <v>0</v>
      </c>
      <c r="L469" s="119">
        <f t="shared" ref="L469:L487" si="48">K469-H469</f>
        <v>0</v>
      </c>
      <c r="M469" s="120" t="str">
        <f>IF(ISERROR(L469/H469), "", L469/H469)</f>
        <v/>
      </c>
    </row>
    <row r="470" spans="1:15" x14ac:dyDescent="0.25">
      <c r="A470" s="103" t="str">
        <f t="shared" si="47"/>
        <v>Sentinel</v>
      </c>
      <c r="D470" s="114" t="s">
        <v>53</v>
      </c>
      <c r="E470" s="25"/>
      <c r="F470" s="26">
        <v>0.52</v>
      </c>
      <c r="G470" s="115">
        <v>1</v>
      </c>
      <c r="H470" s="116">
        <f>G470*F470</f>
        <v>0.52</v>
      </c>
      <c r="I470" s="29">
        <v>0</v>
      </c>
      <c r="J470" s="117">
        <v>1</v>
      </c>
      <c r="K470" s="118">
        <f>J470*I470</f>
        <v>0</v>
      </c>
      <c r="L470" s="119">
        <f t="shared" si="48"/>
        <v>-0.52</v>
      </c>
      <c r="M470" s="120">
        <f>IF(ISERROR(L470/H470), "", L470/H470)</f>
        <v>-1</v>
      </c>
    </row>
    <row r="471" spans="1:15" x14ac:dyDescent="0.25">
      <c r="A471" s="103" t="str">
        <f t="shared" si="47"/>
        <v>Sentinel</v>
      </c>
      <c r="D471" s="114" t="s">
        <v>54</v>
      </c>
      <c r="E471" s="25"/>
      <c r="F471" s="26">
        <v>1.5290000000000001</v>
      </c>
      <c r="G471" s="115">
        <f>IF($E459&gt;0, $E459, $E458)</f>
        <v>0.2</v>
      </c>
      <c r="H471" s="116">
        <f>G471*F471</f>
        <v>0.30580000000000007</v>
      </c>
      <c r="I471" s="201">
        <v>-2.1662857816087171</v>
      </c>
      <c r="J471" s="117">
        <f>IF($E459&gt;0, $E459, $E458)</f>
        <v>0.2</v>
      </c>
      <c r="K471" s="118">
        <f>J471*I471</f>
        <v>-0.43325715632174344</v>
      </c>
      <c r="L471" s="119">
        <f t="shared" si="48"/>
        <v>-0.73905715632174351</v>
      </c>
      <c r="M471" s="120">
        <f>IF(ISERROR(L471/H471), "", L471/H471)</f>
        <v>-2.4167990723405604</v>
      </c>
    </row>
    <row r="472" spans="1:15" x14ac:dyDescent="0.25">
      <c r="A472" s="103" t="str">
        <f t="shared" si="47"/>
        <v>Sentinel</v>
      </c>
      <c r="B472" s="103" t="s">
        <v>55</v>
      </c>
      <c r="C472" s="24">
        <f>B23</f>
        <v>8</v>
      </c>
      <c r="D472" s="122" t="s">
        <v>56</v>
      </c>
      <c r="E472" s="7"/>
      <c r="F472" s="48"/>
      <c r="G472" s="38"/>
      <c r="H472" s="39">
        <f>SUM(H466:H471)</f>
        <v>9.9883199999999999</v>
      </c>
      <c r="I472" s="51"/>
      <c r="J472" s="40"/>
      <c r="K472" s="39">
        <f>SUM(K466:K471)</f>
        <v>11.775482843678255</v>
      </c>
      <c r="L472" s="41">
        <f t="shared" si="48"/>
        <v>1.7871628436782547</v>
      </c>
      <c r="M472" s="42">
        <f>IF((H472)=0,"",(L472/H472))</f>
        <v>0.1789252690821134</v>
      </c>
    </row>
    <row r="473" spans="1:15" x14ac:dyDescent="0.25">
      <c r="A473" s="103" t="str">
        <f t="shared" si="47"/>
        <v>Sentinel</v>
      </c>
      <c r="D473" s="123" t="s">
        <v>57</v>
      </c>
      <c r="E473" s="25"/>
      <c r="F473" s="34">
        <f>IF((E458*12&gt;=150000), 0, IF(E457="RPP",(F489*OffPeakPer+F490*MidPeakPer+F491*OnPeakPer),IF(E457="Non-RPP (Retailer)",F492,F493)))</f>
        <v>0.12752000000000002</v>
      </c>
      <c r="G473" s="43">
        <f>IF(F473=0, 0, $E458*E460-E458)</f>
        <v>2.892000000000003</v>
      </c>
      <c r="H473" s="28">
        <f t="shared" ref="H473:H480" si="49">G473*F473</f>
        <v>0.36878784000000042</v>
      </c>
      <c r="I473" s="35">
        <f>IF((E458*12&gt;=150000), 0, IF(E457="RPP",(I489*OffPeakPer+I490*MidPeakPer+I491*OnPeakPer),IF(E457="Non-RPP (Retailer)",I492,I493)))</f>
        <v>0.12752000000000002</v>
      </c>
      <c r="J473" s="44">
        <f>IF(I473=0, 0, E458*E461-E458)</f>
        <v>2.4900000000000091</v>
      </c>
      <c r="K473" s="31">
        <f t="shared" ref="K473:K480" si="50">J473*I473</f>
        <v>0.31752480000000122</v>
      </c>
      <c r="L473" s="32">
        <f t="shared" si="48"/>
        <v>-5.1263039999999205E-2</v>
      </c>
      <c r="M473" s="33">
        <f t="shared" ref="M473:M480" si="51">IF(ISERROR(L473/H473), "", L473/H473)</f>
        <v>-0.13900414937759104</v>
      </c>
    </row>
    <row r="474" spans="1:15" ht="26.4" x14ac:dyDescent="0.25">
      <c r="A474" s="103" t="str">
        <f t="shared" si="47"/>
        <v>Sentinel</v>
      </c>
      <c r="D474" s="123" t="s">
        <v>58</v>
      </c>
      <c r="E474" s="25"/>
      <c r="F474" s="36">
        <v>-0.46660000000000001</v>
      </c>
      <c r="G474" s="55">
        <f>IF($E459&gt;0, $E459, $E458)</f>
        <v>0.2</v>
      </c>
      <c r="H474" s="116">
        <f t="shared" si="49"/>
        <v>-9.3320000000000014E-2</v>
      </c>
      <c r="I474" s="201">
        <v>0</v>
      </c>
      <c r="J474" s="56">
        <f>IF($E459&gt;0, $E459, $E458)</f>
        <v>0.2</v>
      </c>
      <c r="K474" s="118">
        <f t="shared" si="50"/>
        <v>0</v>
      </c>
      <c r="L474" s="119">
        <f t="shared" si="48"/>
        <v>9.3320000000000014E-2</v>
      </c>
      <c r="M474" s="120">
        <f t="shared" si="51"/>
        <v>-1</v>
      </c>
    </row>
    <row r="475" spans="1:15" x14ac:dyDescent="0.25">
      <c r="A475" s="103" t="str">
        <f t="shared" si="47"/>
        <v>Sentinel</v>
      </c>
      <c r="D475" s="123" t="s">
        <v>59</v>
      </c>
      <c r="E475" s="25"/>
      <c r="F475" s="36">
        <v>0.2283</v>
      </c>
      <c r="G475" s="55">
        <f>IF($E459&gt;0, $E459, $E458)</f>
        <v>0.2</v>
      </c>
      <c r="H475" s="116">
        <f t="shared" si="49"/>
        <v>4.5660000000000006E-2</v>
      </c>
      <c r="I475" s="201">
        <v>0</v>
      </c>
      <c r="J475" s="56">
        <f>IF($E459&gt;0, $E459, $E458)</f>
        <v>0.2</v>
      </c>
      <c r="K475" s="118">
        <f t="shared" si="50"/>
        <v>0</v>
      </c>
      <c r="L475" s="119">
        <f t="shared" si="48"/>
        <v>-4.5660000000000006E-2</v>
      </c>
      <c r="M475" s="120">
        <f t="shared" si="51"/>
        <v>-1</v>
      </c>
    </row>
    <row r="476" spans="1:15" x14ac:dyDescent="0.25">
      <c r="A476" s="103" t="str">
        <f t="shared" si="47"/>
        <v>Sentinel</v>
      </c>
      <c r="D476" s="123" t="s">
        <v>60</v>
      </c>
      <c r="E476" s="25"/>
      <c r="F476" s="36">
        <v>0</v>
      </c>
      <c r="G476" s="55">
        <f>E458</f>
        <v>60</v>
      </c>
      <c r="H476" s="116">
        <f t="shared" si="49"/>
        <v>0</v>
      </c>
      <c r="I476" s="201">
        <v>0</v>
      </c>
      <c r="J476" s="56">
        <f>E458</f>
        <v>60</v>
      </c>
      <c r="K476" s="118">
        <f t="shared" si="50"/>
        <v>0</v>
      </c>
      <c r="L476" s="119">
        <f t="shared" si="48"/>
        <v>0</v>
      </c>
      <c r="M476" s="120" t="str">
        <f t="shared" si="51"/>
        <v/>
      </c>
    </row>
    <row r="477" spans="1:15" x14ac:dyDescent="0.25">
      <c r="A477" s="103" t="str">
        <f t="shared" si="47"/>
        <v>Sentinel</v>
      </c>
      <c r="D477" s="114" t="s">
        <v>61</v>
      </c>
      <c r="E477" s="25"/>
      <c r="F477" s="36">
        <v>0.37569999999999998</v>
      </c>
      <c r="G477" s="55">
        <f>IF($E459&gt;0, $E459, $E458)</f>
        <v>0.2</v>
      </c>
      <c r="H477" s="116">
        <f t="shared" si="49"/>
        <v>7.5139999999999998E-2</v>
      </c>
      <c r="I477" s="201">
        <v>0.37381456478852765</v>
      </c>
      <c r="J477" s="56">
        <f>IF($E459&gt;0, $E459, $E458)</f>
        <v>0.2</v>
      </c>
      <c r="K477" s="118">
        <f t="shared" si="50"/>
        <v>7.4762912957705527E-2</v>
      </c>
      <c r="L477" s="119">
        <f t="shared" si="48"/>
        <v>-3.7708704229447165E-4</v>
      </c>
      <c r="M477" s="120">
        <f t="shared" si="51"/>
        <v>-5.0184594396389627E-3</v>
      </c>
      <c r="O477" s="160"/>
    </row>
    <row r="478" spans="1:15" ht="26.4" x14ac:dyDescent="0.25">
      <c r="A478" s="103" t="str">
        <f t="shared" si="47"/>
        <v>Sentinel</v>
      </c>
      <c r="D478" s="123" t="s">
        <v>62</v>
      </c>
      <c r="E478" s="25"/>
      <c r="F478" s="36">
        <v>0</v>
      </c>
      <c r="G478" s="115">
        <v>1</v>
      </c>
      <c r="H478" s="116">
        <f t="shared" si="49"/>
        <v>0</v>
      </c>
      <c r="I478" s="201">
        <v>0</v>
      </c>
      <c r="J478" s="121">
        <v>1</v>
      </c>
      <c r="K478" s="118">
        <f t="shared" si="50"/>
        <v>0</v>
      </c>
      <c r="L478" s="119">
        <f t="shared" si="48"/>
        <v>0</v>
      </c>
      <c r="M478" s="120" t="str">
        <f t="shared" si="51"/>
        <v/>
      </c>
    </row>
    <row r="479" spans="1:15" x14ac:dyDescent="0.25">
      <c r="A479" s="103" t="str">
        <f t="shared" si="47"/>
        <v>Sentinel</v>
      </c>
      <c r="D479" s="114" t="s">
        <v>63</v>
      </c>
      <c r="E479" s="25"/>
      <c r="F479" s="36">
        <v>0</v>
      </c>
      <c r="G479" s="115">
        <v>1</v>
      </c>
      <c r="H479" s="116">
        <f t="shared" si="49"/>
        <v>0</v>
      </c>
      <c r="I479" s="201">
        <v>0</v>
      </c>
      <c r="J479" s="121">
        <v>1</v>
      </c>
      <c r="K479" s="118">
        <f t="shared" si="50"/>
        <v>0</v>
      </c>
      <c r="L479" s="119">
        <f t="shared" si="48"/>
        <v>0</v>
      </c>
      <c r="M479" s="120" t="str">
        <f t="shared" si="51"/>
        <v/>
      </c>
    </row>
    <row r="480" spans="1:15" x14ac:dyDescent="0.25">
      <c r="A480" s="103" t="str">
        <f t="shared" si="47"/>
        <v>Sentinel</v>
      </c>
      <c r="D480" s="114" t="s">
        <v>64</v>
      </c>
      <c r="E480" s="25"/>
      <c r="F480" s="36">
        <v>1.4642999999999999</v>
      </c>
      <c r="G480" s="55">
        <f>IF($E459&gt;0, $E459, $E458)</f>
        <v>0.2</v>
      </c>
      <c r="H480" s="116">
        <f t="shared" si="49"/>
        <v>0.29286000000000001</v>
      </c>
      <c r="I480" s="201">
        <v>1.6291708990055866</v>
      </c>
      <c r="J480" s="56">
        <f>IF($E459&gt;0, $E459, $E458)</f>
        <v>0.2</v>
      </c>
      <c r="K480" s="118">
        <f t="shared" si="50"/>
        <v>0.32583417980111734</v>
      </c>
      <c r="L480" s="119">
        <f t="shared" si="48"/>
        <v>3.2974179801117331E-2</v>
      </c>
      <c r="M480" s="120">
        <f t="shared" si="51"/>
        <v>0.11259366182174872</v>
      </c>
    </row>
    <row r="481" spans="1:15" ht="26.4" x14ac:dyDescent="0.25">
      <c r="A481" s="103" t="str">
        <f t="shared" si="47"/>
        <v>Sentinel</v>
      </c>
      <c r="B481" s="103" t="s">
        <v>65</v>
      </c>
      <c r="C481" s="24">
        <f>B23</f>
        <v>8</v>
      </c>
      <c r="D481" s="124" t="s">
        <v>66</v>
      </c>
      <c r="E481" s="125"/>
      <c r="F481" s="48"/>
      <c r="G481" s="49"/>
      <c r="H481" s="50">
        <f>SUM(H472:H480)</f>
        <v>10.677447839999999</v>
      </c>
      <c r="I481" s="51"/>
      <c r="J481" s="52"/>
      <c r="K481" s="50">
        <f>SUM(K472:K480)</f>
        <v>12.493604736437078</v>
      </c>
      <c r="L481" s="41">
        <f t="shared" si="48"/>
        <v>1.8161568964370787</v>
      </c>
      <c r="M481" s="42">
        <f>IF((H481)=0,"",(L481/H481))</f>
        <v>0.17009279030456764</v>
      </c>
    </row>
    <row r="482" spans="1:15" x14ac:dyDescent="0.25">
      <c r="A482" s="103" t="str">
        <f t="shared" si="47"/>
        <v>Sentinel</v>
      </c>
      <c r="D482" s="126" t="s">
        <v>67</v>
      </c>
      <c r="E482" s="25"/>
      <c r="F482" s="36">
        <v>3.2090999999999998</v>
      </c>
      <c r="G482" s="43">
        <f>IF($E459&gt;0, $E459, $E458*$E460)</f>
        <v>0.2</v>
      </c>
      <c r="H482" s="116">
        <f>G482*F482</f>
        <v>0.64182000000000006</v>
      </c>
      <c r="I482" s="201">
        <v>3.5167000000000002</v>
      </c>
      <c r="J482" s="44">
        <f>IF($E459&gt;0, $E459, $E458*$E461)</f>
        <v>0.2</v>
      </c>
      <c r="K482" s="118">
        <f>J482*I482</f>
        <v>0.70334000000000008</v>
      </c>
      <c r="L482" s="119">
        <f t="shared" si="48"/>
        <v>6.1520000000000019E-2</v>
      </c>
      <c r="M482" s="120">
        <f>IF(ISERROR(L482/H482), "", L482/H482)</f>
        <v>9.5852419681530673E-2</v>
      </c>
      <c r="N482" s="127" t="str">
        <f>IF(ISERROR(ABS(M482)), "", IF(ABS(M482)&gt;=4%, "In the manager's summary, discuss the reasoning for the change in RTSR rates", ""))</f>
        <v>In the manager's summary, discuss the reasoning for the change in RTSR rates</v>
      </c>
      <c r="O482" s="160"/>
    </row>
    <row r="483" spans="1:15" ht="26.4" x14ac:dyDescent="0.25">
      <c r="A483" s="103" t="str">
        <f t="shared" si="47"/>
        <v>Sentinel</v>
      </c>
      <c r="D483" s="128" t="s">
        <v>68</v>
      </c>
      <c r="E483" s="25"/>
      <c r="F483" s="36">
        <v>2.1320000000000001</v>
      </c>
      <c r="G483" s="43">
        <f>IF($E459&gt;0, $E459, $E458*$E460)</f>
        <v>0.2</v>
      </c>
      <c r="H483" s="116">
        <f>G483*F483</f>
        <v>0.42640000000000006</v>
      </c>
      <c r="I483" s="201">
        <v>2.4803000000000002</v>
      </c>
      <c r="J483" s="44">
        <f>IF($E459&gt;0, $E459, $E458*$E461)</f>
        <v>0.2</v>
      </c>
      <c r="K483" s="118">
        <f>J483*I483</f>
        <v>0.49606000000000006</v>
      </c>
      <c r="L483" s="119">
        <f t="shared" si="48"/>
        <v>6.966E-2</v>
      </c>
      <c r="M483" s="120">
        <f>IF(ISERROR(L483/H483), "", L483/H483)</f>
        <v>0.16336772983114445</v>
      </c>
      <c r="N483" s="127" t="str">
        <f>IF(ISERROR(ABS(M483)), "", IF(ABS(M483)&gt;=4%, "In the manager's summary, discuss the reasoning for the change in RTSR rates", ""))</f>
        <v>In the manager's summary, discuss the reasoning for the change in RTSR rates</v>
      </c>
      <c r="O483" s="160"/>
    </row>
    <row r="484" spans="1:15" ht="26.4" x14ac:dyDescent="0.25">
      <c r="A484" s="103" t="str">
        <f t="shared" si="47"/>
        <v>Sentinel</v>
      </c>
      <c r="B484" s="103" t="s">
        <v>69</v>
      </c>
      <c r="C484" s="24">
        <f>B23</f>
        <v>8</v>
      </c>
      <c r="D484" s="124" t="s">
        <v>70</v>
      </c>
      <c r="E484" s="7"/>
      <c r="F484" s="48"/>
      <c r="G484" s="49"/>
      <c r="H484" s="50">
        <f>SUM(H481:H483)</f>
        <v>11.745667839999998</v>
      </c>
      <c r="I484" s="51"/>
      <c r="J484" s="40"/>
      <c r="K484" s="50">
        <f>SUM(K481:K483)</f>
        <v>13.693004736437079</v>
      </c>
      <c r="L484" s="41">
        <f t="shared" si="48"/>
        <v>1.947336896437081</v>
      </c>
      <c r="M484" s="42">
        <f>IF((H484)=0,"",(L484/H484))</f>
        <v>0.16579192626283917</v>
      </c>
    </row>
    <row r="485" spans="1:15" ht="26.4" x14ac:dyDescent="0.25">
      <c r="A485" s="103" t="str">
        <f t="shared" si="47"/>
        <v>Sentinel</v>
      </c>
      <c r="D485" s="129" t="s">
        <v>71</v>
      </c>
      <c r="E485" s="25"/>
      <c r="F485" s="36">
        <v>4.5000000000000005E-3</v>
      </c>
      <c r="G485" s="43">
        <f>E458*E460</f>
        <v>62.892000000000003</v>
      </c>
      <c r="H485" s="130">
        <f>G485*F485</f>
        <v>0.28301400000000004</v>
      </c>
      <c r="I485" s="201">
        <v>4.5000000000000005E-3</v>
      </c>
      <c r="J485" s="44">
        <f>E458*E461</f>
        <v>62.490000000000009</v>
      </c>
      <c r="K485" s="118">
        <f>J485*I485</f>
        <v>0.28120500000000009</v>
      </c>
      <c r="L485" s="119">
        <f t="shared" si="48"/>
        <v>-1.8089999999999495E-3</v>
      </c>
      <c r="M485" s="120">
        <f>IF(ISERROR(L485/H485), "", L485/H485)</f>
        <v>-6.391909940850803E-3</v>
      </c>
    </row>
    <row r="486" spans="1:15" ht="26.4" x14ac:dyDescent="0.25">
      <c r="A486" s="103" t="str">
        <f t="shared" si="47"/>
        <v>Sentinel</v>
      </c>
      <c r="D486" s="129" t="s">
        <v>72</v>
      </c>
      <c r="E486" s="25"/>
      <c r="F486" s="36">
        <v>1.5E-3</v>
      </c>
      <c r="G486" s="43">
        <f>E458*E460</f>
        <v>62.892000000000003</v>
      </c>
      <c r="H486" s="130">
        <f>G486*F486</f>
        <v>9.4338000000000005E-2</v>
      </c>
      <c r="I486" s="201">
        <v>1.5E-3</v>
      </c>
      <c r="J486" s="44">
        <f>E458*E461</f>
        <v>62.490000000000009</v>
      </c>
      <c r="K486" s="118">
        <f>J486*I486</f>
        <v>9.3735000000000013E-2</v>
      </c>
      <c r="L486" s="119">
        <f t="shared" si="48"/>
        <v>-6.0299999999999243E-4</v>
      </c>
      <c r="M486" s="120">
        <f>IF(ISERROR(L486/H486), "", L486/H486)</f>
        <v>-6.3919099408509018E-3</v>
      </c>
    </row>
    <row r="487" spans="1:15" x14ac:dyDescent="0.25">
      <c r="A487" s="103" t="str">
        <f t="shared" si="47"/>
        <v>Sentinel</v>
      </c>
      <c r="D487" s="25" t="s">
        <v>73</v>
      </c>
      <c r="E487" s="25"/>
      <c r="F487" s="54">
        <v>0.25</v>
      </c>
      <c r="G487" s="27">
        <v>1</v>
      </c>
      <c r="H487" s="130">
        <f>G487*F487</f>
        <v>0.25</v>
      </c>
      <c r="I487" s="45">
        <v>0.25</v>
      </c>
      <c r="J487" s="30">
        <v>1</v>
      </c>
      <c r="K487" s="118">
        <f>J487*I487</f>
        <v>0.25</v>
      </c>
      <c r="L487" s="119">
        <f t="shared" si="48"/>
        <v>0</v>
      </c>
      <c r="M487" s="120">
        <f>IF(ISERROR(L487/H487), "", L487/H487)</f>
        <v>0</v>
      </c>
    </row>
    <row r="488" spans="1:15" ht="26.4" hidden="1" customHeight="1" x14ac:dyDescent="0.25">
      <c r="A488" s="103" t="str">
        <f t="shared" si="47"/>
        <v>Sentinel</v>
      </c>
      <c r="D488" s="129" t="s">
        <v>74</v>
      </c>
      <c r="E488" s="25"/>
      <c r="F488" s="34"/>
      <c r="G488" s="43"/>
      <c r="H488" s="130"/>
      <c r="I488" s="35"/>
      <c r="J488" s="44"/>
      <c r="K488" s="118"/>
      <c r="L488" s="119"/>
      <c r="M488" s="120"/>
    </row>
    <row r="489" spans="1:15" x14ac:dyDescent="0.25">
      <c r="A489" s="103" t="str">
        <f t="shared" si="47"/>
        <v>Sentinel</v>
      </c>
      <c r="B489" s="103" t="s">
        <v>12</v>
      </c>
      <c r="D489" s="25" t="s">
        <v>75</v>
      </c>
      <c r="E489" s="25"/>
      <c r="F489" s="96">
        <v>9.8000000000000004E-2</v>
      </c>
      <c r="G489" s="55">
        <f>IF(AND(E458*12&gt;=150000),OffPeakPer*E458*E460,OffPeakPer*E458)</f>
        <v>38.4</v>
      </c>
      <c r="H489" s="130">
        <f>G489*F489</f>
        <v>3.7631999999999999</v>
      </c>
      <c r="I489" s="35">
        <f>F489</f>
        <v>9.8000000000000004E-2</v>
      </c>
      <c r="J489" s="56">
        <f>IF(AND(E458*12&gt;=150000),OffPeakPer*E458*E461,OffPeakPer*E458)</f>
        <v>38.4</v>
      </c>
      <c r="K489" s="118">
        <f>J489*I489</f>
        <v>3.7631999999999999</v>
      </c>
      <c r="L489" s="119">
        <f>K489-H489</f>
        <v>0</v>
      </c>
      <c r="M489" s="120">
        <f>IF(ISERROR(L489/H489), "", L489/H489)</f>
        <v>0</v>
      </c>
    </row>
    <row r="490" spans="1:15" x14ac:dyDescent="0.25">
      <c r="A490" s="103" t="str">
        <f t="shared" si="47"/>
        <v>Sentinel</v>
      </c>
      <c r="B490" s="103" t="s">
        <v>12</v>
      </c>
      <c r="D490" s="25" t="s">
        <v>76</v>
      </c>
      <c r="E490" s="25"/>
      <c r="F490" s="96">
        <v>0.157</v>
      </c>
      <c r="G490" s="55">
        <f>IF(AND(E458*12&gt;=150000),MidPeakPer*E458*E460,MidPeakPer*E458)</f>
        <v>10.799999999999999</v>
      </c>
      <c r="H490" s="130">
        <f>G490*F490</f>
        <v>1.6955999999999998</v>
      </c>
      <c r="I490" s="35">
        <f>F490</f>
        <v>0.157</v>
      </c>
      <c r="J490" s="56">
        <f>IF(AND(E458*12&gt;=150000),MidPeakPer*E458*E461,MidPeakPer*E458)</f>
        <v>10.799999999999999</v>
      </c>
      <c r="K490" s="118">
        <f>J490*I490</f>
        <v>1.6955999999999998</v>
      </c>
      <c r="L490" s="119">
        <f>K490-H490</f>
        <v>0</v>
      </c>
      <c r="M490" s="120">
        <f>IF(ISERROR(L490/H490), "", L490/H490)</f>
        <v>0</v>
      </c>
    </row>
    <row r="491" spans="1:15" ht="13.8" thickBot="1" x14ac:dyDescent="0.3">
      <c r="A491" s="103" t="str">
        <f t="shared" si="47"/>
        <v>Sentinel</v>
      </c>
      <c r="B491" s="103" t="s">
        <v>12</v>
      </c>
      <c r="D491" s="103" t="s">
        <v>77</v>
      </c>
      <c r="E491" s="25"/>
      <c r="F491" s="96">
        <v>0.20300000000000001</v>
      </c>
      <c r="G491" s="55">
        <f>IF(AND(E458*12&gt;=150000),OnPeakPer*E458*E460,OnPeakPer*E458)</f>
        <v>10.799999999999999</v>
      </c>
      <c r="H491" s="130">
        <f>G491*F491</f>
        <v>2.1924000000000001</v>
      </c>
      <c r="I491" s="35">
        <f>F491</f>
        <v>0.20300000000000001</v>
      </c>
      <c r="J491" s="56">
        <f>IF(AND(E458*12&gt;=150000),OnPeakPer*E458*E461,OnPeakPer*E458)</f>
        <v>10.799999999999999</v>
      </c>
      <c r="K491" s="118">
        <f>J491*I491</f>
        <v>2.1924000000000001</v>
      </c>
      <c r="L491" s="119">
        <f>K491-H491</f>
        <v>0</v>
      </c>
      <c r="M491" s="120">
        <f>IF(ISERROR(L491/H491), "", L491/H491)</f>
        <v>0</v>
      </c>
    </row>
    <row r="492" spans="1:15" ht="13.8" hidden="1" customHeight="1" thickBot="1" x14ac:dyDescent="0.3">
      <c r="A492" s="103" t="str">
        <f t="shared" si="47"/>
        <v>Sentinel</v>
      </c>
      <c r="B492" s="103" t="s">
        <v>78</v>
      </c>
      <c r="D492" s="25" t="s">
        <v>79</v>
      </c>
      <c r="E492" s="25"/>
      <c r="F492" s="57">
        <v>0.11308</v>
      </c>
      <c r="G492" s="55">
        <f>IF(AND(E458*12&gt;=150000),E458*E460,E458)</f>
        <v>60</v>
      </c>
      <c r="H492" s="130">
        <f>G492*F492</f>
        <v>6.7847999999999997</v>
      </c>
      <c r="I492" s="35">
        <f>F492</f>
        <v>0.11308</v>
      </c>
      <c r="J492" s="56">
        <f>IF(AND(E458*12&gt;=150000),E458*E461,E458)</f>
        <v>60</v>
      </c>
      <c r="K492" s="118">
        <f>J492*I492</f>
        <v>6.7847999999999997</v>
      </c>
      <c r="L492" s="119">
        <f>K492-H492</f>
        <v>0</v>
      </c>
      <c r="M492" s="120">
        <f>IF(ISERROR(L492/H492), "", L492/H492)</f>
        <v>0</v>
      </c>
    </row>
    <row r="493" spans="1:15" ht="13.8" hidden="1" customHeight="1" thickBot="1" x14ac:dyDescent="0.3">
      <c r="A493" s="103" t="str">
        <f t="shared" si="47"/>
        <v>Sentinel</v>
      </c>
      <c r="B493" s="103" t="s">
        <v>17</v>
      </c>
      <c r="D493" s="25" t="s">
        <v>80</v>
      </c>
      <c r="E493" s="25"/>
      <c r="F493" s="57">
        <v>0.11308</v>
      </c>
      <c r="G493" s="55">
        <f>IF(AND(E458*12&gt;=150000),E458*E460,E458)</f>
        <v>60</v>
      </c>
      <c r="H493" s="130">
        <f>G493*F493</f>
        <v>6.7847999999999997</v>
      </c>
      <c r="I493" s="35">
        <f>F493</f>
        <v>0.11308</v>
      </c>
      <c r="J493" s="56">
        <f>IF(AND(E458*12&gt;=150000),E458*E461,E458)</f>
        <v>60</v>
      </c>
      <c r="K493" s="118">
        <f>J493*I493</f>
        <v>6.7847999999999997</v>
      </c>
      <c r="L493" s="119">
        <f>K493-H493</f>
        <v>0</v>
      </c>
      <c r="M493" s="120">
        <f>IF(ISERROR(L493/H493), "", L493/H493)</f>
        <v>0</v>
      </c>
    </row>
    <row r="494" spans="1:15" ht="13.8" thickBot="1" x14ac:dyDescent="0.3">
      <c r="A494" s="103" t="str">
        <f t="shared" si="47"/>
        <v>Sentinel</v>
      </c>
      <c r="D494" s="58"/>
      <c r="E494" s="59"/>
      <c r="F494" s="60"/>
      <c r="G494" s="61"/>
      <c r="H494" s="62"/>
      <c r="I494" s="60"/>
      <c r="J494" s="63"/>
      <c r="K494" s="62"/>
      <c r="L494" s="64"/>
      <c r="M494" s="65"/>
    </row>
    <row r="495" spans="1:15" x14ac:dyDescent="0.25">
      <c r="A495" s="103" t="str">
        <f t="shared" si="47"/>
        <v>Sentinel</v>
      </c>
      <c r="B495" s="103" t="s">
        <v>12</v>
      </c>
      <c r="D495" s="135" t="s">
        <v>81</v>
      </c>
      <c r="E495" s="25"/>
      <c r="F495" s="136"/>
      <c r="G495" s="137"/>
      <c r="H495" s="138">
        <f>SUM(H485:H491,H484)</f>
        <v>20.024219839999997</v>
      </c>
      <c r="I495" s="139"/>
      <c r="J495" s="139"/>
      <c r="K495" s="138">
        <f>SUM(K485:K491,K484)</f>
        <v>21.96914473643708</v>
      </c>
      <c r="L495" s="140">
        <f>K495-H495</f>
        <v>1.9449248964370831</v>
      </c>
      <c r="M495" s="141">
        <f>IF((H495)=0,"",(L495/H495))</f>
        <v>9.7128622836628001E-2</v>
      </c>
    </row>
    <row r="496" spans="1:15" x14ac:dyDescent="0.25">
      <c r="A496" s="103" t="str">
        <f t="shared" si="47"/>
        <v>Sentinel</v>
      </c>
      <c r="B496" s="103" t="s">
        <v>12</v>
      </c>
      <c r="D496" s="142" t="s">
        <v>82</v>
      </c>
      <c r="E496" s="25"/>
      <c r="F496" s="136">
        <v>0.13</v>
      </c>
      <c r="G496" s="143"/>
      <c r="H496" s="144">
        <f>H495*F496</f>
        <v>2.6031485791999995</v>
      </c>
      <c r="I496" s="145">
        <v>0.13</v>
      </c>
      <c r="J496" s="115"/>
      <c r="K496" s="144">
        <f>K495*I496</f>
        <v>2.8559888157368207</v>
      </c>
      <c r="L496" s="119">
        <f>K496-H496</f>
        <v>0.25284023653682119</v>
      </c>
      <c r="M496" s="146">
        <f>IF((H496)=0,"",(L496/H496))</f>
        <v>9.7128622836628153E-2</v>
      </c>
    </row>
    <row r="497" spans="1:13" ht="14.4" x14ac:dyDescent="0.3">
      <c r="A497" s="103" t="str">
        <f t="shared" si="47"/>
        <v>Sentinel</v>
      </c>
      <c r="B497" s="103" t="s">
        <v>12</v>
      </c>
      <c r="D497" s="142" t="s">
        <v>83</v>
      </c>
      <c r="E497" s="147"/>
      <c r="F497" s="148">
        <f>OER</f>
        <v>0.23499999999999999</v>
      </c>
      <c r="G497" s="143"/>
      <c r="H497" s="144">
        <f>IF(OR(ISNUMBER(SEARCH("[DGEN]", E456))=TRUE, ISNUMBER(SEARCH("STREET LIGHT", E456))=TRUE), 0, IF(AND(E458=0, E459=0),0, IF(AND(E459=0, E458*12&gt;250000), 0, IF(AND(E458=0, E459&gt;=50), 0, IF(E458*12&lt;=250000, F497*H495*-1, IF(E459&lt;50, F497*H495*-1, 0))))))</f>
        <v>-4.7056916623999987</v>
      </c>
      <c r="I497" s="148">
        <f>OER</f>
        <v>0.23499999999999999</v>
      </c>
      <c r="J497" s="115"/>
      <c r="K497" s="144">
        <f>IF(OR(ISNUMBER(SEARCH("[DGEN]", E456))=TRUE, ISNUMBER(SEARCH("STREET LIGHT", E456))=TRUE), 0, IF(AND(E458=0, E459=0),0, IF(AND(E459=0, E458*12&gt;250000), 0, IF(AND(E458=0, E459&gt;=50), 0, IF(E458*12&lt;=250000, I497*K495*-1, IF(E459&lt;50, I497*K495*-1, 0))))))</f>
        <v>-5.1627490130627134</v>
      </c>
      <c r="L497" s="119">
        <f>K497-H497</f>
        <v>-0.45705735066271469</v>
      </c>
      <c r="M497" s="146"/>
    </row>
    <row r="498" spans="1:13" ht="13.8" thickBot="1" x14ac:dyDescent="0.3">
      <c r="A498" s="103" t="str">
        <f t="shared" si="47"/>
        <v>Sentinel</v>
      </c>
      <c r="B498" s="103" t="s">
        <v>84</v>
      </c>
      <c r="C498" s="24">
        <f>B23</f>
        <v>8</v>
      </c>
      <c r="D498" s="248" t="s">
        <v>85</v>
      </c>
      <c r="E498" s="248"/>
      <c r="F498" s="77"/>
      <c r="G498" s="78"/>
      <c r="H498" s="79">
        <f>H495+H496+H497</f>
        <v>17.921676756799997</v>
      </c>
      <c r="I498" s="80"/>
      <c r="J498" s="80"/>
      <c r="K498" s="81">
        <f>K495+K496+K497</f>
        <v>19.662384539111187</v>
      </c>
      <c r="L498" s="82">
        <f>K498-H498</f>
        <v>1.7407077823111905</v>
      </c>
      <c r="M498" s="83">
        <f>IF((H498)=0,"",(L498/H498))</f>
        <v>9.7128622836628056E-2</v>
      </c>
    </row>
    <row r="499" spans="1:13" ht="13.8" thickBot="1" x14ac:dyDescent="0.3">
      <c r="A499" s="103" t="str">
        <f t="shared" si="47"/>
        <v>Sentinel</v>
      </c>
      <c r="B499" s="103" t="s">
        <v>12</v>
      </c>
      <c r="D499" s="58"/>
      <c r="E499" s="59"/>
      <c r="F499" s="60"/>
      <c r="G499" s="61"/>
      <c r="H499" s="62"/>
      <c r="I499" s="60"/>
      <c r="J499" s="63"/>
      <c r="K499" s="62"/>
      <c r="L499" s="64"/>
      <c r="M499" s="65"/>
    </row>
    <row r="500" spans="1:13" ht="13.2" hidden="1" customHeight="1" x14ac:dyDescent="0.25">
      <c r="A500" s="103" t="str">
        <f t="shared" si="47"/>
        <v>Sentinel</v>
      </c>
      <c r="B500" s="103" t="s">
        <v>78</v>
      </c>
      <c r="D500" s="135" t="s">
        <v>86</v>
      </c>
      <c r="E500" s="25"/>
      <c r="F500" s="66"/>
      <c r="G500" s="67"/>
      <c r="H500" s="68">
        <f>SUM(H492,H485:H488,H484)</f>
        <v>19.157819839999995</v>
      </c>
      <c r="I500" s="69"/>
      <c r="J500" s="69"/>
      <c r="K500" s="68">
        <f>SUM(K492,K485:K488,K484)</f>
        <v>21.102744736437078</v>
      </c>
      <c r="L500" s="70">
        <f>K500-H500</f>
        <v>1.9449248964370831</v>
      </c>
      <c r="M500" s="71">
        <f>IF((H500)=0,"",(L500/H500))</f>
        <v>0.10152120192592247</v>
      </c>
    </row>
    <row r="501" spans="1:13" ht="13.2" hidden="1" customHeight="1" x14ac:dyDescent="0.25">
      <c r="A501" s="103" t="str">
        <f t="shared" si="47"/>
        <v>Sentinel</v>
      </c>
      <c r="B501" s="103" t="s">
        <v>78</v>
      </c>
      <c r="D501" s="142" t="s">
        <v>82</v>
      </c>
      <c r="E501" s="25"/>
      <c r="F501" s="66">
        <v>0.13</v>
      </c>
      <c r="G501" s="67"/>
      <c r="H501" s="73">
        <f>H500*F501</f>
        <v>2.4905165791999995</v>
      </c>
      <c r="I501" s="66">
        <v>0.13</v>
      </c>
      <c r="J501" s="74"/>
      <c r="K501" s="73">
        <f>K500*I501</f>
        <v>2.7433568157368202</v>
      </c>
      <c r="L501" s="32">
        <f>K501-H501</f>
        <v>0.25284023653682075</v>
      </c>
      <c r="M501" s="75">
        <f>IF((H501)=0,"",(L501/H501))</f>
        <v>0.10152120192592244</v>
      </c>
    </row>
    <row r="502" spans="1:13" ht="14.4" hidden="1" customHeight="1" x14ac:dyDescent="0.3">
      <c r="A502" s="103" t="str">
        <f t="shared" si="47"/>
        <v>Sentinel</v>
      </c>
      <c r="B502" s="103" t="s">
        <v>78</v>
      </c>
      <c r="D502" s="142" t="s">
        <v>83</v>
      </c>
      <c r="E502" s="147"/>
      <c r="F502" s="76">
        <f>OER</f>
        <v>0.23499999999999999</v>
      </c>
      <c r="G502" s="67"/>
      <c r="H502" s="73">
        <f>IF(OR(ISNUMBER(SEARCH("[DGEN]", E456))=TRUE, ISNUMBER(SEARCH("STREET LIGHT", E456))=TRUE), 0, IF(AND(E458=0, E459=0),0, IF(AND(E459=0, E458*12&gt;250000), 0, IF(AND(E458=0, E459&gt;=50), 0, IF(E458*12&lt;=250000, F502*H500*-1, IF(E459&lt;50, F502*H500*-1, 0))))))</f>
        <v>-4.5020876623999984</v>
      </c>
      <c r="I502" s="76">
        <f>OER</f>
        <v>0.23499999999999999</v>
      </c>
      <c r="J502" s="74"/>
      <c r="K502" s="73">
        <f>IF(OR(ISNUMBER(SEARCH("[DGEN]", E456))=TRUE, ISNUMBER(SEARCH("STREET LIGHT", E456))=TRUE), 0, IF(AND(E458=0, E459=0),0, IF(AND(E459=0, E458*12&gt;250000), 0, IF(AND(E458=0, E459&gt;=50), 0, IF(E458*12&lt;=250000, I502*K500*-1, IF(E459&lt;50, I502*K500*-1, 0))))))</f>
        <v>-4.959145013062713</v>
      </c>
      <c r="L502" s="32"/>
      <c r="M502" s="75"/>
    </row>
    <row r="503" spans="1:13" ht="13.2" hidden="1" customHeight="1" x14ac:dyDescent="0.25">
      <c r="A503" s="103" t="str">
        <f t="shared" si="47"/>
        <v>Sentinel</v>
      </c>
      <c r="B503" s="103" t="s">
        <v>87</v>
      </c>
      <c r="D503" s="248" t="s">
        <v>86</v>
      </c>
      <c r="E503" s="248"/>
      <c r="F503" s="84"/>
      <c r="G503" s="85"/>
      <c r="H503" s="79">
        <f>SUM(H500,H501)</f>
        <v>21.648336419199993</v>
      </c>
      <c r="I503" s="86"/>
      <c r="J503" s="86"/>
      <c r="K503" s="79">
        <f>SUM(K500,K501)</f>
        <v>23.846101552173899</v>
      </c>
      <c r="L503" s="87">
        <f>K503-H503</f>
        <v>2.1977651329739061</v>
      </c>
      <c r="M503" s="88">
        <f>IF((H503)=0,"",(L503/H503))</f>
        <v>0.10152120192592258</v>
      </c>
    </row>
    <row r="504" spans="1:13" ht="13.8" hidden="1" customHeight="1" thickBot="1" x14ac:dyDescent="0.3">
      <c r="A504" s="103" t="str">
        <f t="shared" si="47"/>
        <v>Sentinel</v>
      </c>
      <c r="B504" s="103" t="s">
        <v>78</v>
      </c>
      <c r="D504" s="131"/>
      <c r="E504" s="132"/>
      <c r="F504" s="89"/>
      <c r="G504" s="90"/>
      <c r="H504" s="91"/>
      <c r="I504" s="89"/>
      <c r="J504" s="61"/>
      <c r="K504" s="91"/>
      <c r="L504" s="92"/>
      <c r="M504" s="65"/>
    </row>
    <row r="505" spans="1:13" ht="13.2" hidden="1" customHeight="1" x14ac:dyDescent="0.25">
      <c r="A505" s="103" t="str">
        <f t="shared" si="47"/>
        <v>Sentinel</v>
      </c>
      <c r="B505" s="103" t="s">
        <v>17</v>
      </c>
      <c r="D505" s="135" t="s">
        <v>88</v>
      </c>
      <c r="E505" s="25"/>
      <c r="F505" s="136"/>
      <c r="G505" s="137"/>
      <c r="H505" s="138">
        <f>SUM(H493,H485:H488,H484)</f>
        <v>19.157819839999995</v>
      </c>
      <c r="I505" s="139"/>
      <c r="J505" s="139"/>
      <c r="K505" s="138">
        <f>SUM(K493,K485:K488,K484)</f>
        <v>21.102744736437078</v>
      </c>
      <c r="L505" s="140">
        <f>K505-H505</f>
        <v>1.9449248964370831</v>
      </c>
      <c r="M505" s="141">
        <f>IF((H505)=0,"",(L505/H505))</f>
        <v>0.10152120192592247</v>
      </c>
    </row>
    <row r="506" spans="1:13" ht="13.2" hidden="1" customHeight="1" x14ac:dyDescent="0.25">
      <c r="A506" s="103" t="str">
        <f t="shared" si="47"/>
        <v>Sentinel</v>
      </c>
      <c r="B506" s="103" t="s">
        <v>17</v>
      </c>
      <c r="D506" s="142" t="s">
        <v>82</v>
      </c>
      <c r="E506" s="25"/>
      <c r="F506" s="136">
        <v>0.13</v>
      </c>
      <c r="G506" s="137"/>
      <c r="H506" s="144">
        <f>H505*F506</f>
        <v>2.4905165791999995</v>
      </c>
      <c r="I506" s="136">
        <v>0.13</v>
      </c>
      <c r="J506" s="145"/>
      <c r="K506" s="144">
        <f>K505*I506</f>
        <v>2.7433568157368202</v>
      </c>
      <c r="L506" s="119">
        <f>K506-H506</f>
        <v>0.25284023653682075</v>
      </c>
      <c r="M506" s="146">
        <f>IF((H506)=0,"",(L506/H506))</f>
        <v>0.10152120192592244</v>
      </c>
    </row>
    <row r="507" spans="1:13" ht="14.4" hidden="1" customHeight="1" x14ac:dyDescent="0.3">
      <c r="A507" s="103" t="str">
        <f t="shared" si="47"/>
        <v>Sentinel</v>
      </c>
      <c r="B507" s="103" t="s">
        <v>17</v>
      </c>
      <c r="D507" s="142" t="s">
        <v>83</v>
      </c>
      <c r="E507" s="147"/>
      <c r="F507" s="148">
        <f>OER</f>
        <v>0.23499999999999999</v>
      </c>
      <c r="G507" s="137"/>
      <c r="H507" s="144">
        <f>IF(OR(ISNUMBER(SEARCH("[DGEN]", E456))=TRUE, ISNUMBER(SEARCH("STREET LIGHT", E456))=TRUE), 0, IF(AND(E458=0, E459=0),0, IF(AND(E459=0, E458*12&gt;250000), 0, IF(AND(E458=0, E459&gt;=50), 0, IF(E458*12&lt;=250000, F507*H505*-1, IF(E459&lt;50, F507*H505*-1, 0))))))</f>
        <v>-4.5020876623999984</v>
      </c>
      <c r="I507" s="148">
        <f>OER</f>
        <v>0.23499999999999999</v>
      </c>
      <c r="J507" s="145"/>
      <c r="K507" s="144">
        <f>IF(OR(ISNUMBER(SEARCH("[DGEN]", E456))=TRUE, ISNUMBER(SEARCH("STREET LIGHT", E456))=TRUE), 0, IF(AND(E458=0, E459=0),0, IF(AND(E459=0, E458*12&gt;250000), 0, IF(AND(E458=0, E459&gt;=50), 0, IF(E458*12&lt;=250000, I507*K505*-1, IF(E459&lt;50, I507*K505*-1, 0))))))</f>
        <v>-4.959145013062713</v>
      </c>
      <c r="L507" s="119"/>
      <c r="M507" s="146"/>
    </row>
    <row r="508" spans="1:13" ht="13.2" hidden="1" customHeight="1" x14ac:dyDescent="0.25">
      <c r="A508" s="103" t="str">
        <f t="shared" si="47"/>
        <v>Sentinel</v>
      </c>
      <c r="B508" s="103" t="s">
        <v>89</v>
      </c>
      <c r="D508" s="247" t="s">
        <v>88</v>
      </c>
      <c r="E508" s="247"/>
      <c r="F508" s="84"/>
      <c r="G508" s="85"/>
      <c r="H508" s="79">
        <f>SUM(H505,H506)</f>
        <v>21.648336419199993</v>
      </c>
      <c r="I508" s="86"/>
      <c r="J508" s="86"/>
      <c r="K508" s="79">
        <f>SUM(K505,K506)</f>
        <v>23.846101552173899</v>
      </c>
      <c r="L508" s="87">
        <f>K508-H508</f>
        <v>2.1977651329739061</v>
      </c>
      <c r="M508" s="88">
        <f>IF((H508)=0,"",(L508/H508))</f>
        <v>0.10152120192592258</v>
      </c>
    </row>
    <row r="509" spans="1:13" ht="13.8" hidden="1" customHeight="1" thickBot="1" x14ac:dyDescent="0.3">
      <c r="A509" s="103" t="str">
        <f t="shared" si="47"/>
        <v>Sentinel</v>
      </c>
      <c r="B509" s="103" t="s">
        <v>17</v>
      </c>
      <c r="D509" s="58"/>
      <c r="E509" s="59"/>
      <c r="F509" s="93"/>
      <c r="G509" s="90"/>
      <c r="H509" s="94"/>
      <c r="I509" s="93"/>
      <c r="J509" s="61"/>
      <c r="K509" s="94"/>
      <c r="L509" s="92"/>
      <c r="M509" s="95"/>
    </row>
    <row r="512" spans="1:13" x14ac:dyDescent="0.25">
      <c r="C512" s="103"/>
      <c r="D512" s="104" t="s">
        <v>34</v>
      </c>
      <c r="E512" s="249" t="str">
        <f>D24</f>
        <v>Street Light</v>
      </c>
      <c r="F512" s="250"/>
      <c r="G512" s="250"/>
      <c r="H512" s="250"/>
      <c r="I512" s="250"/>
      <c r="J512" s="251"/>
      <c r="K512" s="103" t="str">
        <f>IF(N24="DEMAND - INTERVAL","RTSR - INTERVAL METERED","")</f>
        <v/>
      </c>
    </row>
    <row r="513" spans="1:14" x14ac:dyDescent="0.25">
      <c r="C513" s="103"/>
      <c r="D513" s="104" t="s">
        <v>35</v>
      </c>
      <c r="E513" s="252" t="str">
        <f>H24</f>
        <v>Non-RPP (Other)</v>
      </c>
      <c r="F513" s="253"/>
      <c r="G513" s="254"/>
      <c r="H513" s="20"/>
      <c r="I513" s="20"/>
    </row>
    <row r="514" spans="1:14" ht="15.6" x14ac:dyDescent="0.25">
      <c r="C514" s="103"/>
      <c r="D514" s="104" t="s">
        <v>36</v>
      </c>
      <c r="E514" s="21">
        <f>K24</f>
        <v>340939.97242408589</v>
      </c>
      <c r="F514" s="105" t="s">
        <v>11</v>
      </c>
      <c r="J514" s="22"/>
      <c r="K514" s="22"/>
      <c r="L514" s="22"/>
      <c r="M514" s="22"/>
      <c r="N514" s="22"/>
    </row>
    <row r="515" spans="1:14" ht="15.6" x14ac:dyDescent="0.3">
      <c r="C515" s="103"/>
      <c r="D515" s="104" t="s">
        <v>37</v>
      </c>
      <c r="E515" s="21">
        <f>L24</f>
        <v>910.35058338722581</v>
      </c>
      <c r="F515" s="106" t="s">
        <v>16</v>
      </c>
      <c r="G515" s="107"/>
      <c r="H515" s="108"/>
      <c r="I515" s="108"/>
      <c r="J515" s="108"/>
    </row>
    <row r="516" spans="1:14" x14ac:dyDescent="0.25">
      <c r="C516" s="103"/>
      <c r="D516" s="104" t="s">
        <v>38</v>
      </c>
      <c r="E516" s="23">
        <f>I24</f>
        <v>1.0482</v>
      </c>
    </row>
    <row r="517" spans="1:14" x14ac:dyDescent="0.25">
      <c r="C517" s="103"/>
      <c r="D517" s="104" t="s">
        <v>39</v>
      </c>
      <c r="E517" s="23">
        <f>J24</f>
        <v>1.0415000000000001</v>
      </c>
    </row>
    <row r="518" spans="1:14" x14ac:dyDescent="0.25">
      <c r="C518" s="103"/>
    </row>
    <row r="519" spans="1:14" x14ac:dyDescent="0.25">
      <c r="C519" s="103"/>
      <c r="E519" s="105"/>
      <c r="F519" s="237" t="s">
        <v>40</v>
      </c>
      <c r="G519" s="238"/>
      <c r="H519" s="239"/>
      <c r="I519" s="237" t="s">
        <v>41</v>
      </c>
      <c r="J519" s="238"/>
      <c r="K519" s="239"/>
      <c r="L519" s="237" t="s">
        <v>42</v>
      </c>
      <c r="M519" s="239"/>
    </row>
    <row r="520" spans="1:14" x14ac:dyDescent="0.25">
      <c r="C520" s="103"/>
      <c r="E520" s="240"/>
      <c r="F520" s="109" t="s">
        <v>43</v>
      </c>
      <c r="G520" s="109" t="s">
        <v>44</v>
      </c>
      <c r="H520" s="110" t="s">
        <v>45</v>
      </c>
      <c r="I520" s="109" t="s">
        <v>43</v>
      </c>
      <c r="J520" s="111" t="s">
        <v>44</v>
      </c>
      <c r="K520" s="110" t="s">
        <v>45</v>
      </c>
      <c r="L520" s="242" t="s">
        <v>46</v>
      </c>
      <c r="M520" s="244" t="s">
        <v>47</v>
      </c>
    </row>
    <row r="521" spans="1:14" x14ac:dyDescent="0.25">
      <c r="C521" s="103"/>
      <c r="E521" s="241"/>
      <c r="F521" s="112" t="s">
        <v>48</v>
      </c>
      <c r="G521" s="112"/>
      <c r="H521" s="113" t="s">
        <v>48</v>
      </c>
      <c r="I521" s="112" t="s">
        <v>48</v>
      </c>
      <c r="J521" s="113"/>
      <c r="K521" s="113" t="s">
        <v>48</v>
      </c>
      <c r="L521" s="243"/>
      <c r="M521" s="245"/>
    </row>
    <row r="522" spans="1:14" x14ac:dyDescent="0.25">
      <c r="A522" s="103" t="str">
        <f>$E512</f>
        <v>Street Light</v>
      </c>
      <c r="D522" s="114" t="s">
        <v>49</v>
      </c>
      <c r="E522" s="25"/>
      <c r="F522" s="26">
        <v>0.89</v>
      </c>
      <c r="G522" s="115">
        <v>10652</v>
      </c>
      <c r="H522" s="116">
        <f>G522*F522</f>
        <v>9480.2800000000007</v>
      </c>
      <c r="I522" s="29">
        <v>1.18</v>
      </c>
      <c r="J522" s="117">
        <v>10652</v>
      </c>
      <c r="K522" s="118">
        <f>J522*I522</f>
        <v>12569.359999999999</v>
      </c>
      <c r="L522" s="119">
        <f>K522-H522</f>
        <v>3089.0799999999981</v>
      </c>
      <c r="M522" s="120">
        <f>IF(ISERROR(L522/H522), "", L522/H522)</f>
        <v>0.32584269662921328</v>
      </c>
    </row>
    <row r="523" spans="1:14" x14ac:dyDescent="0.25">
      <c r="A523" s="103" t="str">
        <f t="shared" ref="A523:A565" si="52">A522</f>
        <v>Street Light</v>
      </c>
      <c r="D523" s="114" t="s">
        <v>50</v>
      </c>
      <c r="E523" s="25"/>
      <c r="F523" s="26">
        <v>4.7202000000000002</v>
      </c>
      <c r="G523" s="115">
        <f>IF($E515&gt;0, $E515, $E514)</f>
        <v>910.35058338722581</v>
      </c>
      <c r="H523" s="116">
        <f>G523*F523</f>
        <v>4297.0368237043831</v>
      </c>
      <c r="I523" s="201">
        <v>5.3769</v>
      </c>
      <c r="J523" s="117">
        <f>IF($E515&gt;0, $E515, $E514)</f>
        <v>910.35058338722581</v>
      </c>
      <c r="K523" s="118">
        <f>J523*I523</f>
        <v>4894.864051814774</v>
      </c>
      <c r="L523" s="119">
        <f>K523-H523</f>
        <v>597.82722811039093</v>
      </c>
      <c r="M523" s="120">
        <f>IF(ISERROR(L523/H523), "", L523/H523)</f>
        <v>0.13912546078555987</v>
      </c>
    </row>
    <row r="524" spans="1:14" ht="13.2" hidden="1" customHeight="1" x14ac:dyDescent="0.25">
      <c r="A524" s="103" t="str">
        <f t="shared" si="52"/>
        <v>Street Light</v>
      </c>
      <c r="D524" s="114" t="s">
        <v>51</v>
      </c>
      <c r="E524" s="25"/>
      <c r="F524" s="26">
        <v>0</v>
      </c>
      <c r="G524" s="115">
        <f>IF($E515&gt;0, $E515, $E514)</f>
        <v>910.35058338722581</v>
      </c>
      <c r="H524" s="116">
        <v>0</v>
      </c>
      <c r="I524" s="29">
        <v>0</v>
      </c>
      <c r="J524" s="117">
        <f>IF($E515&gt;0, $E515, $E514)</f>
        <v>910.35058338722581</v>
      </c>
      <c r="K524" s="118">
        <v>0</v>
      </c>
      <c r="L524" s="119"/>
      <c r="M524" s="120"/>
    </row>
    <row r="525" spans="1:14" ht="13.2" hidden="1" customHeight="1" x14ac:dyDescent="0.25">
      <c r="A525" s="103" t="str">
        <f t="shared" si="52"/>
        <v>Street Light</v>
      </c>
      <c r="D525" s="114" t="s">
        <v>52</v>
      </c>
      <c r="E525" s="25"/>
      <c r="F525" s="26">
        <v>0</v>
      </c>
      <c r="G525" s="115">
        <f>IF($E515&gt;0, $E515, $E514)</f>
        <v>910.35058338722581</v>
      </c>
      <c r="H525" s="116">
        <v>0</v>
      </c>
      <c r="I525" s="29">
        <v>0</v>
      </c>
      <c r="J525" s="121">
        <f>IF($E515&gt;0, $E515, $E514)</f>
        <v>910.35058338722581</v>
      </c>
      <c r="K525" s="118">
        <v>0</v>
      </c>
      <c r="L525" s="119">
        <f t="shared" ref="L525:L543" si="53">K525-H525</f>
        <v>0</v>
      </c>
      <c r="M525" s="120" t="str">
        <f>IF(ISERROR(L525/H525), "", L525/H525)</f>
        <v/>
      </c>
    </row>
    <row r="526" spans="1:14" x14ac:dyDescent="0.25">
      <c r="A526" s="103" t="str">
        <f t="shared" si="52"/>
        <v>Street Light</v>
      </c>
      <c r="D526" s="114" t="s">
        <v>53</v>
      </c>
      <c r="E526" s="25"/>
      <c r="F526" s="26">
        <v>7.0000000000000007E-2</v>
      </c>
      <c r="G526" s="115">
        <v>10652</v>
      </c>
      <c r="H526" s="116">
        <f>G526*F526</f>
        <v>745.6400000000001</v>
      </c>
      <c r="I526" s="29">
        <v>0</v>
      </c>
      <c r="J526" s="117">
        <v>10652</v>
      </c>
      <c r="K526" s="118">
        <f>J526*I526</f>
        <v>0</v>
      </c>
      <c r="L526" s="119">
        <f t="shared" si="53"/>
        <v>-745.6400000000001</v>
      </c>
      <c r="M526" s="120">
        <f>IF(ISERROR(L526/H526), "", L526/H526)</f>
        <v>-1</v>
      </c>
    </row>
    <row r="527" spans="1:14" x14ac:dyDescent="0.25">
      <c r="A527" s="103" t="str">
        <f t="shared" si="52"/>
        <v>Street Light</v>
      </c>
      <c r="D527" s="114" t="s">
        <v>54</v>
      </c>
      <c r="E527" s="25"/>
      <c r="F527" s="26">
        <v>3.9274999999999998</v>
      </c>
      <c r="G527" s="115">
        <f>IF($E515&gt;0, $E515, $E514)</f>
        <v>910.35058338722581</v>
      </c>
      <c r="H527" s="116">
        <f>G527*F527</f>
        <v>3575.4019162533291</v>
      </c>
      <c r="I527" s="201">
        <v>-0.41716884709436819</v>
      </c>
      <c r="J527" s="117">
        <f>IF($E515&gt;0, $E515, $E514)</f>
        <v>910.35058338722581</v>
      </c>
      <c r="K527" s="118">
        <f>J527*I527</f>
        <v>-379.76990332333446</v>
      </c>
      <c r="L527" s="119">
        <f t="shared" si="53"/>
        <v>-3955.1718195766634</v>
      </c>
      <c r="M527" s="120">
        <f>IF(ISERROR(L527/H527), "", L527/H527)</f>
        <v>-1.106217402188254</v>
      </c>
    </row>
    <row r="528" spans="1:14" x14ac:dyDescent="0.25">
      <c r="A528" s="103" t="str">
        <f t="shared" si="52"/>
        <v>Street Light</v>
      </c>
      <c r="B528" s="103" t="s">
        <v>55</v>
      </c>
      <c r="C528" s="24">
        <f>B24</f>
        <v>9</v>
      </c>
      <c r="D528" s="122" t="s">
        <v>56</v>
      </c>
      <c r="E528" s="7"/>
      <c r="F528" s="48"/>
      <c r="G528" s="38"/>
      <c r="H528" s="39">
        <f>SUM(H522:H527)</f>
        <v>18098.358739957712</v>
      </c>
      <c r="I528" s="51"/>
      <c r="J528" s="40"/>
      <c r="K528" s="39">
        <f>SUM(K522:K527)</f>
        <v>17084.454148491441</v>
      </c>
      <c r="L528" s="41">
        <f t="shared" si="53"/>
        <v>-1013.9045914662711</v>
      </c>
      <c r="M528" s="42">
        <f>IF((H528)=0,"",(L528/H528))</f>
        <v>-5.6021908176002937E-2</v>
      </c>
    </row>
    <row r="529" spans="1:15" x14ac:dyDescent="0.25">
      <c r="A529" s="103" t="str">
        <f t="shared" si="52"/>
        <v>Street Light</v>
      </c>
      <c r="D529" s="123" t="s">
        <v>57</v>
      </c>
      <c r="E529" s="25"/>
      <c r="F529" s="34">
        <f>IF((E514*12&gt;=150000), 0, IF(E513="RPP",(F545*OffPeakPer+F546*MidPeakPer+F547*OnPeakPer),IF(E513="Non-RPP (Retailer)",F548,F549)))</f>
        <v>0</v>
      </c>
      <c r="G529" s="43">
        <f>IF(F529=0, 0, $E514*E516-E514)</f>
        <v>0</v>
      </c>
      <c r="H529" s="28">
        <f t="shared" ref="H529:H536" si="54">G529*F529</f>
        <v>0</v>
      </c>
      <c r="I529" s="35">
        <f>IF((E514*12&gt;=150000), 0, IF(E513="RPP",(I545*OffPeakPer+I546*MidPeakPer+I547*OnPeakPer),IF(E513="Non-RPP (Retailer)",I548,I549)))</f>
        <v>0</v>
      </c>
      <c r="J529" s="44">
        <f>IF(I529=0, 0, E514*E517-E514)</f>
        <v>0</v>
      </c>
      <c r="K529" s="31">
        <f t="shared" ref="K529:K536" si="55">J529*I529</f>
        <v>0</v>
      </c>
      <c r="L529" s="32">
        <f t="shared" si="53"/>
        <v>0</v>
      </c>
      <c r="M529" s="33" t="str">
        <f t="shared" ref="M529:M536" si="56">IF(ISERROR(L529/H529), "", L529/H529)</f>
        <v/>
      </c>
    </row>
    <row r="530" spans="1:15" ht="26.4" x14ac:dyDescent="0.25">
      <c r="A530" s="103" t="str">
        <f t="shared" si="52"/>
        <v>Street Light</v>
      </c>
      <c r="D530" s="123" t="s">
        <v>58</v>
      </c>
      <c r="E530" s="25"/>
      <c r="F530" s="36">
        <v>-0.42449999999999999</v>
      </c>
      <c r="G530" s="55">
        <f>IF($E515&gt;0, $E515, $E514)</f>
        <v>910.35058338722581</v>
      </c>
      <c r="H530" s="116">
        <f t="shared" si="54"/>
        <v>-386.44382264787737</v>
      </c>
      <c r="I530" s="201">
        <v>0</v>
      </c>
      <c r="J530" s="56">
        <f>IF($E515&gt;0, $E515, $E514)</f>
        <v>910.35058338722581</v>
      </c>
      <c r="K530" s="118">
        <f t="shared" si="55"/>
        <v>0</v>
      </c>
      <c r="L530" s="119">
        <f t="shared" si="53"/>
        <v>386.44382264787737</v>
      </c>
      <c r="M530" s="120">
        <f t="shared" si="56"/>
        <v>-1</v>
      </c>
    </row>
    <row r="531" spans="1:15" x14ac:dyDescent="0.25">
      <c r="A531" s="103" t="str">
        <f t="shared" si="52"/>
        <v>Street Light</v>
      </c>
      <c r="D531" s="123" t="s">
        <v>59</v>
      </c>
      <c r="E531" s="25"/>
      <c r="F531" s="36">
        <v>0.2288</v>
      </c>
      <c r="G531" s="55">
        <f>IF($E515&gt;0, $E515, $E514)</f>
        <v>910.35058338722581</v>
      </c>
      <c r="H531" s="116">
        <f t="shared" si="54"/>
        <v>208.28821347899728</v>
      </c>
      <c r="I531" s="201">
        <v>0</v>
      </c>
      <c r="J531" s="56">
        <f>IF($E515&gt;0, $E515, $E514)</f>
        <v>910.35058338722581</v>
      </c>
      <c r="K531" s="118">
        <f t="shared" si="55"/>
        <v>0</v>
      </c>
      <c r="L531" s="119">
        <f t="shared" si="53"/>
        <v>-208.28821347899728</v>
      </c>
      <c r="M531" s="120">
        <f t="shared" si="56"/>
        <v>-1</v>
      </c>
    </row>
    <row r="532" spans="1:15" x14ac:dyDescent="0.25">
      <c r="A532" s="103" t="str">
        <f t="shared" si="52"/>
        <v>Street Light</v>
      </c>
      <c r="D532" s="123" t="s">
        <v>60</v>
      </c>
      <c r="E532" s="25"/>
      <c r="F532" s="36">
        <v>9.9000000000000008E-3</v>
      </c>
      <c r="G532" s="55">
        <f>E514</f>
        <v>340939.97242408589</v>
      </c>
      <c r="H532" s="116">
        <f t="shared" si="54"/>
        <v>3375.3057269984506</v>
      </c>
      <c r="I532" s="201">
        <v>0</v>
      </c>
      <c r="J532" s="56">
        <f>E514</f>
        <v>340939.97242408589</v>
      </c>
      <c r="K532" s="118">
        <f t="shared" si="55"/>
        <v>0</v>
      </c>
      <c r="L532" s="119">
        <f t="shared" si="53"/>
        <v>-3375.3057269984506</v>
      </c>
      <c r="M532" s="120">
        <f t="shared" si="56"/>
        <v>-1</v>
      </c>
    </row>
    <row r="533" spans="1:15" x14ac:dyDescent="0.25">
      <c r="A533" s="103" t="str">
        <f t="shared" si="52"/>
        <v>Street Light</v>
      </c>
      <c r="D533" s="114" t="s">
        <v>61</v>
      </c>
      <c r="E533" s="25"/>
      <c r="F533" s="36">
        <v>0.3926</v>
      </c>
      <c r="G533" s="55">
        <f>IF($E515&gt;0, $E515, $E514)</f>
        <v>910.35058338722581</v>
      </c>
      <c r="H533" s="116">
        <f t="shared" si="54"/>
        <v>357.40363903782486</v>
      </c>
      <c r="I533" s="201">
        <v>0.3948322028287527</v>
      </c>
      <c r="J533" s="56">
        <f>IF($E515&gt;0, $E515, $E514)</f>
        <v>910.35058338722581</v>
      </c>
      <c r="K533" s="118">
        <f t="shared" si="55"/>
        <v>359.43572618521847</v>
      </c>
      <c r="L533" s="119">
        <f t="shared" si="53"/>
        <v>2.0320871473936108</v>
      </c>
      <c r="M533" s="120">
        <f t="shared" si="56"/>
        <v>5.685692380928864E-3</v>
      </c>
      <c r="O533" s="160"/>
    </row>
    <row r="534" spans="1:15" ht="26.4" x14ac:dyDescent="0.25">
      <c r="A534" s="103" t="str">
        <f t="shared" si="52"/>
        <v>Street Light</v>
      </c>
      <c r="D534" s="123" t="s">
        <v>62</v>
      </c>
      <c r="E534" s="25"/>
      <c r="F534" s="36">
        <v>0</v>
      </c>
      <c r="G534" s="115">
        <v>10652</v>
      </c>
      <c r="H534" s="116">
        <f t="shared" si="54"/>
        <v>0</v>
      </c>
      <c r="I534" s="201">
        <v>0</v>
      </c>
      <c r="J534" s="121">
        <v>10652</v>
      </c>
      <c r="K534" s="118">
        <f t="shared" si="55"/>
        <v>0</v>
      </c>
      <c r="L534" s="119">
        <f t="shared" si="53"/>
        <v>0</v>
      </c>
      <c r="M534" s="120" t="str">
        <f t="shared" si="56"/>
        <v/>
      </c>
    </row>
    <row r="535" spans="1:15" x14ac:dyDescent="0.25">
      <c r="A535" s="103" t="str">
        <f t="shared" si="52"/>
        <v>Street Light</v>
      </c>
      <c r="D535" s="114" t="s">
        <v>63</v>
      </c>
      <c r="E535" s="25"/>
      <c r="F535" s="36">
        <v>0</v>
      </c>
      <c r="G535" s="115">
        <v>10652</v>
      </c>
      <c r="H535" s="116">
        <f t="shared" si="54"/>
        <v>0</v>
      </c>
      <c r="I535" s="201">
        <v>0</v>
      </c>
      <c r="J535" s="121">
        <v>10652</v>
      </c>
      <c r="K535" s="118">
        <f t="shared" si="55"/>
        <v>0</v>
      </c>
      <c r="L535" s="119">
        <f t="shared" si="53"/>
        <v>0</v>
      </c>
      <c r="M535" s="120" t="str">
        <f t="shared" si="56"/>
        <v/>
      </c>
    </row>
    <row r="536" spans="1:15" x14ac:dyDescent="0.25">
      <c r="A536" s="103" t="str">
        <f t="shared" si="52"/>
        <v>Street Light</v>
      </c>
      <c r="D536" s="114" t="s">
        <v>64</v>
      </c>
      <c r="E536" s="25"/>
      <c r="F536" s="36">
        <v>0.62919999999999998</v>
      </c>
      <c r="G536" s="55">
        <f>IF($E515&gt;0, $E515, $E514)</f>
        <v>910.35058338722581</v>
      </c>
      <c r="H536" s="116">
        <f t="shared" si="54"/>
        <v>572.79258706724249</v>
      </c>
      <c r="I536" s="201">
        <v>0.70075694185135062</v>
      </c>
      <c r="J536" s="56">
        <f>IF($E515&gt;0, $E515, $E514)</f>
        <v>910.35058338722581</v>
      </c>
      <c r="K536" s="118">
        <f t="shared" si="55"/>
        <v>637.93449082702534</v>
      </c>
      <c r="L536" s="119">
        <f t="shared" si="53"/>
        <v>65.141903759782849</v>
      </c>
      <c r="M536" s="120">
        <f t="shared" si="56"/>
        <v>0.1137268624465204</v>
      </c>
    </row>
    <row r="537" spans="1:15" ht="26.4" x14ac:dyDescent="0.25">
      <c r="A537" s="103" t="str">
        <f t="shared" si="52"/>
        <v>Street Light</v>
      </c>
      <c r="B537" s="103" t="s">
        <v>65</v>
      </c>
      <c r="C537" s="24">
        <f>B24</f>
        <v>9</v>
      </c>
      <c r="D537" s="124" t="s">
        <v>66</v>
      </c>
      <c r="E537" s="125"/>
      <c r="F537" s="48"/>
      <c r="G537" s="49"/>
      <c r="H537" s="50">
        <f>SUM(H528:H536)</f>
        <v>22225.705083892346</v>
      </c>
      <c r="I537" s="51"/>
      <c r="J537" s="52"/>
      <c r="K537" s="50">
        <f>SUM(K528:K536)</f>
        <v>18081.824365503686</v>
      </c>
      <c r="L537" s="41">
        <f t="shared" si="53"/>
        <v>-4143.8807183886602</v>
      </c>
      <c r="M537" s="42">
        <f>IF((H537)=0,"",(L537/H537))</f>
        <v>-0.18644541096659553</v>
      </c>
    </row>
    <row r="538" spans="1:15" x14ac:dyDescent="0.25">
      <c r="A538" s="103" t="str">
        <f t="shared" si="52"/>
        <v>Street Light</v>
      </c>
      <c r="D538" s="126" t="s">
        <v>67</v>
      </c>
      <c r="E538" s="25"/>
      <c r="F538" s="36">
        <v>3.3788999999999998</v>
      </c>
      <c r="G538" s="43">
        <f>IF($E515&gt;0, $E515, $E514*$E516)</f>
        <v>910.35058338722581</v>
      </c>
      <c r="H538" s="116">
        <f>G538*F538</f>
        <v>3075.9835862070972</v>
      </c>
      <c r="I538" s="201">
        <v>3.6911999999999998</v>
      </c>
      <c r="J538" s="44">
        <f>IF($E515&gt;0, $E515, $E514*$E517)</f>
        <v>910.35058338722581</v>
      </c>
      <c r="K538" s="118">
        <f>J538*I538</f>
        <v>3360.2860733989278</v>
      </c>
      <c r="L538" s="119">
        <f t="shared" si="53"/>
        <v>284.30248719183055</v>
      </c>
      <c r="M538" s="120">
        <f>IF(ISERROR(L538/H538), "", L538/H538)</f>
        <v>9.2426529343869288E-2</v>
      </c>
      <c r="N538" s="127" t="str">
        <f>IF(ISERROR(ABS(M538)), "", IF(ABS(M538)&gt;=4%, "In the manager's summary, discuss the reasoning for the change in RTSR rates", ""))</f>
        <v>In the manager's summary, discuss the reasoning for the change in RTSR rates</v>
      </c>
      <c r="O538" s="160"/>
    </row>
    <row r="539" spans="1:15" ht="26.4" x14ac:dyDescent="0.25">
      <c r="A539" s="103" t="str">
        <f t="shared" si="52"/>
        <v>Street Light</v>
      </c>
      <c r="D539" s="128" t="s">
        <v>68</v>
      </c>
      <c r="E539" s="25"/>
      <c r="F539" s="36">
        <v>2.2277999999999998</v>
      </c>
      <c r="G539" s="43">
        <f>IF($E515&gt;0, $E515, $E514*$E516)</f>
        <v>910.35058338722581</v>
      </c>
      <c r="H539" s="116">
        <f>G539*F539</f>
        <v>2028.0790296700616</v>
      </c>
      <c r="I539" s="201">
        <v>2.6196999999999999</v>
      </c>
      <c r="J539" s="44">
        <f>IF($E515&gt;0, $E515, $E514*$E517)</f>
        <v>910.35058338722581</v>
      </c>
      <c r="K539" s="118">
        <f>J539*I539</f>
        <v>2384.8454232995155</v>
      </c>
      <c r="L539" s="119">
        <f t="shared" si="53"/>
        <v>356.76639362945389</v>
      </c>
      <c r="M539" s="120">
        <f>IF(ISERROR(L539/H539), "", L539/H539)</f>
        <v>0.17591345722237189</v>
      </c>
      <c r="N539" s="127" t="str">
        <f>IF(ISERROR(ABS(M539)), "", IF(ABS(M539)&gt;=4%, "In the manager's summary, discuss the reasoning for the change in RTSR rates", ""))</f>
        <v>In the manager's summary, discuss the reasoning for the change in RTSR rates</v>
      </c>
      <c r="O539" s="160"/>
    </row>
    <row r="540" spans="1:15" ht="26.4" x14ac:dyDescent="0.25">
      <c r="A540" s="103" t="str">
        <f t="shared" si="52"/>
        <v>Street Light</v>
      </c>
      <c r="B540" s="103" t="s">
        <v>69</v>
      </c>
      <c r="C540" s="24">
        <f>B24</f>
        <v>9</v>
      </c>
      <c r="D540" s="124" t="s">
        <v>70</v>
      </c>
      <c r="E540" s="7"/>
      <c r="F540" s="48"/>
      <c r="G540" s="49"/>
      <c r="H540" s="50">
        <f>SUM(H537:H539)</f>
        <v>27329.767699769505</v>
      </c>
      <c r="I540" s="51"/>
      <c r="J540" s="40"/>
      <c r="K540" s="50">
        <f>SUM(K537:K539)</f>
        <v>23826.955862202129</v>
      </c>
      <c r="L540" s="41">
        <f t="shared" si="53"/>
        <v>-3502.8118375673766</v>
      </c>
      <c r="M540" s="42">
        <f>IF((H540)=0,"",(L540/H540))</f>
        <v>-0.12816837215915738</v>
      </c>
    </row>
    <row r="541" spans="1:15" ht="26.4" x14ac:dyDescent="0.25">
      <c r="A541" s="103" t="str">
        <f t="shared" si="52"/>
        <v>Street Light</v>
      </c>
      <c r="D541" s="129" t="s">
        <v>71</v>
      </c>
      <c r="E541" s="25"/>
      <c r="F541" s="36">
        <v>4.5000000000000005E-3</v>
      </c>
      <c r="G541" s="43">
        <f>E514*E516</f>
        <v>357373.27909492684</v>
      </c>
      <c r="H541" s="130">
        <f>G541*F541</f>
        <v>1608.1797559271711</v>
      </c>
      <c r="I541" s="201">
        <v>4.5000000000000005E-3</v>
      </c>
      <c r="J541" s="44">
        <f>E514*E517</f>
        <v>355088.98127968551</v>
      </c>
      <c r="K541" s="118">
        <f>J541*I541</f>
        <v>1597.900415758585</v>
      </c>
      <c r="L541" s="119">
        <f t="shared" si="53"/>
        <v>-10.279340168586032</v>
      </c>
      <c r="M541" s="120">
        <f>IF(ISERROR(L541/H541), "", L541/H541)</f>
        <v>-6.3919099408508828E-3</v>
      </c>
    </row>
    <row r="542" spans="1:15" ht="26.4" x14ac:dyDescent="0.25">
      <c r="A542" s="103" t="str">
        <f t="shared" si="52"/>
        <v>Street Light</v>
      </c>
      <c r="D542" s="129" t="s">
        <v>72</v>
      </c>
      <c r="E542" s="25"/>
      <c r="F542" s="36">
        <v>1.5E-3</v>
      </c>
      <c r="G542" s="43">
        <f>E514*E516</f>
        <v>357373.27909492684</v>
      </c>
      <c r="H542" s="130">
        <f>G542*F542</f>
        <v>536.05991864239024</v>
      </c>
      <c r="I542" s="201">
        <v>1.5E-3</v>
      </c>
      <c r="J542" s="44">
        <f>E514*E517</f>
        <v>355088.98127968551</v>
      </c>
      <c r="K542" s="118">
        <f>J542*I542</f>
        <v>532.63347191952823</v>
      </c>
      <c r="L542" s="119">
        <f t="shared" si="53"/>
        <v>-3.4264467228620106</v>
      </c>
      <c r="M542" s="120">
        <f>IF(ISERROR(L542/H542), "", L542/H542)</f>
        <v>-6.3919099408508845E-3</v>
      </c>
    </row>
    <row r="543" spans="1:15" x14ac:dyDescent="0.25">
      <c r="A543" s="103" t="str">
        <f t="shared" si="52"/>
        <v>Street Light</v>
      </c>
      <c r="D543" s="25" t="s">
        <v>73</v>
      </c>
      <c r="E543" s="25"/>
      <c r="F543" s="54">
        <v>0.25</v>
      </c>
      <c r="G543" s="27">
        <v>10652</v>
      </c>
      <c r="H543" s="130">
        <f>G543*F543</f>
        <v>2663</v>
      </c>
      <c r="I543" s="45">
        <v>0.25</v>
      </c>
      <c r="J543" s="30">
        <v>10652</v>
      </c>
      <c r="K543" s="118">
        <f>J543*I543</f>
        <v>2663</v>
      </c>
      <c r="L543" s="119">
        <f t="shared" si="53"/>
        <v>0</v>
      </c>
      <c r="M543" s="120">
        <f>IF(ISERROR(L543/H543), "", L543/H543)</f>
        <v>0</v>
      </c>
    </row>
    <row r="544" spans="1:15" ht="26.4" hidden="1" customHeight="1" x14ac:dyDescent="0.25">
      <c r="A544" s="103" t="str">
        <f t="shared" si="52"/>
        <v>Street Light</v>
      </c>
      <c r="D544" s="129" t="s">
        <v>74</v>
      </c>
      <c r="E544" s="25"/>
      <c r="F544" s="34"/>
      <c r="G544" s="43"/>
      <c r="H544" s="130"/>
      <c r="I544" s="35"/>
      <c r="J544" s="44"/>
      <c r="K544" s="118"/>
      <c r="L544" s="119"/>
      <c r="M544" s="120"/>
    </row>
    <row r="545" spans="1:13" ht="13.2" hidden="1" customHeight="1" x14ac:dyDescent="0.25">
      <c r="A545" s="103" t="str">
        <f t="shared" si="52"/>
        <v>Street Light</v>
      </c>
      <c r="B545" s="103" t="s">
        <v>12</v>
      </c>
      <c r="D545" s="25" t="s">
        <v>75</v>
      </c>
      <c r="E545" s="25"/>
      <c r="F545" s="96">
        <v>8.6999999999999994E-2</v>
      </c>
      <c r="G545" s="55">
        <f>IF(AND(E514*12&gt;=150000),OffPeakPer*E514*E516,OffPeakPer*E514)</f>
        <v>228718.8986207532</v>
      </c>
      <c r="H545" s="130">
        <f>G545*F545</f>
        <v>19898.544180005527</v>
      </c>
      <c r="I545" s="35">
        <f>OffPeak</f>
        <v>9.8000000000000004E-2</v>
      </c>
      <c r="J545" s="56">
        <f>IF(AND(E514*12&gt;=150000),OffPeakPer*E514*E517,OffPeakPer*E514)</f>
        <v>227256.94801899872</v>
      </c>
      <c r="K545" s="118">
        <f>J545*I545</f>
        <v>22271.180905861875</v>
      </c>
      <c r="L545" s="119">
        <f>K545-H545</f>
        <v>2372.6367258563478</v>
      </c>
      <c r="M545" s="120">
        <f>IF(ISERROR(L545/H545), "", L545/H545)</f>
        <v>0.1192366991470875</v>
      </c>
    </row>
    <row r="546" spans="1:13" ht="13.2" hidden="1" customHeight="1" x14ac:dyDescent="0.25">
      <c r="A546" s="103" t="str">
        <f t="shared" si="52"/>
        <v>Street Light</v>
      </c>
      <c r="B546" s="103" t="s">
        <v>12</v>
      </c>
      <c r="D546" s="25" t="s">
        <v>76</v>
      </c>
      <c r="E546" s="25"/>
      <c r="F546" s="96">
        <v>0.157</v>
      </c>
      <c r="G546" s="55">
        <f>IF(AND(E514*12&gt;=150000),MidPeakPer*E514*E516,MidPeakPer*E514)</f>
        <v>64327.190237086827</v>
      </c>
      <c r="H546" s="130">
        <f>G546*F546</f>
        <v>10099.368867222633</v>
      </c>
      <c r="I546" s="35">
        <f>MidPeak</f>
        <v>0.157</v>
      </c>
      <c r="J546" s="56">
        <f>IF(AND(E514*12&gt;=150000),MidPeakPer*E514*E517,MidPeakPer*E514)</f>
        <v>63916.01663034338</v>
      </c>
      <c r="K546" s="118">
        <f>J546*I546</f>
        <v>10034.814610963911</v>
      </c>
      <c r="L546" s="119">
        <f>K546-H546</f>
        <v>-64.55425625872158</v>
      </c>
      <c r="M546" s="120">
        <f>IF(ISERROR(L546/H546), "", L546/H546)</f>
        <v>-6.3919099408510129E-3</v>
      </c>
    </row>
    <row r="547" spans="1:13" ht="13.2" hidden="1" customHeight="1" x14ac:dyDescent="0.25">
      <c r="A547" s="103" t="str">
        <f t="shared" si="52"/>
        <v>Street Light</v>
      </c>
      <c r="B547" s="103" t="s">
        <v>12</v>
      </c>
      <c r="D547" s="103" t="s">
        <v>77</v>
      </c>
      <c r="E547" s="25"/>
      <c r="F547" s="96">
        <v>0.182</v>
      </c>
      <c r="G547" s="55">
        <f>IF(AND(E514*12&gt;=150000),OnPeakPer*E514*E516,OnPeakPer*E514)</f>
        <v>64327.190237086827</v>
      </c>
      <c r="H547" s="130">
        <f>G547*F547</f>
        <v>11707.548623149802</v>
      </c>
      <c r="I547" s="35">
        <f>OnPeak</f>
        <v>0.20300000000000001</v>
      </c>
      <c r="J547" s="56">
        <f>IF(AND(E514*12&gt;=150000),OnPeakPer*E514*E517,OnPeakPer*E514)</f>
        <v>63916.01663034338</v>
      </c>
      <c r="K547" s="118">
        <f>J547*I547</f>
        <v>12974.951375959707</v>
      </c>
      <c r="L547" s="119">
        <f>K547-H547</f>
        <v>1267.402752809905</v>
      </c>
      <c r="M547" s="120">
        <f>IF(ISERROR(L547/H547), "", L547/H547)</f>
        <v>0.10825517737366634</v>
      </c>
    </row>
    <row r="548" spans="1:13" ht="13.2" hidden="1" customHeight="1" x14ac:dyDescent="0.25">
      <c r="A548" s="103" t="str">
        <f t="shared" si="52"/>
        <v>Street Light</v>
      </c>
      <c r="B548" s="103" t="s">
        <v>78</v>
      </c>
      <c r="D548" s="25" t="s">
        <v>79</v>
      </c>
      <c r="E548" s="25"/>
      <c r="F548" s="57">
        <v>0.11308</v>
      </c>
      <c r="G548" s="55">
        <f>IF(AND(E514*12&gt;=150000),E514*E516,E514)</f>
        <v>357373.27909492684</v>
      </c>
      <c r="H548" s="130">
        <f>G548*F548</f>
        <v>40411.770400054324</v>
      </c>
      <c r="I548" s="35">
        <f>F548</f>
        <v>0.11308</v>
      </c>
      <c r="J548" s="56">
        <f>IF(AND(E514*12&gt;=150000),E514*E517,E514)</f>
        <v>355088.98127968551</v>
      </c>
      <c r="K548" s="118">
        <f>J548*I548</f>
        <v>40153.462003106841</v>
      </c>
      <c r="L548" s="119">
        <f>K548-H548</f>
        <v>-258.30839694748283</v>
      </c>
      <c r="M548" s="120">
        <f>IF(ISERROR(L548/H548), "", L548/H548)</f>
        <v>-6.3919099408506885E-3</v>
      </c>
    </row>
    <row r="549" spans="1:13" ht="13.8" thickBot="1" x14ac:dyDescent="0.3">
      <c r="A549" s="103" t="str">
        <f t="shared" si="52"/>
        <v>Street Light</v>
      </c>
      <c r="B549" s="103" t="s">
        <v>17</v>
      </c>
      <c r="D549" s="25" t="s">
        <v>80</v>
      </c>
      <c r="E549" s="25"/>
      <c r="F549" s="57">
        <v>0.11308</v>
      </c>
      <c r="G549" s="55">
        <f>IF(AND(E514*12&gt;=150000),E514*E516,E514)</f>
        <v>357373.27909492684</v>
      </c>
      <c r="H549" s="130">
        <f>G549*F549</f>
        <v>40411.770400054324</v>
      </c>
      <c r="I549" s="35">
        <f>F549</f>
        <v>0.11308</v>
      </c>
      <c r="J549" s="56">
        <f>IF(AND(E514*12&gt;=150000),E514*E517,E514)</f>
        <v>355088.98127968551</v>
      </c>
      <c r="K549" s="118">
        <f>J549*I549</f>
        <v>40153.462003106841</v>
      </c>
      <c r="L549" s="119">
        <f>K549-H549</f>
        <v>-258.30839694748283</v>
      </c>
      <c r="M549" s="120">
        <f>IF(ISERROR(L549/H549), "", L549/H549)</f>
        <v>-6.3919099408506885E-3</v>
      </c>
    </row>
    <row r="550" spans="1:13" ht="13.8" thickBot="1" x14ac:dyDescent="0.3">
      <c r="A550" s="103" t="str">
        <f t="shared" si="52"/>
        <v>Street Light</v>
      </c>
      <c r="D550" s="58"/>
      <c r="E550" s="59"/>
      <c r="F550" s="60"/>
      <c r="G550" s="61"/>
      <c r="H550" s="62"/>
      <c r="I550" s="60"/>
      <c r="J550" s="63"/>
      <c r="K550" s="62"/>
      <c r="L550" s="64"/>
      <c r="M550" s="65"/>
    </row>
    <row r="551" spans="1:13" ht="13.2" hidden="1" customHeight="1" x14ac:dyDescent="0.25">
      <c r="A551" s="103" t="str">
        <f t="shared" si="52"/>
        <v>Street Light</v>
      </c>
      <c r="B551" s="103" t="s">
        <v>12</v>
      </c>
      <c r="D551" s="135" t="s">
        <v>81</v>
      </c>
      <c r="E551" s="25"/>
      <c r="F551" s="66"/>
      <c r="G551" s="67"/>
      <c r="H551" s="68">
        <f>SUM(H541:H547,H540)</f>
        <v>73842.469044717029</v>
      </c>
      <c r="I551" s="69"/>
      <c r="J551" s="69"/>
      <c r="K551" s="68">
        <f>SUM(K541:K547,K540)</f>
        <v>73901.436642665736</v>
      </c>
      <c r="L551" s="70">
        <f>K551-H551</f>
        <v>58.967597948707407</v>
      </c>
      <c r="M551" s="71">
        <f>IF((H551)=0,"",(L551/H551))</f>
        <v>7.9855940235419543E-4</v>
      </c>
    </row>
    <row r="552" spans="1:13" ht="13.2" hidden="1" customHeight="1" x14ac:dyDescent="0.25">
      <c r="A552" s="103" t="str">
        <f t="shared" si="52"/>
        <v>Street Light</v>
      </c>
      <c r="B552" s="103" t="s">
        <v>12</v>
      </c>
      <c r="D552" s="142" t="s">
        <v>82</v>
      </c>
      <c r="E552" s="25"/>
      <c r="F552" s="66">
        <v>0.13</v>
      </c>
      <c r="G552" s="72"/>
      <c r="H552" s="73">
        <f>H551*F552</f>
        <v>9599.5209758132132</v>
      </c>
      <c r="I552" s="74">
        <v>0.13</v>
      </c>
      <c r="J552" s="27"/>
      <c r="K552" s="73">
        <f>K551*I552</f>
        <v>9607.186763546546</v>
      </c>
      <c r="L552" s="32">
        <f>K552-H552</f>
        <v>7.6657877333327633</v>
      </c>
      <c r="M552" s="75">
        <f>IF((H552)=0,"",(L552/H552))</f>
        <v>7.9855940235427881E-4</v>
      </c>
    </row>
    <row r="553" spans="1:13" ht="14.4" hidden="1" customHeight="1" x14ac:dyDescent="0.3">
      <c r="A553" s="103" t="str">
        <f t="shared" si="52"/>
        <v>Street Light</v>
      </c>
      <c r="B553" s="103" t="s">
        <v>12</v>
      </c>
      <c r="D553" s="142" t="s">
        <v>83</v>
      </c>
      <c r="E553" s="147"/>
      <c r="F553" s="76">
        <f>OER</f>
        <v>0.23499999999999999</v>
      </c>
      <c r="G553" s="72"/>
      <c r="H553" s="73">
        <f>IF(OR(ISNUMBER(SEARCH("[DGEN]", E512))=TRUE, ISNUMBER(SEARCH("STREET LIGHT", E512))=TRUE), 0, IF(AND(E514=0, E515=0),0, IF(AND(E515=0, E514*12&gt;250000), 0, IF(AND(E514=0, E515&gt;=50), 0, IF(E514*12&lt;=250000, F553*H551*-1, IF(E515&lt;50, F553*H551*-1, 0))))))</f>
        <v>0</v>
      </c>
      <c r="I553" s="76">
        <f>OER</f>
        <v>0.23499999999999999</v>
      </c>
      <c r="J553" s="27"/>
      <c r="K553" s="73">
        <f>IF(OR(ISNUMBER(SEARCH("[DGEN]", E512))=TRUE, ISNUMBER(SEARCH("STREET LIGHT", E512))=TRUE), 0, IF(AND(E514=0, E515=0),0, IF(AND(E515=0, E514*12&gt;250000), 0, IF(AND(E514=0, E515&gt;=50), 0, IF(E514*12&lt;=250000, I553*K551*-1, IF(E515&lt;50, I553*K551*-1, 0))))))</f>
        <v>0</v>
      </c>
      <c r="L553" s="32">
        <f>K553-H553</f>
        <v>0</v>
      </c>
      <c r="M553" s="75"/>
    </row>
    <row r="554" spans="1:13" ht="13.2" hidden="1" customHeight="1" x14ac:dyDescent="0.25">
      <c r="A554" s="103" t="str">
        <f t="shared" si="52"/>
        <v>Street Light</v>
      </c>
      <c r="B554" s="103" t="s">
        <v>84</v>
      </c>
      <c r="D554" s="248" t="s">
        <v>85</v>
      </c>
      <c r="E554" s="248"/>
      <c r="F554" s="77"/>
      <c r="G554" s="78"/>
      <c r="H554" s="79">
        <f>H551+H552+H553</f>
        <v>83441.99002053024</v>
      </c>
      <c r="I554" s="80"/>
      <c r="J554" s="80"/>
      <c r="K554" s="81">
        <f>K551+K552+K553</f>
        <v>83508.623406212282</v>
      </c>
      <c r="L554" s="82">
        <f>K554-H554</f>
        <v>66.63338568204199</v>
      </c>
      <c r="M554" s="83">
        <f>IF((H554)=0,"",(L554/H554))</f>
        <v>7.9855940235422688E-4</v>
      </c>
    </row>
    <row r="555" spans="1:13" ht="13.8" hidden="1" customHeight="1" thickBot="1" x14ac:dyDescent="0.3">
      <c r="A555" s="103" t="str">
        <f t="shared" si="52"/>
        <v>Street Light</v>
      </c>
      <c r="B555" s="103" t="s">
        <v>12</v>
      </c>
      <c r="D555" s="131"/>
      <c r="E555" s="132"/>
      <c r="F555" s="60"/>
      <c r="G555" s="61"/>
      <c r="H555" s="62"/>
      <c r="I555" s="60"/>
      <c r="J555" s="63"/>
      <c r="K555" s="62"/>
      <c r="L555" s="64"/>
      <c r="M555" s="65"/>
    </row>
    <row r="556" spans="1:13" ht="13.2" hidden="1" customHeight="1" x14ac:dyDescent="0.25">
      <c r="A556" s="103" t="str">
        <f t="shared" si="52"/>
        <v>Street Light</v>
      </c>
      <c r="B556" s="103" t="s">
        <v>78</v>
      </c>
      <c r="D556" s="135" t="s">
        <v>86</v>
      </c>
      <c r="E556" s="25"/>
      <c r="F556" s="66"/>
      <c r="G556" s="67"/>
      <c r="H556" s="68">
        <f>SUM(H548,H541:H544,H540)</f>
        <v>72548.777774393398</v>
      </c>
      <c r="I556" s="69"/>
      <c r="J556" s="69"/>
      <c r="K556" s="68">
        <f>SUM(K548,K541:K544,K540)</f>
        <v>68773.951752987079</v>
      </c>
      <c r="L556" s="70">
        <f>K556-H556</f>
        <v>-3774.8260214063193</v>
      </c>
      <c r="M556" s="71">
        <f>IF((H556)=0,"",(L556/H556))</f>
        <v>-5.2031559141423205E-2</v>
      </c>
    </row>
    <row r="557" spans="1:13" ht="13.2" hidden="1" customHeight="1" x14ac:dyDescent="0.25">
      <c r="A557" s="103" t="str">
        <f t="shared" si="52"/>
        <v>Street Light</v>
      </c>
      <c r="B557" s="103" t="s">
        <v>78</v>
      </c>
      <c r="D557" s="142" t="s">
        <v>82</v>
      </c>
      <c r="E557" s="25"/>
      <c r="F557" s="66">
        <v>0.13</v>
      </c>
      <c r="G557" s="67"/>
      <c r="H557" s="73">
        <f>H556*F557</f>
        <v>9431.3411106711428</v>
      </c>
      <c r="I557" s="66">
        <v>0.13</v>
      </c>
      <c r="J557" s="74"/>
      <c r="K557" s="73">
        <f>K556*I557</f>
        <v>8940.6137278883198</v>
      </c>
      <c r="L557" s="32">
        <f>K557-H557</f>
        <v>-490.72738278282304</v>
      </c>
      <c r="M557" s="75">
        <f>IF((H557)=0,"",(L557/H557))</f>
        <v>-5.2031559141423357E-2</v>
      </c>
    </row>
    <row r="558" spans="1:13" ht="14.4" hidden="1" customHeight="1" x14ac:dyDescent="0.3">
      <c r="A558" s="103" t="str">
        <f t="shared" si="52"/>
        <v>Street Light</v>
      </c>
      <c r="B558" s="103" t="s">
        <v>78</v>
      </c>
      <c r="D558" s="142" t="s">
        <v>83</v>
      </c>
      <c r="E558" s="147"/>
      <c r="F558" s="76">
        <f>OER</f>
        <v>0.23499999999999999</v>
      </c>
      <c r="G558" s="67"/>
      <c r="H558" s="73">
        <f>IF(OR(ISNUMBER(SEARCH("[DGEN]", E512))=TRUE, ISNUMBER(SEARCH("STREET LIGHT", E512))=TRUE), 0, IF(AND(E514=0, E515=0),0, IF(AND(E515=0, E514*12&gt;250000), 0, IF(AND(E514=0, E515&gt;=50), 0, IF(E514*12&lt;=250000, F558*H556*-1, IF(E515&lt;50, F558*H556*-1, 0))))))</f>
        <v>0</v>
      </c>
      <c r="I558" s="76">
        <f>OER</f>
        <v>0.23499999999999999</v>
      </c>
      <c r="J558" s="74"/>
      <c r="K558" s="73">
        <f>IF(OR(ISNUMBER(SEARCH("[DGEN]", E512))=TRUE, ISNUMBER(SEARCH("STREET LIGHT", E512))=TRUE), 0, IF(AND(E514=0, E515=0),0, IF(AND(E515=0, E514*12&gt;250000), 0, IF(AND(E514=0, E515&gt;=50), 0, IF(E514*12&lt;=250000, I558*K556*-1, IF(E515&lt;50, I558*K556*-1, 0))))))</f>
        <v>0</v>
      </c>
      <c r="L558" s="32"/>
      <c r="M558" s="75"/>
    </row>
    <row r="559" spans="1:13" ht="13.2" hidden="1" customHeight="1" x14ac:dyDescent="0.25">
      <c r="A559" s="103" t="str">
        <f t="shared" si="52"/>
        <v>Street Light</v>
      </c>
      <c r="B559" s="103" t="s">
        <v>87</v>
      </c>
      <c r="D559" s="248" t="s">
        <v>86</v>
      </c>
      <c r="E559" s="248"/>
      <c r="F559" s="84"/>
      <c r="G559" s="85"/>
      <c r="H559" s="79">
        <f>SUM(H556,H557)</f>
        <v>81980.118885064541</v>
      </c>
      <c r="I559" s="86"/>
      <c r="J559" s="86"/>
      <c r="K559" s="79">
        <f>SUM(K556,K557)</f>
        <v>77714.565480875404</v>
      </c>
      <c r="L559" s="87">
        <f>K559-H559</f>
        <v>-4265.5534041891369</v>
      </c>
      <c r="M559" s="88">
        <f>IF((H559)=0,"",(L559/H559))</f>
        <v>-5.2031559141423156E-2</v>
      </c>
    </row>
    <row r="560" spans="1:13" ht="13.8" hidden="1" customHeight="1" thickBot="1" x14ac:dyDescent="0.3">
      <c r="A560" s="103" t="str">
        <f t="shared" si="52"/>
        <v>Street Light</v>
      </c>
      <c r="B560" s="103" t="s">
        <v>78</v>
      </c>
      <c r="D560" s="131"/>
      <c r="E560" s="132"/>
      <c r="F560" s="89"/>
      <c r="G560" s="90"/>
      <c r="H560" s="91"/>
      <c r="I560" s="89"/>
      <c r="J560" s="61"/>
      <c r="K560" s="91"/>
      <c r="L560" s="92"/>
      <c r="M560" s="65"/>
    </row>
    <row r="561" spans="1:14" x14ac:dyDescent="0.25">
      <c r="A561" s="103" t="str">
        <f t="shared" si="52"/>
        <v>Street Light</v>
      </c>
      <c r="B561" s="103" t="s">
        <v>17</v>
      </c>
      <c r="D561" s="135" t="s">
        <v>88</v>
      </c>
      <c r="E561" s="25"/>
      <c r="F561" s="136"/>
      <c r="G561" s="137"/>
      <c r="H561" s="138">
        <f>SUM(H549,H541:H544,H540)</f>
        <v>72548.777774393398</v>
      </c>
      <c r="I561" s="139"/>
      <c r="J561" s="139"/>
      <c r="K561" s="138">
        <f>SUM(K549,K541:K544,K540)</f>
        <v>68773.951752987079</v>
      </c>
      <c r="L561" s="140">
        <f>K561-H561</f>
        <v>-3774.8260214063193</v>
      </c>
      <c r="M561" s="141">
        <f>IF((H561)=0,"",(L561/H561))</f>
        <v>-5.2031559141423205E-2</v>
      </c>
    </row>
    <row r="562" spans="1:14" x14ac:dyDescent="0.25">
      <c r="A562" s="103" t="str">
        <f t="shared" si="52"/>
        <v>Street Light</v>
      </c>
      <c r="B562" s="103" t="s">
        <v>17</v>
      </c>
      <c r="D562" s="142" t="s">
        <v>82</v>
      </c>
      <c r="E562" s="25"/>
      <c r="F562" s="136">
        <v>0.13</v>
      </c>
      <c r="G562" s="137"/>
      <c r="H562" s="144">
        <f>H561*F562</f>
        <v>9431.3411106711428</v>
      </c>
      <c r="I562" s="136">
        <v>0.13</v>
      </c>
      <c r="J562" s="145"/>
      <c r="K562" s="144">
        <f>K561*I562</f>
        <v>8940.6137278883198</v>
      </c>
      <c r="L562" s="119">
        <f>K562-H562</f>
        <v>-490.72738278282304</v>
      </c>
      <c r="M562" s="146">
        <f>IF((H562)=0,"",(L562/H562))</f>
        <v>-5.2031559141423357E-2</v>
      </c>
    </row>
    <row r="563" spans="1:14" ht="14.4" x14ac:dyDescent="0.3">
      <c r="A563" s="103" t="str">
        <f t="shared" si="52"/>
        <v>Street Light</v>
      </c>
      <c r="B563" s="103" t="s">
        <v>17</v>
      </c>
      <c r="D563" s="142" t="s">
        <v>83</v>
      </c>
      <c r="E563" s="147"/>
      <c r="F563" s="148">
        <f>OER</f>
        <v>0.23499999999999999</v>
      </c>
      <c r="G563" s="137"/>
      <c r="H563" s="144">
        <f>IF(OR(ISNUMBER(SEARCH("[DGEN]", E512))=TRUE, ISNUMBER(SEARCH("STREET LIGHT", E512))=TRUE), 0, IF(AND(E514=0, E515=0),0, IF(AND(E515=0, E514*12&gt;250000), 0, IF(AND(E514=0, E515&gt;=50), 0, IF(E514*12&lt;=250000, F563*H561*-1, IF(E515&lt;50, F563*H561*-1, 0))))))</f>
        <v>0</v>
      </c>
      <c r="I563" s="148">
        <f>OER</f>
        <v>0.23499999999999999</v>
      </c>
      <c r="J563" s="145"/>
      <c r="K563" s="144">
        <f>IF(OR(ISNUMBER(SEARCH("[DGEN]", E512))=TRUE, ISNUMBER(SEARCH("STREET LIGHT", E512))=TRUE), 0, IF(AND(E514=0, E515=0),0, IF(AND(E515=0, E514*12&gt;250000), 0, IF(AND(E514=0, E515&gt;=50), 0, IF(E514*12&lt;=250000, I563*K561*-1, IF(E515&lt;50, I563*K561*-1, 0))))))</f>
        <v>0</v>
      </c>
      <c r="L563" s="119"/>
      <c r="M563" s="146"/>
    </row>
    <row r="564" spans="1:14" ht="13.8" customHeight="1" thickBot="1" x14ac:dyDescent="0.3">
      <c r="A564" s="103" t="str">
        <f t="shared" si="52"/>
        <v>Street Light</v>
      </c>
      <c r="B564" s="103" t="s">
        <v>89</v>
      </c>
      <c r="C564" s="24">
        <f>B24</f>
        <v>9</v>
      </c>
      <c r="D564" s="247" t="s">
        <v>88</v>
      </c>
      <c r="E564" s="247"/>
      <c r="F564" s="84"/>
      <c r="G564" s="85"/>
      <c r="H564" s="79">
        <f>SUM(H561,H562)</f>
        <v>81980.118885064541</v>
      </c>
      <c r="I564" s="86"/>
      <c r="J564" s="86"/>
      <c r="K564" s="79">
        <f>SUM(K561,K562)</f>
        <v>77714.565480875404</v>
      </c>
      <c r="L564" s="87">
        <f>K564-H564</f>
        <v>-4265.5534041891369</v>
      </c>
      <c r="M564" s="88">
        <f>IF((H564)=0,"",(L564/H564))</f>
        <v>-5.2031559141423156E-2</v>
      </c>
    </row>
    <row r="565" spans="1:14" ht="13.8" thickBot="1" x14ac:dyDescent="0.3">
      <c r="A565" s="103" t="str">
        <f t="shared" si="52"/>
        <v>Street Light</v>
      </c>
      <c r="B565" s="103" t="s">
        <v>17</v>
      </c>
      <c r="D565" s="58"/>
      <c r="E565" s="59"/>
      <c r="F565" s="93"/>
      <c r="G565" s="90"/>
      <c r="H565" s="94"/>
      <c r="I565" s="93"/>
      <c r="J565" s="61"/>
      <c r="K565" s="94"/>
      <c r="L565" s="92"/>
      <c r="M565" s="95"/>
    </row>
    <row r="568" spans="1:14" x14ac:dyDescent="0.25">
      <c r="C568" s="103"/>
      <c r="D568" s="104" t="s">
        <v>34</v>
      </c>
      <c r="E568" s="246" t="str">
        <f>D25</f>
        <v>Residential (Low)</v>
      </c>
      <c r="F568" s="246"/>
      <c r="G568" s="246"/>
      <c r="H568" s="246"/>
      <c r="I568" s="246"/>
      <c r="J568" s="246"/>
      <c r="K568" s="103" t="str">
        <f>IF(N520="DEMAND - INTERVAL","RTSR - INTERVAL METERED","")</f>
        <v/>
      </c>
    </row>
    <row r="569" spans="1:14" x14ac:dyDescent="0.25">
      <c r="C569" s="103"/>
      <c r="D569" s="104" t="s">
        <v>35</v>
      </c>
      <c r="E569" s="236" t="str">
        <f>H25</f>
        <v>RPP</v>
      </c>
      <c r="F569" s="236"/>
      <c r="G569" s="236"/>
      <c r="H569" s="20"/>
      <c r="I569" s="20"/>
    </row>
    <row r="570" spans="1:14" ht="15.6" x14ac:dyDescent="0.25">
      <c r="C570" s="103"/>
      <c r="D570" s="104" t="s">
        <v>36</v>
      </c>
      <c r="E570" s="21">
        <f>K25</f>
        <v>325</v>
      </c>
      <c r="F570" s="105" t="s">
        <v>11</v>
      </c>
      <c r="J570" s="22"/>
      <c r="K570" s="22"/>
      <c r="L570" s="22"/>
      <c r="M570" s="22"/>
      <c r="N570" s="22"/>
    </row>
    <row r="571" spans="1:14" ht="15.6" x14ac:dyDescent="0.3">
      <c r="C571" s="103"/>
      <c r="D571" s="104" t="s">
        <v>37</v>
      </c>
      <c r="E571" s="21">
        <f>L25</f>
        <v>0</v>
      </c>
      <c r="F571" s="106" t="s">
        <v>16</v>
      </c>
      <c r="G571" s="107"/>
      <c r="H571" s="108"/>
      <c r="I571" s="108"/>
      <c r="J571" s="108"/>
    </row>
    <row r="572" spans="1:14" x14ac:dyDescent="0.25">
      <c r="C572" s="103"/>
      <c r="D572" s="104" t="s">
        <v>38</v>
      </c>
      <c r="E572" s="23">
        <f>I25</f>
        <v>1.0482</v>
      </c>
    </row>
    <row r="573" spans="1:14" x14ac:dyDescent="0.25">
      <c r="C573" s="103"/>
      <c r="D573" s="104" t="s">
        <v>39</v>
      </c>
      <c r="E573" s="23">
        <f>J25</f>
        <v>1.0415000000000001</v>
      </c>
    </row>
    <row r="574" spans="1:14" x14ac:dyDescent="0.25">
      <c r="C574" s="103"/>
    </row>
    <row r="575" spans="1:14" x14ac:dyDescent="0.25">
      <c r="C575" s="103"/>
      <c r="E575" s="105"/>
      <c r="F575" s="237" t="s">
        <v>40</v>
      </c>
      <c r="G575" s="238"/>
      <c r="H575" s="239"/>
      <c r="I575" s="237" t="s">
        <v>41</v>
      </c>
      <c r="J575" s="238"/>
      <c r="K575" s="239"/>
      <c r="L575" s="237" t="s">
        <v>42</v>
      </c>
      <c r="M575" s="239"/>
    </row>
    <row r="576" spans="1:14" x14ac:dyDescent="0.25">
      <c r="C576" s="103"/>
      <c r="E576" s="240"/>
      <c r="F576" s="109" t="s">
        <v>43</v>
      </c>
      <c r="G576" s="109" t="s">
        <v>44</v>
      </c>
      <c r="H576" s="110" t="s">
        <v>45</v>
      </c>
      <c r="I576" s="109" t="s">
        <v>43</v>
      </c>
      <c r="J576" s="111" t="s">
        <v>44</v>
      </c>
      <c r="K576" s="110" t="s">
        <v>45</v>
      </c>
      <c r="L576" s="242" t="s">
        <v>46</v>
      </c>
      <c r="M576" s="244" t="s">
        <v>47</v>
      </c>
    </row>
    <row r="577" spans="1:15" x14ac:dyDescent="0.25">
      <c r="C577" s="103"/>
      <c r="E577" s="241"/>
      <c r="F577" s="112" t="s">
        <v>48</v>
      </c>
      <c r="G577" s="112"/>
      <c r="H577" s="113" t="s">
        <v>48</v>
      </c>
      <c r="I577" s="112" t="s">
        <v>48</v>
      </c>
      <c r="J577" s="113"/>
      <c r="K577" s="113" t="s">
        <v>48</v>
      </c>
      <c r="L577" s="243"/>
      <c r="M577" s="245"/>
    </row>
    <row r="578" spans="1:15" x14ac:dyDescent="0.25">
      <c r="A578" s="103" t="str">
        <f>$E568</f>
        <v>Residential (Low)</v>
      </c>
      <c r="D578" s="114" t="s">
        <v>49</v>
      </c>
      <c r="E578" s="25"/>
      <c r="F578" s="26">
        <f>F74</f>
        <v>32.79</v>
      </c>
      <c r="G578" s="115">
        <v>1</v>
      </c>
      <c r="H578" s="116">
        <f>G578*F578</f>
        <v>32.79</v>
      </c>
      <c r="I578" s="29">
        <f>I74</f>
        <v>47.66</v>
      </c>
      <c r="J578" s="117">
        <f>G578</f>
        <v>1</v>
      </c>
      <c r="K578" s="118">
        <f>J578*I578</f>
        <v>47.66</v>
      </c>
      <c r="L578" s="119">
        <f>K578-H578</f>
        <v>14.869999999999997</v>
      </c>
      <c r="M578" s="120">
        <f>IF(ISERROR(L578/H578), "", L578/H578)</f>
        <v>0.45349191826776447</v>
      </c>
    </row>
    <row r="579" spans="1:15" x14ac:dyDescent="0.25">
      <c r="A579" s="103" t="str">
        <f t="shared" ref="A579:A611" si="57">A578</f>
        <v>Residential (Low)</v>
      </c>
      <c r="D579" s="114" t="s">
        <v>50</v>
      </c>
      <c r="E579" s="25"/>
      <c r="F579" s="34">
        <f t="shared" ref="F579:F605" si="58">F75</f>
        <v>0</v>
      </c>
      <c r="G579" s="115">
        <f>IF($E571&gt;0, $E571, $E570)</f>
        <v>325</v>
      </c>
      <c r="H579" s="116">
        <f>G579*F579</f>
        <v>0</v>
      </c>
      <c r="I579" s="35">
        <f t="shared" ref="I579:I603" si="59">I75</f>
        <v>0</v>
      </c>
      <c r="J579" s="117">
        <f>IF($E571&gt;0, $E571, $E570)</f>
        <v>325</v>
      </c>
      <c r="K579" s="118">
        <f>J579*I579</f>
        <v>0</v>
      </c>
      <c r="L579" s="119">
        <f>K579-H579</f>
        <v>0</v>
      </c>
      <c r="M579" s="120" t="str">
        <f>IF(ISERROR(L579/H579), "", L579/H579)</f>
        <v/>
      </c>
    </row>
    <row r="580" spans="1:15" ht="13.2" hidden="1" customHeight="1" x14ac:dyDescent="0.25">
      <c r="A580" s="103" t="str">
        <f t="shared" si="57"/>
        <v>Residential (Low)</v>
      </c>
      <c r="D580" s="114" t="s">
        <v>51</v>
      </c>
      <c r="E580" s="25"/>
      <c r="F580" s="34">
        <f t="shared" si="58"/>
        <v>0</v>
      </c>
      <c r="G580" s="115">
        <f>IF($E571&gt;0, $E571, $E570)</f>
        <v>325</v>
      </c>
      <c r="H580" s="116">
        <v>0</v>
      </c>
      <c r="I580" s="35">
        <f t="shared" si="59"/>
        <v>0</v>
      </c>
      <c r="J580" s="117">
        <f>IF($E571&gt;0, $E571, $E570)</f>
        <v>325</v>
      </c>
      <c r="K580" s="118">
        <v>0</v>
      </c>
      <c r="L580" s="119"/>
      <c r="M580" s="120"/>
    </row>
    <row r="581" spans="1:15" ht="13.2" hidden="1" customHeight="1" x14ac:dyDescent="0.25">
      <c r="A581" s="103" t="str">
        <f t="shared" si="57"/>
        <v>Residential (Low)</v>
      </c>
      <c r="D581" s="114" t="s">
        <v>52</v>
      </c>
      <c r="E581" s="25"/>
      <c r="F581" s="34">
        <f t="shared" si="58"/>
        <v>0</v>
      </c>
      <c r="G581" s="115">
        <f>IF($E571&gt;0, $E571, $E570)</f>
        <v>325</v>
      </c>
      <c r="H581" s="116">
        <v>0</v>
      </c>
      <c r="I581" s="35">
        <f t="shared" si="59"/>
        <v>0</v>
      </c>
      <c r="J581" s="121">
        <f>IF($E571&gt;0, $E571, $E570)</f>
        <v>325</v>
      </c>
      <c r="K581" s="118">
        <v>0</v>
      </c>
      <c r="L581" s="119">
        <f t="shared" ref="L581:L599" si="60">K581-H581</f>
        <v>0</v>
      </c>
      <c r="M581" s="120" t="str">
        <f>IF(ISERROR(L581/H581), "", L581/H581)</f>
        <v/>
      </c>
    </row>
    <row r="582" spans="1:15" x14ac:dyDescent="0.25">
      <c r="A582" s="103" t="str">
        <f t="shared" si="57"/>
        <v>Residential (Low)</v>
      </c>
      <c r="D582" s="114" t="s">
        <v>53</v>
      </c>
      <c r="E582" s="25"/>
      <c r="F582" s="26">
        <f t="shared" si="58"/>
        <v>3.05</v>
      </c>
      <c r="G582" s="115">
        <v>1</v>
      </c>
      <c r="H582" s="116">
        <f>G582*F582</f>
        <v>3.05</v>
      </c>
      <c r="I582" s="29">
        <f t="shared" si="59"/>
        <v>-0.91023855063937653</v>
      </c>
      <c r="J582" s="117">
        <f>G582</f>
        <v>1</v>
      </c>
      <c r="K582" s="118">
        <f>J582*I582</f>
        <v>-0.91023855063937653</v>
      </c>
      <c r="L582" s="119">
        <f t="shared" si="60"/>
        <v>-3.9602385506393762</v>
      </c>
      <c r="M582" s="120">
        <f>IF(ISERROR(L582/H582), "", L582/H582)</f>
        <v>-1.2984388690620907</v>
      </c>
    </row>
    <row r="583" spans="1:15" x14ac:dyDescent="0.25">
      <c r="A583" s="103" t="str">
        <f t="shared" si="57"/>
        <v>Residential (Low)</v>
      </c>
      <c r="D583" s="114" t="s">
        <v>54</v>
      </c>
      <c r="E583" s="25"/>
      <c r="F583" s="36">
        <f t="shared" si="58"/>
        <v>0</v>
      </c>
      <c r="G583" s="115">
        <f>IF($E571&gt;0, $E571, $E570)</f>
        <v>325</v>
      </c>
      <c r="H583" s="116">
        <f>G583*F583</f>
        <v>0</v>
      </c>
      <c r="I583" s="35">
        <f t="shared" si="59"/>
        <v>0</v>
      </c>
      <c r="J583" s="117">
        <f>IF($E571&gt;0, $E571, $E570)</f>
        <v>325</v>
      </c>
      <c r="K583" s="118">
        <f>J583*I583</f>
        <v>0</v>
      </c>
      <c r="L583" s="119">
        <f t="shared" si="60"/>
        <v>0</v>
      </c>
      <c r="M583" s="120" t="str">
        <f>IF(ISERROR(L583/H583), "", L583/H583)</f>
        <v/>
      </c>
    </row>
    <row r="584" spans="1:15" x14ac:dyDescent="0.25">
      <c r="A584" s="103" t="str">
        <f t="shared" si="57"/>
        <v>Residential (Low)</v>
      </c>
      <c r="B584" s="103" t="s">
        <v>55</v>
      </c>
      <c r="C584" s="24">
        <f>B25</f>
        <v>10</v>
      </c>
      <c r="D584" s="46" t="s">
        <v>56</v>
      </c>
      <c r="E584" s="47"/>
      <c r="F584" s="48"/>
      <c r="G584" s="49"/>
      <c r="H584" s="50">
        <f>SUM(H578:H583)</f>
        <v>35.839999999999996</v>
      </c>
      <c r="I584" s="51"/>
      <c r="J584" s="52"/>
      <c r="K584" s="50">
        <f>SUM(K578:K583)</f>
        <v>46.749761449360619</v>
      </c>
      <c r="L584" s="41">
        <f t="shared" si="60"/>
        <v>10.909761449360623</v>
      </c>
      <c r="M584" s="42">
        <f>IF((H584)=0,"",(L584/H584))</f>
        <v>0.30440182615403527</v>
      </c>
    </row>
    <row r="585" spans="1:15" x14ac:dyDescent="0.25">
      <c r="A585" s="103" t="str">
        <f t="shared" si="57"/>
        <v>Residential (Low)</v>
      </c>
      <c r="D585" s="123" t="s">
        <v>57</v>
      </c>
      <c r="E585" s="25"/>
      <c r="F585" s="34">
        <f t="shared" si="58"/>
        <v>0.12752000000000002</v>
      </c>
      <c r="G585" s="43">
        <f>IF(F585=0, 0, $E570*E572-E570)</f>
        <v>15.66500000000002</v>
      </c>
      <c r="H585" s="28">
        <f t="shared" ref="H585:H592" si="61">G585*F585</f>
        <v>1.997600800000003</v>
      </c>
      <c r="I585" s="35">
        <f t="shared" si="59"/>
        <v>0.12752000000000002</v>
      </c>
      <c r="J585" s="44">
        <f>IF(I585=0, 0, E570*E573-E570)</f>
        <v>13.487500000000011</v>
      </c>
      <c r="K585" s="31">
        <f t="shared" ref="K585:K592" si="62">J585*I585</f>
        <v>1.7199260000000018</v>
      </c>
      <c r="L585" s="119">
        <f t="shared" si="60"/>
        <v>-0.27767480000000111</v>
      </c>
      <c r="M585" s="120">
        <f t="shared" ref="M585:M592" si="63">IF(ISERROR(L585/H585), "", L585/H585)</f>
        <v>-0.1390041493775937</v>
      </c>
    </row>
    <row r="586" spans="1:15" ht="26.4" x14ac:dyDescent="0.25">
      <c r="A586" s="103" t="str">
        <f t="shared" si="57"/>
        <v>Residential (Low)</v>
      </c>
      <c r="D586" s="123" t="s">
        <v>58</v>
      </c>
      <c r="E586" s="25"/>
      <c r="F586" s="36">
        <f t="shared" si="58"/>
        <v>-1.6000000000000001E-3</v>
      </c>
      <c r="G586" s="55">
        <f>IF($E571&gt;0, $E571, $E570)</f>
        <v>325</v>
      </c>
      <c r="H586" s="116">
        <f t="shared" si="61"/>
        <v>-0.52</v>
      </c>
      <c r="I586" s="35">
        <f t="shared" si="59"/>
        <v>0</v>
      </c>
      <c r="J586" s="56">
        <f>IF($E571&gt;0, $E571, $E570)</f>
        <v>325</v>
      </c>
      <c r="K586" s="118">
        <f t="shared" si="62"/>
        <v>0</v>
      </c>
      <c r="L586" s="119">
        <f t="shared" si="60"/>
        <v>0.52</v>
      </c>
      <c r="M586" s="120">
        <f t="shared" si="63"/>
        <v>-1</v>
      </c>
    </row>
    <row r="587" spans="1:15" x14ac:dyDescent="0.25">
      <c r="A587" s="103" t="str">
        <f t="shared" si="57"/>
        <v>Residential (Low)</v>
      </c>
      <c r="D587" s="123" t="s">
        <v>59</v>
      </c>
      <c r="E587" s="25"/>
      <c r="F587" s="36">
        <f t="shared" si="58"/>
        <v>5.9999999999999995E-4</v>
      </c>
      <c r="G587" s="55">
        <f>IF($E571&gt;0, $E571, $E570)</f>
        <v>325</v>
      </c>
      <c r="H587" s="116">
        <f t="shared" si="61"/>
        <v>0.19499999999999998</v>
      </c>
      <c r="I587" s="35">
        <f t="shared" si="59"/>
        <v>0</v>
      </c>
      <c r="J587" s="56">
        <f>IF($E571&gt;0, $E571, $E570)</f>
        <v>325</v>
      </c>
      <c r="K587" s="118">
        <f t="shared" si="62"/>
        <v>0</v>
      </c>
      <c r="L587" s="119">
        <f t="shared" si="60"/>
        <v>-0.19499999999999998</v>
      </c>
      <c r="M587" s="120">
        <f t="shared" si="63"/>
        <v>-1</v>
      </c>
    </row>
    <row r="588" spans="1:15" x14ac:dyDescent="0.25">
      <c r="A588" s="103" t="str">
        <f t="shared" si="57"/>
        <v>Residential (Low)</v>
      </c>
      <c r="D588" s="123" t="s">
        <v>60</v>
      </c>
      <c r="E588" s="25"/>
      <c r="F588" s="34">
        <f t="shared" si="58"/>
        <v>0</v>
      </c>
      <c r="G588" s="55">
        <f>E570</f>
        <v>325</v>
      </c>
      <c r="H588" s="116">
        <f t="shared" si="61"/>
        <v>0</v>
      </c>
      <c r="I588" s="35">
        <f t="shared" si="59"/>
        <v>0</v>
      </c>
      <c r="J588" s="56">
        <f>E570</f>
        <v>325</v>
      </c>
      <c r="K588" s="118">
        <f t="shared" si="62"/>
        <v>0</v>
      </c>
      <c r="L588" s="119">
        <f t="shared" si="60"/>
        <v>0</v>
      </c>
      <c r="M588" s="120" t="str">
        <f t="shared" si="63"/>
        <v/>
      </c>
    </row>
    <row r="589" spans="1:15" x14ac:dyDescent="0.25">
      <c r="A589" s="103" t="str">
        <f t="shared" si="57"/>
        <v>Residential (Low)</v>
      </c>
      <c r="D589" s="114" t="s">
        <v>61</v>
      </c>
      <c r="E589" s="25"/>
      <c r="F589" s="36">
        <f t="shared" si="58"/>
        <v>1.4E-3</v>
      </c>
      <c r="G589" s="55">
        <f>IF($E571&gt;0, $E571, $E570)</f>
        <v>325</v>
      </c>
      <c r="H589" s="116">
        <f t="shared" si="61"/>
        <v>0.45500000000000002</v>
      </c>
      <c r="I589" s="35">
        <f t="shared" si="59"/>
        <v>1.4668233742402548E-3</v>
      </c>
      <c r="J589" s="56">
        <f>IF($E571&gt;0, $E571, $E570)</f>
        <v>325</v>
      </c>
      <c r="K589" s="118">
        <f t="shared" si="62"/>
        <v>0.47671759662808283</v>
      </c>
      <c r="L589" s="119">
        <f t="shared" si="60"/>
        <v>2.1717596628082814E-2</v>
      </c>
      <c r="M589" s="120">
        <f t="shared" si="63"/>
        <v>4.7730981600182007E-2</v>
      </c>
      <c r="O589" s="160"/>
    </row>
    <row r="590" spans="1:15" ht="26.4" x14ac:dyDescent="0.25">
      <c r="A590" s="103" t="str">
        <f t="shared" si="57"/>
        <v>Residential (Low)</v>
      </c>
      <c r="D590" s="123" t="s">
        <v>62</v>
      </c>
      <c r="E590" s="25"/>
      <c r="F590" s="36">
        <f t="shared" si="58"/>
        <v>0.42</v>
      </c>
      <c r="G590" s="115">
        <v>1</v>
      </c>
      <c r="H590" s="116">
        <f t="shared" si="61"/>
        <v>0.42</v>
      </c>
      <c r="I590" s="45">
        <f t="shared" si="59"/>
        <v>0.42</v>
      </c>
      <c r="J590" s="121">
        <v>1</v>
      </c>
      <c r="K590" s="118">
        <f t="shared" si="62"/>
        <v>0.42</v>
      </c>
      <c r="L590" s="119">
        <f t="shared" si="60"/>
        <v>0</v>
      </c>
      <c r="M590" s="120">
        <f t="shared" si="63"/>
        <v>0</v>
      </c>
    </row>
    <row r="591" spans="1:15" x14ac:dyDescent="0.25">
      <c r="A591" s="103" t="str">
        <f t="shared" si="57"/>
        <v>Residential (Low)</v>
      </c>
      <c r="D591" s="114" t="s">
        <v>63</v>
      </c>
      <c r="E591" s="25"/>
      <c r="F591" s="36">
        <f t="shared" si="58"/>
        <v>1.34</v>
      </c>
      <c r="G591" s="115">
        <v>1</v>
      </c>
      <c r="H591" s="116">
        <f t="shared" si="61"/>
        <v>1.34</v>
      </c>
      <c r="I591" s="29">
        <f t="shared" si="59"/>
        <v>1.45980305100556</v>
      </c>
      <c r="J591" s="121">
        <v>1</v>
      </c>
      <c r="K591" s="118">
        <f t="shared" si="62"/>
        <v>1.45980305100556</v>
      </c>
      <c r="L591" s="119">
        <f t="shared" si="60"/>
        <v>0.11980305100555988</v>
      </c>
      <c r="M591" s="120">
        <f t="shared" si="63"/>
        <v>8.9405261944447673E-2</v>
      </c>
    </row>
    <row r="592" spans="1:15" x14ac:dyDescent="0.25">
      <c r="A592" s="103" t="str">
        <f t="shared" si="57"/>
        <v>Residential (Low)</v>
      </c>
      <c r="D592" s="114" t="s">
        <v>64</v>
      </c>
      <c r="E592" s="25"/>
      <c r="F592" s="34">
        <f t="shared" si="58"/>
        <v>0</v>
      </c>
      <c r="G592" s="55">
        <f>IF($E571&gt;0, $E571, $E570)</f>
        <v>325</v>
      </c>
      <c r="H592" s="116">
        <f t="shared" si="61"/>
        <v>0</v>
      </c>
      <c r="I592" s="35">
        <f t="shared" si="59"/>
        <v>0</v>
      </c>
      <c r="J592" s="56">
        <f>IF($E571&gt;0, $E571, $E570)</f>
        <v>325</v>
      </c>
      <c r="K592" s="118">
        <f t="shared" si="62"/>
        <v>0</v>
      </c>
      <c r="L592" s="119">
        <f t="shared" si="60"/>
        <v>0</v>
      </c>
      <c r="M592" s="120" t="str">
        <f t="shared" si="63"/>
        <v/>
      </c>
    </row>
    <row r="593" spans="1:15" ht="26.4" x14ac:dyDescent="0.25">
      <c r="A593" s="103" t="str">
        <f t="shared" si="57"/>
        <v>Residential (Low)</v>
      </c>
      <c r="B593" s="103" t="s">
        <v>65</v>
      </c>
      <c r="C593" s="24">
        <f>B25</f>
        <v>10</v>
      </c>
      <c r="D593" s="46" t="s">
        <v>66</v>
      </c>
      <c r="E593" s="47"/>
      <c r="F593" s="48"/>
      <c r="G593" s="49"/>
      <c r="H593" s="50">
        <f>SUM(H584:H592)</f>
        <v>39.727600799999998</v>
      </c>
      <c r="I593" s="51"/>
      <c r="J593" s="52"/>
      <c r="K593" s="50">
        <f>SUM(K584:K592)</f>
        <v>50.826208096994264</v>
      </c>
      <c r="L593" s="41">
        <f t="shared" si="60"/>
        <v>11.098607296994267</v>
      </c>
      <c r="M593" s="42">
        <f>IF((H593)=0,"",(L593/H593))</f>
        <v>0.27936767067479867</v>
      </c>
    </row>
    <row r="594" spans="1:15" x14ac:dyDescent="0.25">
      <c r="A594" s="103" t="str">
        <f t="shared" si="57"/>
        <v>Residential (Low)</v>
      </c>
      <c r="D594" s="126" t="s">
        <v>67</v>
      </c>
      <c r="E594" s="25"/>
      <c r="F594" s="36">
        <f t="shared" si="58"/>
        <v>1.15E-2</v>
      </c>
      <c r="G594" s="43">
        <f>IF($E571&gt;0, $E571, $E570*$E572)</f>
        <v>340.66500000000002</v>
      </c>
      <c r="H594" s="116">
        <f>G594*F594</f>
        <v>3.9176475000000002</v>
      </c>
      <c r="I594" s="35">
        <f t="shared" si="59"/>
        <v>1.29E-2</v>
      </c>
      <c r="J594" s="44">
        <f>IF($E571&gt;0, $E571, $E570*$E573)</f>
        <v>338.48750000000001</v>
      </c>
      <c r="K594" s="118">
        <f>J594*I594</f>
        <v>4.3664887500000003</v>
      </c>
      <c r="L594" s="119">
        <f t="shared" si="60"/>
        <v>0.44884125000000008</v>
      </c>
      <c r="M594" s="120">
        <f>IF(ISERROR(L594/H594), "", L594/H594)</f>
        <v>0.11456907493591501</v>
      </c>
      <c r="N594" s="127" t="str">
        <f>IF(ISERROR(ABS(M594)), "", IF(ABS(M594)&gt;=4%, "In the manager's summary, discuss the reasoning for the change in RTSR rates", ""))</f>
        <v>In the manager's summary, discuss the reasoning for the change in RTSR rates</v>
      </c>
      <c r="O594" s="160"/>
    </row>
    <row r="595" spans="1:15" ht="26.4" x14ac:dyDescent="0.25">
      <c r="A595" s="103" t="str">
        <f t="shared" si="57"/>
        <v>Residential (Low)</v>
      </c>
      <c r="D595" s="128" t="s">
        <v>68</v>
      </c>
      <c r="E595" s="25"/>
      <c r="F595" s="36">
        <f t="shared" si="58"/>
        <v>7.7999999999999996E-3</v>
      </c>
      <c r="G595" s="43">
        <f>IF($E571&gt;0, $E571, $E570*$E572)</f>
        <v>340.66500000000002</v>
      </c>
      <c r="H595" s="116">
        <f>G595*F595</f>
        <v>2.657187</v>
      </c>
      <c r="I595" s="35">
        <f t="shared" si="59"/>
        <v>9.2999999999999992E-3</v>
      </c>
      <c r="J595" s="44">
        <f>IF($E571&gt;0, $E571, $E570*$E573)</f>
        <v>338.48750000000001</v>
      </c>
      <c r="K595" s="118">
        <f>J595*I595</f>
        <v>3.14793375</v>
      </c>
      <c r="L595" s="119">
        <f t="shared" si="60"/>
        <v>0.49074675000000001</v>
      </c>
      <c r="M595" s="120">
        <f>IF(ISERROR(L595/H595), "", L595/H595)</f>
        <v>0.18468656891667767</v>
      </c>
      <c r="N595" s="127" t="str">
        <f>IF(ISERROR(ABS(M595)), "", IF(ABS(M595)&gt;=4%, "In the manager's summary, discuss the reasoning for the change in RTSR rates", ""))</f>
        <v>In the manager's summary, discuss the reasoning for the change in RTSR rates</v>
      </c>
      <c r="O595" s="160"/>
    </row>
    <row r="596" spans="1:15" ht="26.4" x14ac:dyDescent="0.25">
      <c r="A596" s="103" t="str">
        <f t="shared" si="57"/>
        <v>Residential (Low)</v>
      </c>
      <c r="B596" s="103" t="s">
        <v>69</v>
      </c>
      <c r="C596" s="24">
        <f>B25</f>
        <v>10</v>
      </c>
      <c r="D596" s="46" t="s">
        <v>70</v>
      </c>
      <c r="E596" s="47"/>
      <c r="F596" s="48"/>
      <c r="G596" s="49"/>
      <c r="H596" s="50">
        <f>SUM(H593:H595)</f>
        <v>46.302435299999999</v>
      </c>
      <c r="I596" s="51"/>
      <c r="J596" s="52"/>
      <c r="K596" s="50">
        <f>SUM(K593:K595)</f>
        <v>58.340630596994266</v>
      </c>
      <c r="L596" s="41">
        <f t="shared" si="60"/>
        <v>12.038195296994267</v>
      </c>
      <c r="M596" s="42">
        <f>IF((H596)=0,"",(L596/H596))</f>
        <v>0.25999054302429458</v>
      </c>
    </row>
    <row r="597" spans="1:15" ht="26.4" x14ac:dyDescent="0.25">
      <c r="A597" s="103" t="str">
        <f t="shared" si="57"/>
        <v>Residential (Low)</v>
      </c>
      <c r="D597" s="129" t="s">
        <v>71</v>
      </c>
      <c r="E597" s="25"/>
      <c r="F597" s="34">
        <f t="shared" si="58"/>
        <v>4.5000000000000005E-3</v>
      </c>
      <c r="G597" s="43">
        <f>E570*E572</f>
        <v>340.66500000000002</v>
      </c>
      <c r="H597" s="53">
        <f>G597*F597</f>
        <v>1.5329925000000002</v>
      </c>
      <c r="I597" s="35">
        <f t="shared" si="59"/>
        <v>4.5000000000000005E-3</v>
      </c>
      <c r="J597" s="44">
        <f>E570*E573</f>
        <v>338.48750000000001</v>
      </c>
      <c r="K597" s="31">
        <f>J597*I597</f>
        <v>1.5231937500000001</v>
      </c>
      <c r="L597" s="119">
        <f t="shared" si="60"/>
        <v>-9.7987500000000782E-3</v>
      </c>
      <c r="M597" s="120">
        <f>IF(ISERROR(L597/H597), "", L597/H597)</f>
        <v>-6.3919099408510328E-3</v>
      </c>
    </row>
    <row r="598" spans="1:15" ht="26.4" x14ac:dyDescent="0.25">
      <c r="A598" s="103" t="str">
        <f t="shared" si="57"/>
        <v>Residential (Low)</v>
      </c>
      <c r="D598" s="129" t="s">
        <v>72</v>
      </c>
      <c r="E598" s="25"/>
      <c r="F598" s="34">
        <f t="shared" si="58"/>
        <v>1.5E-3</v>
      </c>
      <c r="G598" s="43">
        <f>E570*E572</f>
        <v>340.66500000000002</v>
      </c>
      <c r="H598" s="53">
        <f>G598*F598</f>
        <v>0.51099749999999999</v>
      </c>
      <c r="I598" s="35">
        <f t="shared" si="59"/>
        <v>1.5E-3</v>
      </c>
      <c r="J598" s="44">
        <f>E570*E573</f>
        <v>338.48750000000001</v>
      </c>
      <c r="K598" s="31">
        <f>J598*I598</f>
        <v>0.50773125000000008</v>
      </c>
      <c r="L598" s="119">
        <f t="shared" si="60"/>
        <v>-3.2662499999999151E-3</v>
      </c>
      <c r="M598" s="120">
        <f>IF(ISERROR(L598/H598), "", L598/H598)</f>
        <v>-6.3919099408508168E-3</v>
      </c>
    </row>
    <row r="599" spans="1:15" x14ac:dyDescent="0.25">
      <c r="A599" s="103" t="str">
        <f t="shared" si="57"/>
        <v>Residential (Low)</v>
      </c>
      <c r="D599" s="25" t="s">
        <v>73</v>
      </c>
      <c r="E599" s="25"/>
      <c r="F599" s="54">
        <f t="shared" si="58"/>
        <v>0.25</v>
      </c>
      <c r="G599" s="115">
        <v>1</v>
      </c>
      <c r="H599" s="130">
        <f>G599*F599</f>
        <v>0.25</v>
      </c>
      <c r="I599" s="45">
        <f t="shared" si="59"/>
        <v>0.25</v>
      </c>
      <c r="J599" s="117">
        <v>1</v>
      </c>
      <c r="K599" s="118">
        <f>J599*I599</f>
        <v>0.25</v>
      </c>
      <c r="L599" s="119">
        <f t="shared" si="60"/>
        <v>0</v>
      </c>
      <c r="M599" s="120">
        <f>IF(ISERROR(L599/H599), "", L599/H599)</f>
        <v>0</v>
      </c>
    </row>
    <row r="600" spans="1:15" ht="26.4" hidden="1" customHeight="1" x14ac:dyDescent="0.25">
      <c r="A600" s="103" t="str">
        <f t="shared" si="57"/>
        <v>Residential (Low)</v>
      </c>
      <c r="D600" s="129" t="s">
        <v>74</v>
      </c>
      <c r="E600" s="25"/>
      <c r="F600" s="34">
        <f t="shared" si="58"/>
        <v>0</v>
      </c>
      <c r="G600" s="55"/>
      <c r="H600" s="130"/>
      <c r="I600" s="35">
        <f t="shared" si="59"/>
        <v>0</v>
      </c>
      <c r="J600" s="56"/>
      <c r="K600" s="118"/>
      <c r="L600" s="119"/>
      <c r="M600" s="120"/>
    </row>
    <row r="601" spans="1:15" x14ac:dyDescent="0.25">
      <c r="A601" s="103" t="str">
        <f t="shared" si="57"/>
        <v>Residential (Low)</v>
      </c>
      <c r="B601" s="103" t="s">
        <v>12</v>
      </c>
      <c r="D601" s="25" t="s">
        <v>75</v>
      </c>
      <c r="E601" s="25"/>
      <c r="F601" s="34">
        <f t="shared" si="58"/>
        <v>9.8000000000000004E-2</v>
      </c>
      <c r="G601" s="55">
        <f>IF(AND(E570*12&gt;=150000),OffPeakPer*E570*E572,OffPeakPer*E570)</f>
        <v>208</v>
      </c>
      <c r="H601" s="130">
        <f>G601*F601</f>
        <v>20.384</v>
      </c>
      <c r="I601" s="35">
        <f t="shared" si="59"/>
        <v>9.8000000000000004E-2</v>
      </c>
      <c r="J601" s="56">
        <f>IF(AND(E570*12&gt;=150000),OffPeakPer*E570*E573,OffPeakPer*E570)</f>
        <v>208</v>
      </c>
      <c r="K601" s="118">
        <f>J601*I601</f>
        <v>20.384</v>
      </c>
      <c r="L601" s="119">
        <f>K601-H601</f>
        <v>0</v>
      </c>
      <c r="M601" s="120">
        <f>IF(ISERROR(L601/H601), "", L601/H601)</f>
        <v>0</v>
      </c>
    </row>
    <row r="602" spans="1:15" x14ac:dyDescent="0.25">
      <c r="A602" s="103" t="str">
        <f t="shared" si="57"/>
        <v>Residential (Low)</v>
      </c>
      <c r="B602" s="103" t="s">
        <v>12</v>
      </c>
      <c r="D602" s="25" t="s">
        <v>76</v>
      </c>
      <c r="E602" s="25"/>
      <c r="F602" s="34">
        <f t="shared" si="58"/>
        <v>0.157</v>
      </c>
      <c r="G602" s="55">
        <f>IF(AND(E570*12&gt;=150000),MidPeakPer*E570*E572,MidPeakPer*E570)</f>
        <v>58.5</v>
      </c>
      <c r="H602" s="130">
        <f>G602*F602</f>
        <v>9.1844999999999999</v>
      </c>
      <c r="I602" s="35">
        <f t="shared" si="59"/>
        <v>0.157</v>
      </c>
      <c r="J602" s="56">
        <f>IF(AND(E570*12&gt;=150000),MidPeakPer*E570*E573,MidPeakPer*E570)</f>
        <v>58.5</v>
      </c>
      <c r="K602" s="118">
        <f>J602*I602</f>
        <v>9.1844999999999999</v>
      </c>
      <c r="L602" s="119">
        <f>K602-H602</f>
        <v>0</v>
      </c>
      <c r="M602" s="120">
        <f>IF(ISERROR(L602/H602), "", L602/H602)</f>
        <v>0</v>
      </c>
    </row>
    <row r="603" spans="1:15" ht="13.8" thickBot="1" x14ac:dyDescent="0.3">
      <c r="A603" s="103" t="str">
        <f t="shared" si="57"/>
        <v>Residential (Low)</v>
      </c>
      <c r="B603" s="103" t="s">
        <v>12</v>
      </c>
      <c r="D603" s="103" t="s">
        <v>77</v>
      </c>
      <c r="E603" s="25"/>
      <c r="F603" s="34">
        <f t="shared" si="58"/>
        <v>0.20300000000000001</v>
      </c>
      <c r="G603" s="55">
        <f>IF(AND(E570*12&gt;=150000),OnPeakPer*E570*E572,OnPeakPer*E570)</f>
        <v>58.5</v>
      </c>
      <c r="H603" s="130">
        <f>G603*F603</f>
        <v>11.875500000000001</v>
      </c>
      <c r="I603" s="35">
        <f t="shared" si="59"/>
        <v>0.20300000000000001</v>
      </c>
      <c r="J603" s="56">
        <f>IF(AND(E570*12&gt;=150000),OnPeakPer*E570*E573,OnPeakPer*E570)</f>
        <v>58.5</v>
      </c>
      <c r="K603" s="118">
        <f>J603*I603</f>
        <v>11.875500000000001</v>
      </c>
      <c r="L603" s="119">
        <f>K603-H603</f>
        <v>0</v>
      </c>
      <c r="M603" s="120">
        <f>IF(ISERROR(L603/H603), "", L603/H603)</f>
        <v>0</v>
      </c>
    </row>
    <row r="604" spans="1:15" ht="13.2" hidden="1" customHeight="1" x14ac:dyDescent="0.25">
      <c r="A604" s="103" t="str">
        <f t="shared" si="57"/>
        <v>Residential (Low)</v>
      </c>
      <c r="B604" s="103" t="s">
        <v>78</v>
      </c>
      <c r="D604" s="25" t="s">
        <v>79</v>
      </c>
      <c r="E604" s="25"/>
      <c r="F604" s="34">
        <f t="shared" si="58"/>
        <v>0.157</v>
      </c>
      <c r="G604" s="55">
        <f>IF(AND(E570*12&gt;=150000),E570*E572,E570)</f>
        <v>325</v>
      </c>
      <c r="H604" s="130">
        <f>G604*F604</f>
        <v>51.024999999999999</v>
      </c>
      <c r="I604" s="35">
        <f>F604</f>
        <v>0.157</v>
      </c>
      <c r="J604" s="56">
        <f>IF(AND(E570*12&gt;=150000),E570*E573,E570)</f>
        <v>325</v>
      </c>
      <c r="K604" s="118">
        <f>J604*I604</f>
        <v>51.024999999999999</v>
      </c>
      <c r="L604" s="119">
        <f>K604-H604</f>
        <v>0</v>
      </c>
      <c r="M604" s="120">
        <f>IF(ISERROR(L604/H604), "", L604/H604)</f>
        <v>0</v>
      </c>
    </row>
    <row r="605" spans="1:15" ht="13.8" hidden="1" customHeight="1" thickBot="1" x14ac:dyDescent="0.3">
      <c r="A605" s="103" t="str">
        <f t="shared" si="57"/>
        <v>Residential (Low)</v>
      </c>
      <c r="B605" s="103" t="s">
        <v>17</v>
      </c>
      <c r="D605" s="25" t="s">
        <v>80</v>
      </c>
      <c r="E605" s="25"/>
      <c r="F605" s="34">
        <f t="shared" si="58"/>
        <v>0.11308</v>
      </c>
      <c r="G605" s="55">
        <f>IF(AND(E570*12&gt;=150000),E570*E572,E570)</f>
        <v>325</v>
      </c>
      <c r="H605" s="130">
        <f>G605*F605</f>
        <v>36.750999999999998</v>
      </c>
      <c r="I605" s="35">
        <f>F605</f>
        <v>0.11308</v>
      </c>
      <c r="J605" s="56">
        <f>IF(AND(E570*12&gt;=150000),E570*E573,E570)</f>
        <v>325</v>
      </c>
      <c r="K605" s="118">
        <f>J605*I605</f>
        <v>36.750999999999998</v>
      </c>
      <c r="L605" s="119">
        <f>K605-H605</f>
        <v>0</v>
      </c>
      <c r="M605" s="120">
        <f>IF(ISERROR(L605/H605), "", L605/H605)</f>
        <v>0</v>
      </c>
    </row>
    <row r="606" spans="1:15" ht="13.8" thickBot="1" x14ac:dyDescent="0.3">
      <c r="A606" s="103" t="str">
        <f t="shared" si="57"/>
        <v>Residential (Low)</v>
      </c>
      <c r="D606" s="58"/>
      <c r="E606" s="59"/>
      <c r="F606" s="60"/>
      <c r="G606" s="61"/>
      <c r="H606" s="62"/>
      <c r="I606" s="60"/>
      <c r="J606" s="63"/>
      <c r="K606" s="62"/>
      <c r="L606" s="64"/>
      <c r="M606" s="65"/>
    </row>
    <row r="607" spans="1:15" x14ac:dyDescent="0.25">
      <c r="A607" s="103" t="str">
        <f t="shared" si="57"/>
        <v>Residential (Low)</v>
      </c>
      <c r="B607" s="103" t="s">
        <v>12</v>
      </c>
      <c r="D607" s="135" t="s">
        <v>81</v>
      </c>
      <c r="E607" s="25"/>
      <c r="F607" s="136"/>
      <c r="G607" s="137"/>
      <c r="H607" s="138">
        <f>SUM(H597:H603,H596)</f>
        <v>90.04042530000001</v>
      </c>
      <c r="I607" s="139"/>
      <c r="J607" s="139"/>
      <c r="K607" s="138">
        <f>SUM(K597:K603,K596)</f>
        <v>102.06555559699427</v>
      </c>
      <c r="L607" s="140">
        <f>K607-H607</f>
        <v>12.025130296994263</v>
      </c>
      <c r="M607" s="141">
        <f>IF((H607)=0,"",(L607/H607))</f>
        <v>0.13355257104715454</v>
      </c>
    </row>
    <row r="608" spans="1:15" x14ac:dyDescent="0.25">
      <c r="A608" s="103" t="str">
        <f t="shared" si="57"/>
        <v>Residential (Low)</v>
      </c>
      <c r="B608" s="103" t="s">
        <v>12</v>
      </c>
      <c r="D608" s="142" t="s">
        <v>82</v>
      </c>
      <c r="E608" s="25"/>
      <c r="F608" s="136">
        <v>0.13</v>
      </c>
      <c r="G608" s="143"/>
      <c r="H608" s="144">
        <f>H607*F608</f>
        <v>11.705255289000002</v>
      </c>
      <c r="I608" s="145">
        <v>0.13</v>
      </c>
      <c r="J608" s="115"/>
      <c r="K608" s="144">
        <f>K607*I608</f>
        <v>13.268522227609257</v>
      </c>
      <c r="L608" s="119">
        <f>K608-H608</f>
        <v>1.5632669386092548</v>
      </c>
      <c r="M608" s="146">
        <f>IF((H608)=0,"",(L608/H608))</f>
        <v>0.13355257104715459</v>
      </c>
    </row>
    <row r="609" spans="1:14" ht="14.4" x14ac:dyDescent="0.3">
      <c r="A609" s="103" t="str">
        <f t="shared" si="57"/>
        <v>Residential (Low)</v>
      </c>
      <c r="B609" s="103" t="s">
        <v>12</v>
      </c>
      <c r="D609" s="142" t="s">
        <v>83</v>
      </c>
      <c r="E609" s="147"/>
      <c r="F609" s="148">
        <f>OER</f>
        <v>0.23499999999999999</v>
      </c>
      <c r="G609" s="143"/>
      <c r="H609" s="144">
        <f>IF(OR(ISNUMBER(SEARCH("[DGEN]", E568))=TRUE, ISNUMBER(SEARCH("STREET LIGHT", E568))=TRUE), 0, IF(AND(E570=0, E571=0),0, IF(AND(E571=0, E570*12&gt;250000), 0, IF(AND(E570=0, E571&gt;=50), 0, IF(E570*12&lt;=250000, F609*H607*-1, IF(E571&lt;50, F609*H607*-1, 0))))))</f>
        <v>-21.159499945500002</v>
      </c>
      <c r="I609" s="148">
        <f>OER</f>
        <v>0.23499999999999999</v>
      </c>
      <c r="J609" s="115"/>
      <c r="K609" s="144">
        <f>IF(OR(ISNUMBER(SEARCH("[DGEN]", E568))=TRUE, ISNUMBER(SEARCH("STREET LIGHT", E568))=TRUE), 0, IF(AND(E570=0, E571=0),0, IF(AND(E571=0, E570*12&gt;250000), 0, IF(AND(E570=0, E571&gt;=50), 0, IF(E570*12&lt;=250000, I609*K607*-1, IF(E571&lt;50, I609*K607*-1, 0))))))</f>
        <v>-23.985405565293654</v>
      </c>
      <c r="L609" s="119">
        <f>K609-H609</f>
        <v>-2.8259056197936516</v>
      </c>
      <c r="M609" s="146"/>
    </row>
    <row r="610" spans="1:14" ht="13.8" thickBot="1" x14ac:dyDescent="0.3">
      <c r="A610" s="103" t="str">
        <f t="shared" si="57"/>
        <v>Residential (Low)</v>
      </c>
      <c r="B610" s="103" t="s">
        <v>84</v>
      </c>
      <c r="C610" s="24">
        <f>B25</f>
        <v>10</v>
      </c>
      <c r="D610" s="247" t="s">
        <v>85</v>
      </c>
      <c r="E610" s="247"/>
      <c r="F610" s="77"/>
      <c r="G610" s="78"/>
      <c r="H610" s="79">
        <f>H607+H608+H609</f>
        <v>80.586180643500015</v>
      </c>
      <c r="I610" s="80"/>
      <c r="J610" s="80"/>
      <c r="K610" s="81">
        <f>K607+K608+K609</f>
        <v>91.348672259309865</v>
      </c>
      <c r="L610" s="82">
        <f>K610-H610</f>
        <v>10.76249161580985</v>
      </c>
      <c r="M610" s="83">
        <f>IF((H610)=0,"",(L610/H610))</f>
        <v>0.13355257104715434</v>
      </c>
    </row>
    <row r="611" spans="1:14" ht="13.8" thickBot="1" x14ac:dyDescent="0.3">
      <c r="A611" s="103" t="str">
        <f t="shared" si="57"/>
        <v>Residential (Low)</v>
      </c>
      <c r="B611" s="103" t="s">
        <v>12</v>
      </c>
      <c r="D611" s="58"/>
      <c r="E611" s="59"/>
      <c r="F611" s="60"/>
      <c r="G611" s="61"/>
      <c r="H611" s="62"/>
      <c r="I611" s="60"/>
      <c r="J611" s="63"/>
      <c r="K611" s="62"/>
      <c r="L611" s="64"/>
      <c r="M611" s="65"/>
    </row>
    <row r="614" spans="1:14" x14ac:dyDescent="0.25">
      <c r="C614" s="103"/>
      <c r="D614" s="104" t="s">
        <v>34</v>
      </c>
      <c r="E614" s="246" t="str">
        <f>D26</f>
        <v>Residential (High)</v>
      </c>
      <c r="F614" s="246"/>
      <c r="G614" s="246"/>
      <c r="H614" s="246"/>
      <c r="I614" s="246"/>
      <c r="J614" s="246"/>
      <c r="K614" s="103" t="str">
        <f>IF(N566="DEMAND - INTERVAL","RTSR - INTERVAL METERED","")</f>
        <v/>
      </c>
    </row>
    <row r="615" spans="1:14" x14ac:dyDescent="0.25">
      <c r="C615" s="103"/>
      <c r="D615" s="104" t="s">
        <v>35</v>
      </c>
      <c r="E615" s="236" t="str">
        <f>H26</f>
        <v>RPP</v>
      </c>
      <c r="F615" s="236"/>
      <c r="G615" s="236"/>
      <c r="H615" s="20"/>
      <c r="I615" s="20"/>
    </row>
    <row r="616" spans="1:14" ht="15.6" x14ac:dyDescent="0.25">
      <c r="C616" s="103"/>
      <c r="D616" s="104" t="s">
        <v>36</v>
      </c>
      <c r="E616" s="21">
        <f>K26</f>
        <v>1500</v>
      </c>
      <c r="F616" s="105" t="s">
        <v>11</v>
      </c>
      <c r="J616" s="22"/>
      <c r="K616" s="22"/>
      <c r="L616" s="22"/>
      <c r="M616" s="22"/>
      <c r="N616" s="22"/>
    </row>
    <row r="617" spans="1:14" ht="15.6" x14ac:dyDescent="0.3">
      <c r="C617" s="103"/>
      <c r="D617" s="104" t="s">
        <v>37</v>
      </c>
      <c r="E617" s="21">
        <f>L26</f>
        <v>0</v>
      </c>
      <c r="F617" s="106" t="s">
        <v>16</v>
      </c>
      <c r="G617" s="107"/>
      <c r="H617" s="108"/>
      <c r="I617" s="108"/>
      <c r="J617" s="108"/>
    </row>
    <row r="618" spans="1:14" x14ac:dyDescent="0.25">
      <c r="C618" s="103"/>
      <c r="D618" s="104" t="s">
        <v>38</v>
      </c>
      <c r="E618" s="23">
        <f>I26</f>
        <v>1.0482</v>
      </c>
    </row>
    <row r="619" spans="1:14" x14ac:dyDescent="0.25">
      <c r="C619" s="103"/>
      <c r="D619" s="104" t="s">
        <v>39</v>
      </c>
      <c r="E619" s="23">
        <f>J26</f>
        <v>1.0415000000000001</v>
      </c>
    </row>
    <row r="620" spans="1:14" x14ac:dyDescent="0.25">
      <c r="C620" s="103"/>
    </row>
    <row r="621" spans="1:14" x14ac:dyDescent="0.25">
      <c r="C621" s="103"/>
      <c r="E621" s="105"/>
      <c r="F621" s="237" t="s">
        <v>40</v>
      </c>
      <c r="G621" s="238"/>
      <c r="H621" s="239"/>
      <c r="I621" s="237" t="s">
        <v>41</v>
      </c>
      <c r="J621" s="238"/>
      <c r="K621" s="239"/>
      <c r="L621" s="237" t="s">
        <v>42</v>
      </c>
      <c r="M621" s="239"/>
    </row>
    <row r="622" spans="1:14" x14ac:dyDescent="0.25">
      <c r="C622" s="103"/>
      <c r="E622" s="240"/>
      <c r="F622" s="109" t="s">
        <v>43</v>
      </c>
      <c r="G622" s="109" t="s">
        <v>44</v>
      </c>
      <c r="H622" s="110" t="s">
        <v>45</v>
      </c>
      <c r="I622" s="109" t="s">
        <v>43</v>
      </c>
      <c r="J622" s="111" t="s">
        <v>44</v>
      </c>
      <c r="K622" s="110" t="s">
        <v>45</v>
      </c>
      <c r="L622" s="242" t="s">
        <v>46</v>
      </c>
      <c r="M622" s="244" t="s">
        <v>47</v>
      </c>
    </row>
    <row r="623" spans="1:14" x14ac:dyDescent="0.25">
      <c r="C623" s="103"/>
      <c r="E623" s="241"/>
      <c r="F623" s="112" t="s">
        <v>48</v>
      </c>
      <c r="G623" s="112"/>
      <c r="H623" s="113" t="s">
        <v>48</v>
      </c>
      <c r="I623" s="112" t="s">
        <v>48</v>
      </c>
      <c r="J623" s="113"/>
      <c r="K623" s="113" t="s">
        <v>48</v>
      </c>
      <c r="L623" s="243"/>
      <c r="M623" s="245"/>
    </row>
    <row r="624" spans="1:14" x14ac:dyDescent="0.25">
      <c r="A624" s="103" t="str">
        <f>$E614</f>
        <v>Residential (High)</v>
      </c>
      <c r="D624" s="114" t="s">
        <v>49</v>
      </c>
      <c r="E624" s="25"/>
      <c r="F624" s="26">
        <f>F74</f>
        <v>32.79</v>
      </c>
      <c r="G624" s="115">
        <v>1</v>
      </c>
      <c r="H624" s="116">
        <f>G624*F624</f>
        <v>32.79</v>
      </c>
      <c r="I624" s="29">
        <f>I74</f>
        <v>47.66</v>
      </c>
      <c r="J624" s="117">
        <f>G624</f>
        <v>1</v>
      </c>
      <c r="K624" s="118">
        <f>J624*I624</f>
        <v>47.66</v>
      </c>
      <c r="L624" s="119">
        <f>K624-H624</f>
        <v>14.869999999999997</v>
      </c>
      <c r="M624" s="120">
        <f>IF(ISERROR(L624/H624), "", L624/H624)</f>
        <v>0.45349191826776447</v>
      </c>
    </row>
    <row r="625" spans="1:15" x14ac:dyDescent="0.25">
      <c r="A625" s="103" t="str">
        <f t="shared" ref="A625:A657" si="64">A624</f>
        <v>Residential (High)</v>
      </c>
      <c r="D625" s="114" t="s">
        <v>50</v>
      </c>
      <c r="E625" s="25"/>
      <c r="F625" s="34">
        <f t="shared" ref="F625:F651" si="65">F75</f>
        <v>0</v>
      </c>
      <c r="G625" s="115">
        <f>IF($E617&gt;0, $E617, $E616)</f>
        <v>1500</v>
      </c>
      <c r="H625" s="116">
        <f>G625*F625</f>
        <v>0</v>
      </c>
      <c r="I625" s="35">
        <f t="shared" ref="I625:I651" si="66">I75</f>
        <v>0</v>
      </c>
      <c r="J625" s="117">
        <f>IF($E617&gt;0, $E617, $E616)</f>
        <v>1500</v>
      </c>
      <c r="K625" s="118">
        <f>J625*I625</f>
        <v>0</v>
      </c>
      <c r="L625" s="119">
        <f>K625-H625</f>
        <v>0</v>
      </c>
      <c r="M625" s="120" t="str">
        <f>IF(ISERROR(L625/H625), "", L625/H625)</f>
        <v/>
      </c>
    </row>
    <row r="626" spans="1:15" ht="13.8" hidden="1" customHeight="1" x14ac:dyDescent="0.25">
      <c r="A626" s="103" t="str">
        <f t="shared" si="64"/>
        <v>Residential (High)</v>
      </c>
      <c r="D626" s="114" t="s">
        <v>51</v>
      </c>
      <c r="E626" s="25"/>
      <c r="F626" s="34">
        <f t="shared" si="65"/>
        <v>0</v>
      </c>
      <c r="G626" s="115">
        <f>IF($E617&gt;0, $E617, $E616)</f>
        <v>1500</v>
      </c>
      <c r="H626" s="116">
        <v>0</v>
      </c>
      <c r="I626" s="35">
        <f t="shared" si="66"/>
        <v>0</v>
      </c>
      <c r="J626" s="117">
        <f>IF($E617&gt;0, $E617, $E616)</f>
        <v>1500</v>
      </c>
      <c r="K626" s="118">
        <v>0</v>
      </c>
      <c r="L626" s="119"/>
      <c r="M626" s="120"/>
    </row>
    <row r="627" spans="1:15" ht="13.2" hidden="1" customHeight="1" x14ac:dyDescent="0.25">
      <c r="A627" s="103" t="str">
        <f t="shared" si="64"/>
        <v>Residential (High)</v>
      </c>
      <c r="D627" s="114" t="s">
        <v>52</v>
      </c>
      <c r="E627" s="25"/>
      <c r="F627" s="34">
        <f t="shared" si="65"/>
        <v>0</v>
      </c>
      <c r="G627" s="115">
        <f>IF($E617&gt;0, $E617, $E616)</f>
        <v>1500</v>
      </c>
      <c r="H627" s="116">
        <v>0</v>
      </c>
      <c r="I627" s="35">
        <f t="shared" si="66"/>
        <v>0</v>
      </c>
      <c r="J627" s="121">
        <f>IF($E617&gt;0, $E617, $E616)</f>
        <v>1500</v>
      </c>
      <c r="K627" s="118">
        <v>0</v>
      </c>
      <c r="L627" s="119">
        <f t="shared" ref="L627:L645" si="67">K627-H627</f>
        <v>0</v>
      </c>
      <c r="M627" s="120" t="str">
        <f>IF(ISERROR(L627/H627), "", L627/H627)</f>
        <v/>
      </c>
    </row>
    <row r="628" spans="1:15" x14ac:dyDescent="0.25">
      <c r="A628" s="103" t="str">
        <f t="shared" si="64"/>
        <v>Residential (High)</v>
      </c>
      <c r="D628" s="114" t="s">
        <v>53</v>
      </c>
      <c r="E628" s="25"/>
      <c r="F628" s="26">
        <f t="shared" si="65"/>
        <v>3.05</v>
      </c>
      <c r="G628" s="115">
        <v>1</v>
      </c>
      <c r="H628" s="116">
        <f>G628*F628</f>
        <v>3.05</v>
      </c>
      <c r="I628" s="29">
        <f t="shared" si="66"/>
        <v>-0.91023855063937653</v>
      </c>
      <c r="J628" s="117">
        <f>G628</f>
        <v>1</v>
      </c>
      <c r="K628" s="118">
        <f>J628*I628</f>
        <v>-0.91023855063937653</v>
      </c>
      <c r="L628" s="119">
        <f t="shared" si="67"/>
        <v>-3.9602385506393762</v>
      </c>
      <c r="M628" s="120">
        <f>IF(ISERROR(L628/H628), "", L628/H628)</f>
        <v>-1.2984388690620907</v>
      </c>
    </row>
    <row r="629" spans="1:15" x14ac:dyDescent="0.25">
      <c r="A629" s="103" t="str">
        <f t="shared" si="64"/>
        <v>Residential (High)</v>
      </c>
      <c r="D629" s="114" t="s">
        <v>54</v>
      </c>
      <c r="E629" s="25"/>
      <c r="F629" s="36">
        <f t="shared" si="65"/>
        <v>0</v>
      </c>
      <c r="G629" s="115">
        <f>IF($E617&gt;0, $E617, $E616)</f>
        <v>1500</v>
      </c>
      <c r="H629" s="116">
        <f>G629*F629</f>
        <v>0</v>
      </c>
      <c r="I629" s="35">
        <f t="shared" si="66"/>
        <v>0</v>
      </c>
      <c r="J629" s="117">
        <f>IF($E617&gt;0, $E617, $E616)</f>
        <v>1500</v>
      </c>
      <c r="K629" s="118">
        <f>J629*I629</f>
        <v>0</v>
      </c>
      <c r="L629" s="119">
        <f t="shared" si="67"/>
        <v>0</v>
      </c>
      <c r="M629" s="120" t="str">
        <f>IF(ISERROR(L629/H629), "", L629/H629)</f>
        <v/>
      </c>
    </row>
    <row r="630" spans="1:15" x14ac:dyDescent="0.25">
      <c r="A630" s="103" t="str">
        <f t="shared" si="64"/>
        <v>Residential (High)</v>
      </c>
      <c r="B630" s="103" t="s">
        <v>55</v>
      </c>
      <c r="C630" s="24">
        <f>B26</f>
        <v>11</v>
      </c>
      <c r="D630" s="46" t="s">
        <v>56</v>
      </c>
      <c r="E630" s="47"/>
      <c r="F630" s="48"/>
      <c r="G630" s="49"/>
      <c r="H630" s="50">
        <f>SUM(H624:H629)</f>
        <v>35.839999999999996</v>
      </c>
      <c r="I630" s="51"/>
      <c r="J630" s="52"/>
      <c r="K630" s="50">
        <f>SUM(K624:K629)</f>
        <v>46.749761449360619</v>
      </c>
      <c r="L630" s="41">
        <f t="shared" si="67"/>
        <v>10.909761449360623</v>
      </c>
      <c r="M630" s="42">
        <f>IF((H630)=0,"",(L630/H630))</f>
        <v>0.30440182615403527</v>
      </c>
    </row>
    <row r="631" spans="1:15" x14ac:dyDescent="0.25">
      <c r="A631" s="103" t="str">
        <f t="shared" si="64"/>
        <v>Residential (High)</v>
      </c>
      <c r="D631" s="123" t="s">
        <v>57</v>
      </c>
      <c r="E631" s="25"/>
      <c r="F631" s="34">
        <f t="shared" si="65"/>
        <v>0.12752000000000002</v>
      </c>
      <c r="G631" s="43">
        <f>IF(F631=0, 0, $E616*E618-E616)</f>
        <v>72.299999999999955</v>
      </c>
      <c r="H631" s="28">
        <f t="shared" ref="H631:H638" si="68">G631*F631</f>
        <v>9.2196959999999955</v>
      </c>
      <c r="I631" s="35">
        <f t="shared" si="66"/>
        <v>0.12752000000000002</v>
      </c>
      <c r="J631" s="44">
        <f>IF(I631=0, 0, E616*E619-E616)</f>
        <v>62.250000000000227</v>
      </c>
      <c r="K631" s="31">
        <f t="shared" ref="K631:K638" si="69">J631*I631</f>
        <v>7.9381200000000307</v>
      </c>
      <c r="L631" s="119">
        <f t="shared" si="67"/>
        <v>-1.2815759999999647</v>
      </c>
      <c r="M631" s="120">
        <f t="shared" ref="M631:M638" si="70">IF(ISERROR(L631/H631), "", L631/H631)</f>
        <v>-0.13900414937758959</v>
      </c>
    </row>
    <row r="632" spans="1:15" ht="26.4" x14ac:dyDescent="0.25">
      <c r="A632" s="103" t="str">
        <f t="shared" si="64"/>
        <v>Residential (High)</v>
      </c>
      <c r="D632" s="123" t="s">
        <v>58</v>
      </c>
      <c r="E632" s="25"/>
      <c r="F632" s="36">
        <f t="shared" si="65"/>
        <v>-1.6000000000000001E-3</v>
      </c>
      <c r="G632" s="55">
        <f>IF($E617&gt;0, $E617, $E616)</f>
        <v>1500</v>
      </c>
      <c r="H632" s="116">
        <f t="shared" si="68"/>
        <v>-2.4</v>
      </c>
      <c r="I632" s="35">
        <f t="shared" si="66"/>
        <v>0</v>
      </c>
      <c r="J632" s="56">
        <f>IF($E617&gt;0, $E617, $E616)</f>
        <v>1500</v>
      </c>
      <c r="K632" s="118">
        <f t="shared" si="69"/>
        <v>0</v>
      </c>
      <c r="L632" s="119">
        <f t="shared" si="67"/>
        <v>2.4</v>
      </c>
      <c r="M632" s="120">
        <f t="shared" si="70"/>
        <v>-1</v>
      </c>
    </row>
    <row r="633" spans="1:15" x14ac:dyDescent="0.25">
      <c r="A633" s="103" t="str">
        <f t="shared" si="64"/>
        <v>Residential (High)</v>
      </c>
      <c r="D633" s="123" t="s">
        <v>59</v>
      </c>
      <c r="E633" s="25"/>
      <c r="F633" s="36">
        <f t="shared" si="65"/>
        <v>5.9999999999999995E-4</v>
      </c>
      <c r="G633" s="55">
        <f>IF($E617&gt;0, $E617, $E616)</f>
        <v>1500</v>
      </c>
      <c r="H633" s="116">
        <f t="shared" si="68"/>
        <v>0.89999999999999991</v>
      </c>
      <c r="I633" s="35">
        <f t="shared" si="66"/>
        <v>0</v>
      </c>
      <c r="J633" s="56">
        <f>IF($E617&gt;0, $E617, $E616)</f>
        <v>1500</v>
      </c>
      <c r="K633" s="118">
        <f t="shared" si="69"/>
        <v>0</v>
      </c>
      <c r="L633" s="119">
        <f t="shared" si="67"/>
        <v>-0.89999999999999991</v>
      </c>
      <c r="M633" s="120">
        <f t="shared" si="70"/>
        <v>-1</v>
      </c>
    </row>
    <row r="634" spans="1:15" x14ac:dyDescent="0.25">
      <c r="A634" s="103" t="str">
        <f t="shared" si="64"/>
        <v>Residential (High)</v>
      </c>
      <c r="D634" s="123" t="s">
        <v>60</v>
      </c>
      <c r="E634" s="25"/>
      <c r="F634" s="34">
        <f t="shared" si="65"/>
        <v>0</v>
      </c>
      <c r="G634" s="55">
        <f>E616</f>
        <v>1500</v>
      </c>
      <c r="H634" s="116">
        <f t="shared" si="68"/>
        <v>0</v>
      </c>
      <c r="I634" s="35">
        <f t="shared" si="66"/>
        <v>0</v>
      </c>
      <c r="J634" s="56">
        <f>E616</f>
        <v>1500</v>
      </c>
      <c r="K634" s="118">
        <f t="shared" si="69"/>
        <v>0</v>
      </c>
      <c r="L634" s="119">
        <f t="shared" si="67"/>
        <v>0</v>
      </c>
      <c r="M634" s="120" t="str">
        <f t="shared" si="70"/>
        <v/>
      </c>
    </row>
    <row r="635" spans="1:15" x14ac:dyDescent="0.25">
      <c r="A635" s="103" t="str">
        <f t="shared" si="64"/>
        <v>Residential (High)</v>
      </c>
      <c r="D635" s="114" t="s">
        <v>61</v>
      </c>
      <c r="E635" s="25"/>
      <c r="F635" s="36">
        <f t="shared" si="65"/>
        <v>1.4E-3</v>
      </c>
      <c r="G635" s="55">
        <f>IF($E617&gt;0, $E617, $E616)</f>
        <v>1500</v>
      </c>
      <c r="H635" s="116">
        <f t="shared" si="68"/>
        <v>2.1</v>
      </c>
      <c r="I635" s="35">
        <f t="shared" si="66"/>
        <v>1.4668233742402548E-3</v>
      </c>
      <c r="J635" s="56">
        <f>IF($E617&gt;0, $E617, $E616)</f>
        <v>1500</v>
      </c>
      <c r="K635" s="118">
        <f t="shared" si="69"/>
        <v>2.2002350613603823</v>
      </c>
      <c r="L635" s="119">
        <f t="shared" si="67"/>
        <v>0.10023506136038218</v>
      </c>
      <c r="M635" s="120">
        <f t="shared" si="70"/>
        <v>4.7730981600181993E-2</v>
      </c>
      <c r="O635" s="160"/>
    </row>
    <row r="636" spans="1:15" ht="26.4" x14ac:dyDescent="0.25">
      <c r="A636" s="103" t="str">
        <f t="shared" si="64"/>
        <v>Residential (High)</v>
      </c>
      <c r="D636" s="123" t="s">
        <v>62</v>
      </c>
      <c r="E636" s="25"/>
      <c r="F636" s="36">
        <f t="shared" si="65"/>
        <v>0.42</v>
      </c>
      <c r="G636" s="115">
        <v>1</v>
      </c>
      <c r="H636" s="116">
        <f t="shared" si="68"/>
        <v>0.42</v>
      </c>
      <c r="I636" s="45">
        <f t="shared" si="66"/>
        <v>0.42</v>
      </c>
      <c r="J636" s="121">
        <v>1</v>
      </c>
      <c r="K636" s="118">
        <f t="shared" si="69"/>
        <v>0.42</v>
      </c>
      <c r="L636" s="119">
        <f t="shared" si="67"/>
        <v>0</v>
      </c>
      <c r="M636" s="120">
        <f t="shared" si="70"/>
        <v>0</v>
      </c>
    </row>
    <row r="637" spans="1:15" x14ac:dyDescent="0.25">
      <c r="A637" s="103" t="str">
        <f t="shared" si="64"/>
        <v>Residential (High)</v>
      </c>
      <c r="D637" s="114" t="s">
        <v>63</v>
      </c>
      <c r="E637" s="25"/>
      <c r="F637" s="36">
        <f t="shared" si="65"/>
        <v>1.34</v>
      </c>
      <c r="G637" s="115">
        <v>1</v>
      </c>
      <c r="H637" s="116">
        <f t="shared" si="68"/>
        <v>1.34</v>
      </c>
      <c r="I637" s="29">
        <f t="shared" si="66"/>
        <v>1.45980305100556</v>
      </c>
      <c r="J637" s="121">
        <v>1</v>
      </c>
      <c r="K637" s="118">
        <f t="shared" si="69"/>
        <v>1.45980305100556</v>
      </c>
      <c r="L637" s="119">
        <f t="shared" si="67"/>
        <v>0.11980305100555988</v>
      </c>
      <c r="M637" s="120">
        <f t="shared" si="70"/>
        <v>8.9405261944447673E-2</v>
      </c>
    </row>
    <row r="638" spans="1:15" x14ac:dyDescent="0.25">
      <c r="A638" s="103" t="str">
        <f t="shared" si="64"/>
        <v>Residential (High)</v>
      </c>
      <c r="D638" s="114" t="s">
        <v>64</v>
      </c>
      <c r="E638" s="25"/>
      <c r="F638" s="34">
        <f t="shared" si="65"/>
        <v>0</v>
      </c>
      <c r="G638" s="55">
        <f>IF($E617&gt;0, $E617, $E616)</f>
        <v>1500</v>
      </c>
      <c r="H638" s="116">
        <f t="shared" si="68"/>
        <v>0</v>
      </c>
      <c r="I638" s="35">
        <f t="shared" si="66"/>
        <v>0</v>
      </c>
      <c r="J638" s="56">
        <f>IF($E617&gt;0, $E617, $E616)</f>
        <v>1500</v>
      </c>
      <c r="K638" s="118">
        <f t="shared" si="69"/>
        <v>0</v>
      </c>
      <c r="L638" s="119">
        <f t="shared" si="67"/>
        <v>0</v>
      </c>
      <c r="M638" s="120" t="str">
        <f t="shared" si="70"/>
        <v/>
      </c>
    </row>
    <row r="639" spans="1:15" ht="26.4" x14ac:dyDescent="0.25">
      <c r="A639" s="103" t="str">
        <f t="shared" si="64"/>
        <v>Residential (High)</v>
      </c>
      <c r="B639" s="103" t="s">
        <v>65</v>
      </c>
      <c r="C639" s="24">
        <f>B26</f>
        <v>11</v>
      </c>
      <c r="D639" s="46" t="s">
        <v>66</v>
      </c>
      <c r="E639" s="47"/>
      <c r="F639" s="48"/>
      <c r="G639" s="49"/>
      <c r="H639" s="50">
        <f>SUM(H630:H638)</f>
        <v>47.419695999999995</v>
      </c>
      <c r="I639" s="51"/>
      <c r="J639" s="52"/>
      <c r="K639" s="50">
        <f>SUM(K630:K638)</f>
        <v>58.767919561726593</v>
      </c>
      <c r="L639" s="41">
        <f t="shared" si="67"/>
        <v>11.348223561726599</v>
      </c>
      <c r="M639" s="42">
        <f>IF((H639)=0,"",(L639/H639))</f>
        <v>0.23931455743045252</v>
      </c>
    </row>
    <row r="640" spans="1:15" x14ac:dyDescent="0.25">
      <c r="A640" s="103" t="str">
        <f t="shared" si="64"/>
        <v>Residential (High)</v>
      </c>
      <c r="D640" s="126" t="s">
        <v>67</v>
      </c>
      <c r="E640" s="25"/>
      <c r="F640" s="36">
        <f t="shared" si="65"/>
        <v>1.15E-2</v>
      </c>
      <c r="G640" s="43">
        <f>IF($E617&gt;0, $E617, $E616*$E618)</f>
        <v>1572.3</v>
      </c>
      <c r="H640" s="116">
        <f>G640*F640</f>
        <v>18.08145</v>
      </c>
      <c r="I640" s="35">
        <f t="shared" si="66"/>
        <v>1.29E-2</v>
      </c>
      <c r="J640" s="44">
        <f>IF($E617&gt;0, $E617, $E616*$E619)</f>
        <v>1562.2500000000002</v>
      </c>
      <c r="K640" s="118">
        <f>J640*I640</f>
        <v>20.153025000000003</v>
      </c>
      <c r="L640" s="119">
        <f t="shared" si="67"/>
        <v>2.0715750000000028</v>
      </c>
      <c r="M640" s="120">
        <f>IF(ISERROR(L640/H640), "", L640/H640)</f>
        <v>0.11456907493591514</v>
      </c>
      <c r="N640" s="127" t="str">
        <f>IF(ISERROR(ABS(M640)), "", IF(ABS(M640)&gt;=4%, "In the manager's summary, discuss the reasoning for the change in RTSR rates", ""))</f>
        <v>In the manager's summary, discuss the reasoning for the change in RTSR rates</v>
      </c>
      <c r="O640" s="160"/>
    </row>
    <row r="641" spans="1:15" ht="26.4" x14ac:dyDescent="0.25">
      <c r="A641" s="103" t="str">
        <f t="shared" si="64"/>
        <v>Residential (High)</v>
      </c>
      <c r="D641" s="128" t="s">
        <v>68</v>
      </c>
      <c r="E641" s="25"/>
      <c r="F641" s="36">
        <f t="shared" si="65"/>
        <v>7.7999999999999996E-3</v>
      </c>
      <c r="G641" s="43">
        <f>IF($E617&gt;0, $E617, $E616*$E618)</f>
        <v>1572.3</v>
      </c>
      <c r="H641" s="116">
        <f>G641*F641</f>
        <v>12.26394</v>
      </c>
      <c r="I641" s="35">
        <f t="shared" si="66"/>
        <v>9.2999999999999992E-3</v>
      </c>
      <c r="J641" s="44">
        <f>IF($E617&gt;0, $E617, $E616*$E619)</f>
        <v>1562.2500000000002</v>
      </c>
      <c r="K641" s="118">
        <f>J641*I641</f>
        <v>14.528925000000001</v>
      </c>
      <c r="L641" s="119">
        <f t="shared" si="67"/>
        <v>2.2649850000000011</v>
      </c>
      <c r="M641" s="120">
        <f>IF(ISERROR(L641/H641), "", L641/H641)</f>
        <v>0.18468656891667776</v>
      </c>
      <c r="N641" s="127" t="str">
        <f>IF(ISERROR(ABS(M641)), "", IF(ABS(M641)&gt;=4%, "In the manager's summary, discuss the reasoning for the change in RTSR rates", ""))</f>
        <v>In the manager's summary, discuss the reasoning for the change in RTSR rates</v>
      </c>
      <c r="O641" s="160"/>
    </row>
    <row r="642" spans="1:15" ht="26.4" x14ac:dyDescent="0.25">
      <c r="A642" s="103" t="str">
        <f t="shared" si="64"/>
        <v>Residential (High)</v>
      </c>
      <c r="B642" s="103" t="s">
        <v>69</v>
      </c>
      <c r="C642" s="24">
        <f>B26</f>
        <v>11</v>
      </c>
      <c r="D642" s="46" t="s">
        <v>70</v>
      </c>
      <c r="E642" s="47"/>
      <c r="F642" s="48"/>
      <c r="G642" s="49"/>
      <c r="H642" s="50">
        <f>SUM(H639:H641)</f>
        <v>77.765085999999997</v>
      </c>
      <c r="I642" s="51"/>
      <c r="J642" s="52"/>
      <c r="K642" s="50">
        <f>SUM(K639:K641)</f>
        <v>93.449869561726601</v>
      </c>
      <c r="L642" s="41">
        <f t="shared" si="67"/>
        <v>15.684783561726604</v>
      </c>
      <c r="M642" s="42">
        <f>IF((H642)=0,"",(L642/H642))</f>
        <v>0.20169441543119498</v>
      </c>
    </row>
    <row r="643" spans="1:15" ht="26.4" x14ac:dyDescent="0.25">
      <c r="A643" s="103" t="str">
        <f t="shared" si="64"/>
        <v>Residential (High)</v>
      </c>
      <c r="D643" s="129" t="s">
        <v>71</v>
      </c>
      <c r="E643" s="25"/>
      <c r="F643" s="34">
        <f t="shared" si="65"/>
        <v>4.5000000000000005E-3</v>
      </c>
      <c r="G643" s="43">
        <f>E616*E618</f>
        <v>1572.3</v>
      </c>
      <c r="H643" s="53">
        <f>G643*F643</f>
        <v>7.0753500000000003</v>
      </c>
      <c r="I643" s="35">
        <f t="shared" si="66"/>
        <v>4.5000000000000005E-3</v>
      </c>
      <c r="J643" s="44">
        <f>E616*E619</f>
        <v>1562.2500000000002</v>
      </c>
      <c r="K643" s="31">
        <f>J643*I643</f>
        <v>7.0301250000000017</v>
      </c>
      <c r="L643" s="119">
        <f t="shared" si="67"/>
        <v>-4.5224999999998516E-2</v>
      </c>
      <c r="M643" s="120">
        <f>IF(ISERROR(L643/H643), "", L643/H643)</f>
        <v>-6.3919099408507726E-3</v>
      </c>
    </row>
    <row r="644" spans="1:15" ht="26.4" x14ac:dyDescent="0.25">
      <c r="A644" s="103" t="str">
        <f t="shared" si="64"/>
        <v>Residential (High)</v>
      </c>
      <c r="D644" s="129" t="s">
        <v>72</v>
      </c>
      <c r="E644" s="25"/>
      <c r="F644" s="34">
        <f t="shared" si="65"/>
        <v>1.5E-3</v>
      </c>
      <c r="G644" s="43">
        <f>E616*E618</f>
        <v>1572.3</v>
      </c>
      <c r="H644" s="53">
        <f>G644*F644</f>
        <v>2.3584499999999999</v>
      </c>
      <c r="I644" s="35">
        <f t="shared" si="66"/>
        <v>1.5E-3</v>
      </c>
      <c r="J644" s="44">
        <f>E616*E619</f>
        <v>1562.2500000000002</v>
      </c>
      <c r="K644" s="31">
        <f>J644*I644</f>
        <v>2.3433750000000004</v>
      </c>
      <c r="L644" s="119">
        <f t="shared" si="67"/>
        <v>-1.5074999999999505E-2</v>
      </c>
      <c r="M644" s="120">
        <f>IF(ISERROR(L644/H644), "", L644/H644)</f>
        <v>-6.3919099408507735E-3</v>
      </c>
    </row>
    <row r="645" spans="1:15" x14ac:dyDescent="0.25">
      <c r="A645" s="103" t="str">
        <f t="shared" si="64"/>
        <v>Residential (High)</v>
      </c>
      <c r="D645" s="25" t="s">
        <v>73</v>
      </c>
      <c r="E645" s="25"/>
      <c r="F645" s="54">
        <f t="shared" si="65"/>
        <v>0.25</v>
      </c>
      <c r="G645" s="115">
        <v>1</v>
      </c>
      <c r="H645" s="130">
        <f>G645*F645</f>
        <v>0.25</v>
      </c>
      <c r="I645" s="45">
        <f t="shared" si="66"/>
        <v>0.25</v>
      </c>
      <c r="J645" s="117">
        <v>1</v>
      </c>
      <c r="K645" s="118">
        <f>J645*I645</f>
        <v>0.25</v>
      </c>
      <c r="L645" s="119">
        <f t="shared" si="67"/>
        <v>0</v>
      </c>
      <c r="M645" s="120">
        <f>IF(ISERROR(L645/H645), "", L645/H645)</f>
        <v>0</v>
      </c>
    </row>
    <row r="646" spans="1:15" ht="26.4" x14ac:dyDescent="0.25">
      <c r="A646" s="103" t="str">
        <f t="shared" si="64"/>
        <v>Residential (High)</v>
      </c>
      <c r="D646" s="129" t="s">
        <v>74</v>
      </c>
      <c r="E646" s="25"/>
      <c r="F646" s="34">
        <f t="shared" si="65"/>
        <v>0</v>
      </c>
      <c r="G646" s="55"/>
      <c r="H646" s="130"/>
      <c r="I646" s="35">
        <f t="shared" si="66"/>
        <v>0</v>
      </c>
      <c r="J646" s="56"/>
      <c r="K646" s="118"/>
      <c r="L646" s="119"/>
      <c r="M646" s="120"/>
    </row>
    <row r="647" spans="1:15" x14ac:dyDescent="0.25">
      <c r="A647" s="103" t="str">
        <f t="shared" si="64"/>
        <v>Residential (High)</v>
      </c>
      <c r="B647" s="103" t="s">
        <v>12</v>
      </c>
      <c r="D647" s="25" t="s">
        <v>75</v>
      </c>
      <c r="E647" s="25"/>
      <c r="F647" s="34">
        <f t="shared" si="65"/>
        <v>9.8000000000000004E-2</v>
      </c>
      <c r="G647" s="55">
        <f>IF(AND(E616*12&gt;=150000),OffPeakPer*E616*E618,OffPeakPer*E616)</f>
        <v>960</v>
      </c>
      <c r="H647" s="130">
        <f>G647*F647</f>
        <v>94.08</v>
      </c>
      <c r="I647" s="35">
        <f t="shared" si="66"/>
        <v>9.8000000000000004E-2</v>
      </c>
      <c r="J647" s="56">
        <f>IF(AND(E616*12&gt;=150000),OffPeakPer*E616*E619,OffPeakPer*E616)</f>
        <v>960</v>
      </c>
      <c r="K647" s="118">
        <f>J647*I647</f>
        <v>94.08</v>
      </c>
      <c r="L647" s="119">
        <f>K647-H647</f>
        <v>0</v>
      </c>
      <c r="M647" s="120">
        <f>IF(ISERROR(L647/H647), "", L647/H647)</f>
        <v>0</v>
      </c>
    </row>
    <row r="648" spans="1:15" x14ac:dyDescent="0.25">
      <c r="A648" s="103" t="str">
        <f t="shared" si="64"/>
        <v>Residential (High)</v>
      </c>
      <c r="B648" s="103" t="s">
        <v>12</v>
      </c>
      <c r="D648" s="25" t="s">
        <v>76</v>
      </c>
      <c r="E648" s="25"/>
      <c r="F648" s="34">
        <f t="shared" si="65"/>
        <v>0.157</v>
      </c>
      <c r="G648" s="55">
        <f>IF(AND(E616*12&gt;=150000),MidPeakPer*E616*E618,MidPeakPer*E616)</f>
        <v>270</v>
      </c>
      <c r="H648" s="130">
        <f>G648*F648</f>
        <v>42.39</v>
      </c>
      <c r="I648" s="35">
        <f t="shared" si="66"/>
        <v>0.157</v>
      </c>
      <c r="J648" s="56">
        <f>IF(AND(E616*12&gt;=150000),MidPeakPer*E616*E619,MidPeakPer*E616)</f>
        <v>270</v>
      </c>
      <c r="K648" s="118">
        <f>J648*I648</f>
        <v>42.39</v>
      </c>
      <c r="L648" s="119">
        <f>K648-H648</f>
        <v>0</v>
      </c>
      <c r="M648" s="120">
        <f>IF(ISERROR(L648/H648), "", L648/H648)</f>
        <v>0</v>
      </c>
    </row>
    <row r="649" spans="1:15" ht="13.8" thickBot="1" x14ac:dyDescent="0.3">
      <c r="A649" s="103" t="str">
        <f t="shared" si="64"/>
        <v>Residential (High)</v>
      </c>
      <c r="B649" s="103" t="s">
        <v>12</v>
      </c>
      <c r="D649" s="103" t="s">
        <v>77</v>
      </c>
      <c r="E649" s="25"/>
      <c r="F649" s="34">
        <f t="shared" si="65"/>
        <v>0.20300000000000001</v>
      </c>
      <c r="G649" s="55">
        <f>IF(AND(E616*12&gt;=150000),OnPeakPer*E616*E618,OnPeakPer*E616)</f>
        <v>270</v>
      </c>
      <c r="H649" s="130">
        <f>G649*F649</f>
        <v>54.81</v>
      </c>
      <c r="I649" s="35">
        <f t="shared" si="66"/>
        <v>0.20300000000000001</v>
      </c>
      <c r="J649" s="56">
        <f>IF(AND(E616*12&gt;=150000),OnPeakPer*E616*E619,OnPeakPer*E616)</f>
        <v>270</v>
      </c>
      <c r="K649" s="118">
        <f>J649*I649</f>
        <v>54.81</v>
      </c>
      <c r="L649" s="119">
        <f>K649-H649</f>
        <v>0</v>
      </c>
      <c r="M649" s="120">
        <f>IF(ISERROR(L649/H649), "", L649/H649)</f>
        <v>0</v>
      </c>
    </row>
    <row r="650" spans="1:15" ht="13.2" hidden="1" customHeight="1" x14ac:dyDescent="0.25">
      <c r="A650" s="103" t="str">
        <f t="shared" si="64"/>
        <v>Residential (High)</v>
      </c>
      <c r="B650" s="103" t="s">
        <v>78</v>
      </c>
      <c r="D650" s="25" t="s">
        <v>79</v>
      </c>
      <c r="E650" s="25"/>
      <c r="F650" s="34">
        <f t="shared" si="65"/>
        <v>0.157</v>
      </c>
      <c r="G650" s="55">
        <f>IF(AND(E616*12&gt;=150000),E616*E618,E616)</f>
        <v>1500</v>
      </c>
      <c r="H650" s="130">
        <f>G650*F650</f>
        <v>235.5</v>
      </c>
      <c r="I650" s="35">
        <f t="shared" si="66"/>
        <v>0.157</v>
      </c>
      <c r="J650" s="56">
        <f>IF(AND(E616*12&gt;=150000),E616*E619,E616)</f>
        <v>1500</v>
      </c>
      <c r="K650" s="118">
        <f>J650*I650</f>
        <v>235.5</v>
      </c>
      <c r="L650" s="119">
        <f>K650-H650</f>
        <v>0</v>
      </c>
      <c r="M650" s="120">
        <f>IF(ISERROR(L650/H650), "", L650/H650)</f>
        <v>0</v>
      </c>
    </row>
    <row r="651" spans="1:15" ht="13.8" hidden="1" customHeight="1" thickBot="1" x14ac:dyDescent="0.3">
      <c r="A651" s="103" t="str">
        <f t="shared" si="64"/>
        <v>Residential (High)</v>
      </c>
      <c r="B651" s="103" t="s">
        <v>17</v>
      </c>
      <c r="D651" s="25" t="s">
        <v>80</v>
      </c>
      <c r="E651" s="25"/>
      <c r="F651" s="34">
        <f t="shared" si="65"/>
        <v>0.11308</v>
      </c>
      <c r="G651" s="55">
        <f>IF(AND(E616*12&gt;=150000),E616*E618,E616)</f>
        <v>1500</v>
      </c>
      <c r="H651" s="130">
        <f>G651*F651</f>
        <v>169.62</v>
      </c>
      <c r="I651" s="35">
        <f t="shared" si="66"/>
        <v>0.11308</v>
      </c>
      <c r="J651" s="56">
        <f>IF(AND(E616*12&gt;=150000),E616*E619,E616)</f>
        <v>1500</v>
      </c>
      <c r="K651" s="118">
        <f>J651*I651</f>
        <v>169.62</v>
      </c>
      <c r="L651" s="119">
        <f>K651-H651</f>
        <v>0</v>
      </c>
      <c r="M651" s="120">
        <f>IF(ISERROR(L651/H651), "", L651/H651)</f>
        <v>0</v>
      </c>
    </row>
    <row r="652" spans="1:15" ht="13.8" thickBot="1" x14ac:dyDescent="0.3">
      <c r="A652" s="103" t="str">
        <f t="shared" si="64"/>
        <v>Residential (High)</v>
      </c>
      <c r="D652" s="58"/>
      <c r="E652" s="59"/>
      <c r="F652" s="60"/>
      <c r="G652" s="61"/>
      <c r="H652" s="62"/>
      <c r="I652" s="60"/>
      <c r="J652" s="63"/>
      <c r="K652" s="62"/>
      <c r="L652" s="64"/>
      <c r="M652" s="65"/>
    </row>
    <row r="653" spans="1:15" x14ac:dyDescent="0.25">
      <c r="A653" s="103" t="str">
        <f t="shared" si="64"/>
        <v>Residential (High)</v>
      </c>
      <c r="B653" s="103" t="s">
        <v>12</v>
      </c>
      <c r="D653" s="135" t="s">
        <v>81</v>
      </c>
      <c r="E653" s="25"/>
      <c r="F653" s="136"/>
      <c r="G653" s="137"/>
      <c r="H653" s="138">
        <f>SUM(H643:H649,H642)</f>
        <v>278.72888599999999</v>
      </c>
      <c r="I653" s="139"/>
      <c r="J653" s="139"/>
      <c r="K653" s="138">
        <f>SUM(K643:K649,K642)</f>
        <v>294.35336956172659</v>
      </c>
      <c r="L653" s="140">
        <f>K653-H653</f>
        <v>15.624483561726606</v>
      </c>
      <c r="M653" s="141">
        <f>IF((H653)=0,"",(L653/H653))</f>
        <v>5.6056204959419265E-2</v>
      </c>
    </row>
    <row r="654" spans="1:15" x14ac:dyDescent="0.25">
      <c r="A654" s="103" t="str">
        <f t="shared" si="64"/>
        <v>Residential (High)</v>
      </c>
      <c r="B654" s="103" t="s">
        <v>12</v>
      </c>
      <c r="D654" s="142" t="s">
        <v>82</v>
      </c>
      <c r="E654" s="25"/>
      <c r="F654" s="136">
        <v>0.13</v>
      </c>
      <c r="G654" s="143"/>
      <c r="H654" s="144">
        <f>H653*F654</f>
        <v>36.234755180000001</v>
      </c>
      <c r="I654" s="145">
        <v>0.13</v>
      </c>
      <c r="J654" s="115"/>
      <c r="K654" s="144">
        <f>K653*I654</f>
        <v>38.265938043024455</v>
      </c>
      <c r="L654" s="119">
        <f>K654-H654</f>
        <v>2.0311828630244548</v>
      </c>
      <c r="M654" s="146">
        <f>IF((H654)=0,"",(L654/H654))</f>
        <v>5.6056204959419154E-2</v>
      </c>
    </row>
    <row r="655" spans="1:15" ht="14.4" x14ac:dyDescent="0.3">
      <c r="A655" s="103" t="str">
        <f t="shared" si="64"/>
        <v>Residential (High)</v>
      </c>
      <c r="B655" s="103" t="s">
        <v>12</v>
      </c>
      <c r="D655" s="142" t="s">
        <v>83</v>
      </c>
      <c r="E655" s="147"/>
      <c r="F655" s="148">
        <f>OER</f>
        <v>0.23499999999999999</v>
      </c>
      <c r="G655" s="143"/>
      <c r="H655" s="144">
        <f>IF(OR(ISNUMBER(SEARCH("[DGEN]", E614))=TRUE, ISNUMBER(SEARCH("STREET LIGHT", E614))=TRUE), 0, IF(AND(E616=0, E617=0),0, IF(AND(E617=0, E616*12&gt;250000), 0, IF(AND(E616=0, E617&gt;=50), 0, IF(E616*12&lt;=250000, F655*H653*-1, IF(E617&lt;50, F655*H653*-1, 0))))))</f>
        <v>-65.501288209999998</v>
      </c>
      <c r="I655" s="148">
        <f>OER</f>
        <v>0.23499999999999999</v>
      </c>
      <c r="J655" s="115"/>
      <c r="K655" s="144">
        <f>IF(OR(ISNUMBER(SEARCH("[DGEN]", E614))=TRUE, ISNUMBER(SEARCH("STREET LIGHT", E614))=TRUE), 0, IF(AND(E616=0, E617=0),0, IF(AND(E617=0, E616*12&gt;250000), 0, IF(AND(E616=0, E617&gt;=50), 0, IF(E616*12&lt;=250000, I655*K653*-1, IF(E617&lt;50, I655*K653*-1, 0))))))</f>
        <v>-69.173041847005749</v>
      </c>
      <c r="L655" s="119">
        <f>K655-H655</f>
        <v>-3.6717536370057502</v>
      </c>
      <c r="M655" s="146"/>
    </row>
    <row r="656" spans="1:15" ht="13.8" thickBot="1" x14ac:dyDescent="0.3">
      <c r="A656" s="103" t="str">
        <f t="shared" si="64"/>
        <v>Residential (High)</v>
      </c>
      <c r="B656" s="103" t="s">
        <v>84</v>
      </c>
      <c r="C656" s="24">
        <f>B26</f>
        <v>11</v>
      </c>
      <c r="D656" s="247" t="s">
        <v>85</v>
      </c>
      <c r="E656" s="247"/>
      <c r="F656" s="77"/>
      <c r="G656" s="78"/>
      <c r="H656" s="79">
        <f>H653+H654+H655</f>
        <v>249.46235296999998</v>
      </c>
      <c r="I656" s="80"/>
      <c r="J656" s="80"/>
      <c r="K656" s="81">
        <f>K653+K654+K655</f>
        <v>263.44626575774532</v>
      </c>
      <c r="L656" s="82">
        <f>K656-H656</f>
        <v>13.983912787745339</v>
      </c>
      <c r="M656" s="83">
        <f>IF((H656)=0,"",(L656/H656))</f>
        <v>5.6056204959419376E-2</v>
      </c>
    </row>
    <row r="657" spans="1:14" ht="13.8" thickBot="1" x14ac:dyDescent="0.3">
      <c r="A657" s="103" t="str">
        <f t="shared" si="64"/>
        <v>Residential (High)</v>
      </c>
      <c r="B657" s="103" t="s">
        <v>12</v>
      </c>
      <c r="D657" s="58"/>
      <c r="E657" s="59"/>
      <c r="F657" s="60"/>
      <c r="G657" s="61"/>
      <c r="H657" s="62"/>
      <c r="I657" s="60"/>
      <c r="J657" s="63"/>
      <c r="K657" s="62"/>
      <c r="L657" s="64"/>
      <c r="M657" s="65"/>
    </row>
    <row r="660" spans="1:14" x14ac:dyDescent="0.25">
      <c r="C660" s="103"/>
      <c r="D660" s="104" t="s">
        <v>34</v>
      </c>
      <c r="E660" s="246" t="str">
        <f>D27</f>
        <v>Seasonal Residential (Low)</v>
      </c>
      <c r="F660" s="246"/>
      <c r="G660" s="246"/>
      <c r="H660" s="246"/>
      <c r="I660" s="246"/>
      <c r="J660" s="246"/>
      <c r="K660" s="103" t="str">
        <f>IF(N612="DEMAND - INTERVAL","RTSR - INTERVAL METERED","")</f>
        <v/>
      </c>
    </row>
    <row r="661" spans="1:14" x14ac:dyDescent="0.25">
      <c r="C661" s="103"/>
      <c r="D661" s="104" t="s">
        <v>35</v>
      </c>
      <c r="E661" s="236" t="str">
        <f>H27</f>
        <v>RPP</v>
      </c>
      <c r="F661" s="236"/>
      <c r="G661" s="236"/>
      <c r="H661" s="20"/>
      <c r="I661" s="20"/>
    </row>
    <row r="662" spans="1:14" ht="15.6" x14ac:dyDescent="0.25">
      <c r="C662" s="103"/>
      <c r="D662" s="104" t="s">
        <v>36</v>
      </c>
      <c r="E662" s="21">
        <f>K27</f>
        <v>350</v>
      </c>
      <c r="F662" s="105" t="s">
        <v>11</v>
      </c>
      <c r="J662" s="22"/>
      <c r="K662" s="22"/>
      <c r="L662" s="22"/>
      <c r="M662" s="22"/>
      <c r="N662" s="22"/>
    </row>
    <row r="663" spans="1:14" ht="15.6" x14ac:dyDescent="0.3">
      <c r="C663" s="103"/>
      <c r="D663" s="104" t="s">
        <v>37</v>
      </c>
      <c r="E663" s="21">
        <f>L27</f>
        <v>0</v>
      </c>
      <c r="F663" s="106" t="s">
        <v>16</v>
      </c>
      <c r="G663" s="107"/>
      <c r="H663" s="108"/>
      <c r="I663" s="108"/>
      <c r="J663" s="108"/>
    </row>
    <row r="664" spans="1:14" x14ac:dyDescent="0.25">
      <c r="C664" s="103"/>
      <c r="D664" s="104" t="s">
        <v>38</v>
      </c>
      <c r="E664" s="23">
        <f>I27</f>
        <v>1.0482</v>
      </c>
    </row>
    <row r="665" spans="1:14" x14ac:dyDescent="0.25">
      <c r="C665" s="103"/>
      <c r="D665" s="104" t="s">
        <v>39</v>
      </c>
      <c r="E665" s="23">
        <f>J27</f>
        <v>1.0415000000000001</v>
      </c>
    </row>
    <row r="666" spans="1:14" x14ac:dyDescent="0.25">
      <c r="C666" s="103"/>
    </row>
    <row r="667" spans="1:14" x14ac:dyDescent="0.25">
      <c r="C667" s="103"/>
      <c r="E667" s="105"/>
      <c r="F667" s="237" t="s">
        <v>40</v>
      </c>
      <c r="G667" s="238"/>
      <c r="H667" s="239"/>
      <c r="I667" s="237" t="s">
        <v>41</v>
      </c>
      <c r="J667" s="238"/>
      <c r="K667" s="239"/>
      <c r="L667" s="237" t="s">
        <v>42</v>
      </c>
      <c r="M667" s="239"/>
    </row>
    <row r="668" spans="1:14" x14ac:dyDescent="0.25">
      <c r="C668" s="103"/>
      <c r="E668" s="240"/>
      <c r="F668" s="109" t="s">
        <v>43</v>
      </c>
      <c r="G668" s="109" t="s">
        <v>44</v>
      </c>
      <c r="H668" s="110" t="s">
        <v>45</v>
      </c>
      <c r="I668" s="109" t="s">
        <v>43</v>
      </c>
      <c r="J668" s="111" t="s">
        <v>44</v>
      </c>
      <c r="K668" s="110" t="s">
        <v>45</v>
      </c>
      <c r="L668" s="242" t="s">
        <v>46</v>
      </c>
      <c r="M668" s="244" t="s">
        <v>47</v>
      </c>
    </row>
    <row r="669" spans="1:14" x14ac:dyDescent="0.25">
      <c r="C669" s="103"/>
      <c r="E669" s="241"/>
      <c r="F669" s="112" t="s">
        <v>48</v>
      </c>
      <c r="G669" s="112"/>
      <c r="H669" s="113" t="s">
        <v>48</v>
      </c>
      <c r="I669" s="112" t="s">
        <v>48</v>
      </c>
      <c r="J669" s="113"/>
      <c r="K669" s="113" t="s">
        <v>48</v>
      </c>
      <c r="L669" s="243"/>
      <c r="M669" s="245"/>
    </row>
    <row r="670" spans="1:14" x14ac:dyDescent="0.25">
      <c r="A670" s="103" t="str">
        <f>$E660</f>
        <v>Seasonal Residential (Low)</v>
      </c>
      <c r="D670" s="114" t="s">
        <v>49</v>
      </c>
      <c r="E670" s="25"/>
      <c r="F670" s="26">
        <f>F130</f>
        <v>59.89</v>
      </c>
      <c r="G670" s="115">
        <v>1</v>
      </c>
      <c r="H670" s="116">
        <f>G670*F670</f>
        <v>59.89</v>
      </c>
      <c r="I670" s="29">
        <f>I130</f>
        <v>82.99</v>
      </c>
      <c r="J670" s="117">
        <f>G670</f>
        <v>1</v>
      </c>
      <c r="K670" s="118">
        <f>J670*I670</f>
        <v>82.99</v>
      </c>
      <c r="L670" s="119">
        <f>K670-H670</f>
        <v>23.099999999999994</v>
      </c>
      <c r="M670" s="120">
        <f>IF(ISERROR(L670/H670), "", L670/H670)</f>
        <v>0.38570712973785265</v>
      </c>
    </row>
    <row r="671" spans="1:14" x14ac:dyDescent="0.25">
      <c r="A671" s="103" t="str">
        <f t="shared" ref="A671:A703" si="71">A670</f>
        <v>Seasonal Residential (Low)</v>
      </c>
      <c r="D671" s="114" t="s">
        <v>50</v>
      </c>
      <c r="E671" s="25"/>
      <c r="F671" s="34">
        <f t="shared" ref="F671:F697" si="72">F131</f>
        <v>0</v>
      </c>
      <c r="G671" s="115">
        <f>IF($E663&gt;0, $E663, $E662)</f>
        <v>350</v>
      </c>
      <c r="H671" s="116">
        <f>G671*F671</f>
        <v>0</v>
      </c>
      <c r="I671" s="35">
        <f t="shared" ref="I671:I697" si="73">I131</f>
        <v>0</v>
      </c>
      <c r="J671" s="117">
        <f>IF($E663&gt;0, $E663, $E662)</f>
        <v>350</v>
      </c>
      <c r="K671" s="118">
        <f>J671*I671</f>
        <v>0</v>
      </c>
      <c r="L671" s="119">
        <f>K671-H671</f>
        <v>0</v>
      </c>
      <c r="M671" s="120" t="str">
        <f>IF(ISERROR(L671/H671), "", L671/H671)</f>
        <v/>
      </c>
    </row>
    <row r="672" spans="1:14" ht="13.2" hidden="1" customHeight="1" x14ac:dyDescent="0.25">
      <c r="A672" s="103" t="str">
        <f t="shared" si="71"/>
        <v>Seasonal Residential (Low)</v>
      </c>
      <c r="D672" s="114" t="s">
        <v>51</v>
      </c>
      <c r="E672" s="25"/>
      <c r="F672" s="34">
        <f t="shared" si="72"/>
        <v>0</v>
      </c>
      <c r="G672" s="115">
        <f>IF($E663&gt;0, $E663, $E662)</f>
        <v>350</v>
      </c>
      <c r="H672" s="116">
        <v>0</v>
      </c>
      <c r="I672" s="35">
        <f t="shared" si="73"/>
        <v>0</v>
      </c>
      <c r="J672" s="117">
        <f>IF($E663&gt;0, $E663, $E662)</f>
        <v>350</v>
      </c>
      <c r="K672" s="118">
        <v>0</v>
      </c>
      <c r="L672" s="119"/>
      <c r="M672" s="120"/>
    </row>
    <row r="673" spans="1:15" ht="13.2" hidden="1" customHeight="1" x14ac:dyDescent="0.25">
      <c r="A673" s="103" t="str">
        <f t="shared" si="71"/>
        <v>Seasonal Residential (Low)</v>
      </c>
      <c r="D673" s="114" t="s">
        <v>52</v>
      </c>
      <c r="E673" s="25"/>
      <c r="F673" s="34">
        <f t="shared" si="72"/>
        <v>0</v>
      </c>
      <c r="G673" s="115">
        <f>IF($E663&gt;0, $E663, $E662)</f>
        <v>350</v>
      </c>
      <c r="H673" s="116">
        <v>0</v>
      </c>
      <c r="I673" s="35">
        <f t="shared" si="73"/>
        <v>0</v>
      </c>
      <c r="J673" s="121">
        <f>IF($E663&gt;0, $E663, $E662)</f>
        <v>350</v>
      </c>
      <c r="K673" s="118">
        <v>0</v>
      </c>
      <c r="L673" s="119">
        <f t="shared" ref="L673:L691" si="74">K673-H673</f>
        <v>0</v>
      </c>
      <c r="M673" s="120" t="str">
        <f>IF(ISERROR(L673/H673), "", L673/H673)</f>
        <v/>
      </c>
    </row>
    <row r="674" spans="1:15" x14ac:dyDescent="0.25">
      <c r="A674" s="103" t="str">
        <f t="shared" si="71"/>
        <v>Seasonal Residential (Low)</v>
      </c>
      <c r="D674" s="114" t="s">
        <v>53</v>
      </c>
      <c r="E674" s="25"/>
      <c r="F674" s="26">
        <f t="shared" si="72"/>
        <v>5.24</v>
      </c>
      <c r="G674" s="115">
        <v>1</v>
      </c>
      <c r="H674" s="116">
        <f>G674*F674</f>
        <v>5.24</v>
      </c>
      <c r="I674" s="29">
        <f t="shared" si="73"/>
        <v>-2.9908905059374242</v>
      </c>
      <c r="J674" s="117">
        <f>G674</f>
        <v>1</v>
      </c>
      <c r="K674" s="118">
        <f>J674*I674</f>
        <v>-2.9908905059374242</v>
      </c>
      <c r="L674" s="119">
        <f t="shared" si="74"/>
        <v>-8.230890505937424</v>
      </c>
      <c r="M674" s="120">
        <f>IF(ISERROR(L674/H674), "", L674/H674)</f>
        <v>-1.5707806309040886</v>
      </c>
    </row>
    <row r="675" spans="1:15" x14ac:dyDescent="0.25">
      <c r="A675" s="103" t="str">
        <f t="shared" si="71"/>
        <v>Seasonal Residential (Low)</v>
      </c>
      <c r="D675" s="114" t="s">
        <v>54</v>
      </c>
      <c r="E675" s="25"/>
      <c r="F675" s="36">
        <f t="shared" si="72"/>
        <v>0</v>
      </c>
      <c r="G675" s="115">
        <f>IF($E663&gt;0, $E663, $E662)</f>
        <v>350</v>
      </c>
      <c r="H675" s="116">
        <f>G675*F675</f>
        <v>0</v>
      </c>
      <c r="I675" s="35">
        <f t="shared" si="73"/>
        <v>0</v>
      </c>
      <c r="J675" s="117">
        <f>IF($E663&gt;0, $E663, $E662)</f>
        <v>350</v>
      </c>
      <c r="K675" s="118">
        <f>J675*I675</f>
        <v>0</v>
      </c>
      <c r="L675" s="119">
        <f t="shared" si="74"/>
        <v>0</v>
      </c>
      <c r="M675" s="120" t="str">
        <f>IF(ISERROR(L675/H675), "", L675/H675)</f>
        <v/>
      </c>
    </row>
    <row r="676" spans="1:15" x14ac:dyDescent="0.25">
      <c r="A676" s="103" t="str">
        <f t="shared" si="71"/>
        <v>Seasonal Residential (Low)</v>
      </c>
      <c r="B676" s="103" t="s">
        <v>55</v>
      </c>
      <c r="C676" s="24">
        <f>B27</f>
        <v>12</v>
      </c>
      <c r="D676" s="46" t="s">
        <v>56</v>
      </c>
      <c r="E676" s="47"/>
      <c r="F676" s="48"/>
      <c r="G676" s="49"/>
      <c r="H676" s="50">
        <f>SUM(H670:H675)</f>
        <v>65.13</v>
      </c>
      <c r="I676" s="51"/>
      <c r="J676" s="52"/>
      <c r="K676" s="50">
        <f>SUM(K670:K675)</f>
        <v>79.999109494062566</v>
      </c>
      <c r="L676" s="41">
        <f t="shared" si="74"/>
        <v>14.86910949406257</v>
      </c>
      <c r="M676" s="42">
        <f>IF((H676)=0,"",(L676/H676))</f>
        <v>0.22829893281226118</v>
      </c>
    </row>
    <row r="677" spans="1:15" x14ac:dyDescent="0.25">
      <c r="A677" s="103" t="str">
        <f t="shared" si="71"/>
        <v>Seasonal Residential (Low)</v>
      </c>
      <c r="D677" s="123" t="s">
        <v>57</v>
      </c>
      <c r="E677" s="25"/>
      <c r="F677" s="34">
        <f t="shared" si="72"/>
        <v>0.12752000000000002</v>
      </c>
      <c r="G677" s="43">
        <f>IF(F677=0, 0, $E662*E664-E662)</f>
        <v>16.870000000000005</v>
      </c>
      <c r="H677" s="28">
        <f t="shared" ref="H677:H684" si="75">G677*F677</f>
        <v>2.1512624000000011</v>
      </c>
      <c r="I677" s="35">
        <f t="shared" si="73"/>
        <v>0.12752000000000002</v>
      </c>
      <c r="J677" s="44">
        <f>IF(I677=0, 0, E662*E665-E662)</f>
        <v>14.525000000000034</v>
      </c>
      <c r="K677" s="31">
        <f t="shared" ref="K677:K684" si="76">J677*I677</f>
        <v>1.8522280000000046</v>
      </c>
      <c r="L677" s="119">
        <f t="shared" si="74"/>
        <v>-0.29903439999999648</v>
      </c>
      <c r="M677" s="120">
        <f t="shared" ref="M677:M684" si="77">IF(ISERROR(L677/H677), "", L677/H677)</f>
        <v>-0.13900414937759165</v>
      </c>
    </row>
    <row r="678" spans="1:15" ht="26.4" x14ac:dyDescent="0.25">
      <c r="A678" s="103" t="str">
        <f t="shared" si="71"/>
        <v>Seasonal Residential (Low)</v>
      </c>
      <c r="D678" s="123" t="s">
        <v>58</v>
      </c>
      <c r="E678" s="25"/>
      <c r="F678" s="36">
        <f t="shared" si="72"/>
        <v>-1.6000000000000001E-3</v>
      </c>
      <c r="G678" s="55">
        <f>IF($E663&gt;0, $E663, $E662)</f>
        <v>350</v>
      </c>
      <c r="H678" s="116">
        <f t="shared" si="75"/>
        <v>-0.56000000000000005</v>
      </c>
      <c r="I678" s="35">
        <f t="shared" si="73"/>
        <v>0</v>
      </c>
      <c r="J678" s="56">
        <f>IF($E663&gt;0, $E663, $E662)</f>
        <v>350</v>
      </c>
      <c r="K678" s="118">
        <f t="shared" si="76"/>
        <v>0</v>
      </c>
      <c r="L678" s="119">
        <f t="shared" si="74"/>
        <v>0.56000000000000005</v>
      </c>
      <c r="M678" s="120">
        <f t="shared" si="77"/>
        <v>-1</v>
      </c>
    </row>
    <row r="679" spans="1:15" x14ac:dyDescent="0.25">
      <c r="A679" s="103" t="str">
        <f t="shared" si="71"/>
        <v>Seasonal Residential (Low)</v>
      </c>
      <c r="D679" s="123" t="s">
        <v>59</v>
      </c>
      <c r="E679" s="25"/>
      <c r="F679" s="36">
        <f t="shared" si="72"/>
        <v>5.9999999999999995E-4</v>
      </c>
      <c r="G679" s="55">
        <f>IF($E663&gt;0, $E663, $E662)</f>
        <v>350</v>
      </c>
      <c r="H679" s="116">
        <f t="shared" si="75"/>
        <v>0.21</v>
      </c>
      <c r="I679" s="35">
        <f t="shared" si="73"/>
        <v>0</v>
      </c>
      <c r="J679" s="56">
        <f>IF($E663&gt;0, $E663, $E662)</f>
        <v>350</v>
      </c>
      <c r="K679" s="118">
        <f t="shared" si="76"/>
        <v>0</v>
      </c>
      <c r="L679" s="119">
        <f t="shared" si="74"/>
        <v>-0.21</v>
      </c>
      <c r="M679" s="120">
        <f t="shared" si="77"/>
        <v>-1</v>
      </c>
    </row>
    <row r="680" spans="1:15" x14ac:dyDescent="0.25">
      <c r="A680" s="103" t="str">
        <f t="shared" si="71"/>
        <v>Seasonal Residential (Low)</v>
      </c>
      <c r="D680" s="123" t="s">
        <v>60</v>
      </c>
      <c r="E680" s="25"/>
      <c r="F680" s="34">
        <f t="shared" si="72"/>
        <v>0</v>
      </c>
      <c r="G680" s="55">
        <f>E662</f>
        <v>350</v>
      </c>
      <c r="H680" s="116">
        <f t="shared" si="75"/>
        <v>0</v>
      </c>
      <c r="I680" s="35">
        <f t="shared" si="73"/>
        <v>0</v>
      </c>
      <c r="J680" s="56">
        <f>E662</f>
        <v>350</v>
      </c>
      <c r="K680" s="118">
        <f t="shared" si="76"/>
        <v>0</v>
      </c>
      <c r="L680" s="119">
        <f t="shared" si="74"/>
        <v>0</v>
      </c>
      <c r="M680" s="120" t="str">
        <f t="shared" si="77"/>
        <v/>
      </c>
    </row>
    <row r="681" spans="1:15" x14ac:dyDescent="0.25">
      <c r="A681" s="103" t="str">
        <f t="shared" si="71"/>
        <v>Seasonal Residential (Low)</v>
      </c>
      <c r="D681" s="114" t="s">
        <v>61</v>
      </c>
      <c r="E681" s="25"/>
      <c r="F681" s="36">
        <f t="shared" si="72"/>
        <v>1.9E-3</v>
      </c>
      <c r="G681" s="55">
        <f>IF($E663&gt;0, $E663, $E662)</f>
        <v>350</v>
      </c>
      <c r="H681" s="116">
        <f t="shared" si="75"/>
        <v>0.66500000000000004</v>
      </c>
      <c r="I681" s="35">
        <f t="shared" si="73"/>
        <v>1.7704576490678505E-3</v>
      </c>
      <c r="J681" s="56">
        <f>IF($E663&gt;0, $E663, $E662)</f>
        <v>350</v>
      </c>
      <c r="K681" s="118">
        <f t="shared" si="76"/>
        <v>0.61966017717374766</v>
      </c>
      <c r="L681" s="119">
        <f t="shared" si="74"/>
        <v>-4.5339822826252374E-2</v>
      </c>
      <c r="M681" s="120">
        <f t="shared" si="77"/>
        <v>-6.818018470113138E-2</v>
      </c>
      <c r="O681" s="160"/>
    </row>
    <row r="682" spans="1:15" ht="26.4" x14ac:dyDescent="0.25">
      <c r="A682" s="103" t="str">
        <f t="shared" si="71"/>
        <v>Seasonal Residential (Low)</v>
      </c>
      <c r="D682" s="123" t="s">
        <v>62</v>
      </c>
      <c r="E682" s="25"/>
      <c r="F682" s="36">
        <f t="shared" si="72"/>
        <v>0.42</v>
      </c>
      <c r="G682" s="115">
        <v>1</v>
      </c>
      <c r="H682" s="116">
        <f t="shared" si="75"/>
        <v>0.42</v>
      </c>
      <c r="I682" s="45">
        <f t="shared" si="73"/>
        <v>0.42</v>
      </c>
      <c r="J682" s="121">
        <v>1</v>
      </c>
      <c r="K682" s="118">
        <f t="shared" si="76"/>
        <v>0.42</v>
      </c>
      <c r="L682" s="119">
        <f t="shared" si="74"/>
        <v>0</v>
      </c>
      <c r="M682" s="120">
        <f t="shared" si="77"/>
        <v>0</v>
      </c>
    </row>
    <row r="683" spans="1:15" x14ac:dyDescent="0.25">
      <c r="A683" s="103" t="str">
        <f t="shared" si="71"/>
        <v>Seasonal Residential (Low)</v>
      </c>
      <c r="D683" s="114" t="s">
        <v>63</v>
      </c>
      <c r="E683" s="25"/>
      <c r="F683" s="36">
        <f t="shared" si="72"/>
        <v>2.27</v>
      </c>
      <c r="G683" s="115">
        <v>1</v>
      </c>
      <c r="H683" s="116">
        <f t="shared" si="75"/>
        <v>2.27</v>
      </c>
      <c r="I683" s="29">
        <f t="shared" si="73"/>
        <v>2.5050944083238744</v>
      </c>
      <c r="J683" s="121">
        <v>1</v>
      </c>
      <c r="K683" s="118">
        <f t="shared" si="76"/>
        <v>2.5050944083238744</v>
      </c>
      <c r="L683" s="119">
        <f t="shared" si="74"/>
        <v>0.2350944083238744</v>
      </c>
      <c r="M683" s="120">
        <f t="shared" si="77"/>
        <v>0.10356581864487859</v>
      </c>
    </row>
    <row r="684" spans="1:15" x14ac:dyDescent="0.25">
      <c r="A684" s="103" t="str">
        <f t="shared" si="71"/>
        <v>Seasonal Residential (Low)</v>
      </c>
      <c r="D684" s="114" t="s">
        <v>64</v>
      </c>
      <c r="E684" s="25"/>
      <c r="F684" s="34">
        <f t="shared" si="72"/>
        <v>0</v>
      </c>
      <c r="G684" s="55">
        <f>IF($E663&gt;0, $E663, $E662)</f>
        <v>350</v>
      </c>
      <c r="H684" s="116">
        <f t="shared" si="75"/>
        <v>0</v>
      </c>
      <c r="I684" s="35">
        <f t="shared" si="73"/>
        <v>0</v>
      </c>
      <c r="J684" s="56">
        <f>IF($E663&gt;0, $E663, $E662)</f>
        <v>350</v>
      </c>
      <c r="K684" s="118">
        <f t="shared" si="76"/>
        <v>0</v>
      </c>
      <c r="L684" s="119">
        <f t="shared" si="74"/>
        <v>0</v>
      </c>
      <c r="M684" s="120" t="str">
        <f t="shared" si="77"/>
        <v/>
      </c>
    </row>
    <row r="685" spans="1:15" ht="26.4" x14ac:dyDescent="0.25">
      <c r="A685" s="103" t="str">
        <f t="shared" si="71"/>
        <v>Seasonal Residential (Low)</v>
      </c>
      <c r="B685" s="103" t="s">
        <v>65</v>
      </c>
      <c r="C685" s="24">
        <f>B27</f>
        <v>12</v>
      </c>
      <c r="D685" s="46" t="s">
        <v>66</v>
      </c>
      <c r="E685" s="47"/>
      <c r="F685" s="48"/>
      <c r="G685" s="49"/>
      <c r="H685" s="50">
        <f>SUM(H676:H684)</f>
        <v>70.286262399999998</v>
      </c>
      <c r="I685" s="51"/>
      <c r="J685" s="52"/>
      <c r="K685" s="50">
        <f>SUM(K676:K684)</f>
        <v>85.396092079560191</v>
      </c>
      <c r="L685" s="41">
        <f t="shared" si="74"/>
        <v>15.109829679560193</v>
      </c>
      <c r="M685" s="42">
        <f>IF((H685)=0,"",(L685/H685))</f>
        <v>0.21497557507852619</v>
      </c>
    </row>
    <row r="686" spans="1:15" x14ac:dyDescent="0.25">
      <c r="A686" s="103" t="str">
        <f t="shared" si="71"/>
        <v>Seasonal Residential (Low)</v>
      </c>
      <c r="D686" s="126" t="s">
        <v>67</v>
      </c>
      <c r="E686" s="25"/>
      <c r="F686" s="36">
        <f t="shared" si="72"/>
        <v>1.2E-2</v>
      </c>
      <c r="G686" s="43">
        <f>IF($E663&gt;0, $E663, $E662*$E664)</f>
        <v>366.87</v>
      </c>
      <c r="H686" s="116">
        <f>G686*F686</f>
        <v>4.4024400000000004</v>
      </c>
      <c r="I686" s="35">
        <f t="shared" si="73"/>
        <v>1.2999999999999999E-2</v>
      </c>
      <c r="J686" s="44">
        <f>IF($E663&gt;0, $E663, $E662*$E665)</f>
        <v>364.52500000000003</v>
      </c>
      <c r="K686" s="118">
        <f>J686*I686</f>
        <v>4.7388250000000003</v>
      </c>
      <c r="L686" s="119">
        <f t="shared" si="74"/>
        <v>0.33638499999999993</v>
      </c>
      <c r="M686" s="120">
        <f>IF(ISERROR(L686/H686), "", L686/H686)</f>
        <v>7.6408764230744747E-2</v>
      </c>
      <c r="N686" s="127" t="str">
        <f>IF(ISERROR(ABS(M686)), "", IF(ABS(M686)&gt;=4%, "In the manager's summary, discuss the reasoning for the change in RTSR rates", ""))</f>
        <v>In the manager's summary, discuss the reasoning for the change in RTSR rates</v>
      </c>
      <c r="O686" s="160"/>
    </row>
    <row r="687" spans="1:15" ht="26.4" x14ac:dyDescent="0.25">
      <c r="A687" s="103" t="str">
        <f t="shared" si="71"/>
        <v>Seasonal Residential (Low)</v>
      </c>
      <c r="D687" s="128" t="s">
        <v>68</v>
      </c>
      <c r="E687" s="25"/>
      <c r="F687" s="36">
        <f t="shared" si="72"/>
        <v>1.01E-2</v>
      </c>
      <c r="G687" s="43">
        <f>IF($E663&gt;0, $E663, $E662*$E664)</f>
        <v>366.87</v>
      </c>
      <c r="H687" s="116">
        <f>G687*F687</f>
        <v>3.705387</v>
      </c>
      <c r="I687" s="35">
        <f t="shared" si="73"/>
        <v>1.1299999999999999E-2</v>
      </c>
      <c r="J687" s="44">
        <f>IF($E663&gt;0, $E663, $E662*$E665)</f>
        <v>364.52500000000003</v>
      </c>
      <c r="K687" s="118">
        <f>J687*I687</f>
        <v>4.1191325000000001</v>
      </c>
      <c r="L687" s="119">
        <f t="shared" si="74"/>
        <v>0.4137455000000001</v>
      </c>
      <c r="M687" s="120">
        <f>IF(ISERROR(L687/H687), "", L687/H687)</f>
        <v>0.11166053640281032</v>
      </c>
      <c r="N687" s="127" t="str">
        <f>IF(ISERROR(ABS(M687)), "", IF(ABS(M687)&gt;=4%, "In the manager's summary, discuss the reasoning for the change in RTSR rates", ""))</f>
        <v>In the manager's summary, discuss the reasoning for the change in RTSR rates</v>
      </c>
      <c r="O687" s="160"/>
    </row>
    <row r="688" spans="1:15" ht="26.4" x14ac:dyDescent="0.25">
      <c r="A688" s="103" t="str">
        <f t="shared" si="71"/>
        <v>Seasonal Residential (Low)</v>
      </c>
      <c r="B688" s="103" t="s">
        <v>69</v>
      </c>
      <c r="C688" s="24">
        <f>B27</f>
        <v>12</v>
      </c>
      <c r="D688" s="46" t="s">
        <v>70</v>
      </c>
      <c r="E688" s="47"/>
      <c r="F688" s="48"/>
      <c r="G688" s="49"/>
      <c r="H688" s="50">
        <f>SUM(H685:H687)</f>
        <v>78.394089399999999</v>
      </c>
      <c r="I688" s="51"/>
      <c r="J688" s="52"/>
      <c r="K688" s="50">
        <f>SUM(K685:K687)</f>
        <v>94.254049579560203</v>
      </c>
      <c r="L688" s="41">
        <f t="shared" si="74"/>
        <v>15.859960179560204</v>
      </c>
      <c r="M688" s="42">
        <f>IF((H688)=0,"",(L688/H688))</f>
        <v>0.20231066271636805</v>
      </c>
    </row>
    <row r="689" spans="1:13" ht="26.4" x14ac:dyDescent="0.25">
      <c r="A689" s="103" t="str">
        <f t="shared" si="71"/>
        <v>Seasonal Residential (Low)</v>
      </c>
      <c r="D689" s="129" t="s">
        <v>71</v>
      </c>
      <c r="E689" s="25"/>
      <c r="F689" s="34">
        <f t="shared" si="72"/>
        <v>4.5000000000000005E-3</v>
      </c>
      <c r="G689" s="43">
        <f>E662*E664</f>
        <v>366.87</v>
      </c>
      <c r="H689" s="53">
        <f>G689*F689</f>
        <v>1.6509150000000001</v>
      </c>
      <c r="I689" s="35">
        <f t="shared" si="73"/>
        <v>4.5000000000000005E-3</v>
      </c>
      <c r="J689" s="44">
        <f>E662*E665</f>
        <v>364.52500000000003</v>
      </c>
      <c r="K689" s="31">
        <f>J689*I689</f>
        <v>1.6403625000000004</v>
      </c>
      <c r="L689" s="119">
        <f t="shared" si="74"/>
        <v>-1.0552499999999743E-2</v>
      </c>
      <c r="M689" s="120">
        <f>IF(ISERROR(L689/H689), "", L689/H689)</f>
        <v>-6.3919099408508264E-3</v>
      </c>
    </row>
    <row r="690" spans="1:13" ht="26.4" x14ac:dyDescent="0.25">
      <c r="A690" s="103" t="str">
        <f t="shared" si="71"/>
        <v>Seasonal Residential (Low)</v>
      </c>
      <c r="D690" s="129" t="s">
        <v>72</v>
      </c>
      <c r="E690" s="25"/>
      <c r="F690" s="34">
        <f t="shared" si="72"/>
        <v>1.5E-3</v>
      </c>
      <c r="G690" s="43">
        <f>E662*E664</f>
        <v>366.87</v>
      </c>
      <c r="H690" s="53">
        <f>G690*F690</f>
        <v>0.55030500000000004</v>
      </c>
      <c r="I690" s="35">
        <f t="shared" si="73"/>
        <v>1.5E-3</v>
      </c>
      <c r="J690" s="44">
        <f>E662*E665</f>
        <v>364.52500000000003</v>
      </c>
      <c r="K690" s="31">
        <f>J690*I690</f>
        <v>0.54678750000000009</v>
      </c>
      <c r="L690" s="119">
        <f t="shared" si="74"/>
        <v>-3.5174999999999512E-3</v>
      </c>
      <c r="M690" s="120">
        <f>IF(ISERROR(L690/H690), "", L690/H690)</f>
        <v>-6.3919099408508932E-3</v>
      </c>
    </row>
    <row r="691" spans="1:13" x14ac:dyDescent="0.25">
      <c r="A691" s="103" t="str">
        <f t="shared" si="71"/>
        <v>Seasonal Residential (Low)</v>
      </c>
      <c r="D691" s="25" t="s">
        <v>73</v>
      </c>
      <c r="E691" s="25"/>
      <c r="F691" s="54">
        <f t="shared" si="72"/>
        <v>0.25</v>
      </c>
      <c r="G691" s="115">
        <v>1</v>
      </c>
      <c r="H691" s="130">
        <f>G691*F691</f>
        <v>0.25</v>
      </c>
      <c r="I691" s="45">
        <f t="shared" si="73"/>
        <v>0.25</v>
      </c>
      <c r="J691" s="117">
        <v>1</v>
      </c>
      <c r="K691" s="118">
        <f>J691*I691</f>
        <v>0.25</v>
      </c>
      <c r="L691" s="119">
        <f t="shared" si="74"/>
        <v>0</v>
      </c>
      <c r="M691" s="120">
        <f>IF(ISERROR(L691/H691), "", L691/H691)</f>
        <v>0</v>
      </c>
    </row>
    <row r="692" spans="1:13" ht="26.4" hidden="1" customHeight="1" x14ac:dyDescent="0.25">
      <c r="A692" s="103" t="str">
        <f t="shared" si="71"/>
        <v>Seasonal Residential (Low)</v>
      </c>
      <c r="D692" s="129" t="s">
        <v>74</v>
      </c>
      <c r="E692" s="25"/>
      <c r="F692" s="34">
        <f t="shared" si="72"/>
        <v>0</v>
      </c>
      <c r="G692" s="55"/>
      <c r="H692" s="130"/>
      <c r="I692" s="35">
        <f t="shared" si="73"/>
        <v>0</v>
      </c>
      <c r="J692" s="56"/>
      <c r="K692" s="118"/>
      <c r="L692" s="119"/>
      <c r="M692" s="120"/>
    </row>
    <row r="693" spans="1:13" x14ac:dyDescent="0.25">
      <c r="A693" s="103" t="str">
        <f t="shared" si="71"/>
        <v>Seasonal Residential (Low)</v>
      </c>
      <c r="B693" s="103" t="s">
        <v>12</v>
      </c>
      <c r="D693" s="25" t="s">
        <v>75</v>
      </c>
      <c r="E693" s="25"/>
      <c r="F693" s="34">
        <f t="shared" si="72"/>
        <v>9.8000000000000004E-2</v>
      </c>
      <c r="G693" s="55">
        <f>IF(AND(E662*12&gt;=150000),OffPeakPer*E662*E664,OffPeakPer*E662)</f>
        <v>224</v>
      </c>
      <c r="H693" s="130">
        <f>G693*F693</f>
        <v>21.952000000000002</v>
      </c>
      <c r="I693" s="35">
        <f t="shared" si="73"/>
        <v>9.8000000000000004E-2</v>
      </c>
      <c r="J693" s="56">
        <f>IF(AND(E662*12&gt;=150000),OffPeakPer*E662*E665,OffPeakPer*E662)</f>
        <v>224</v>
      </c>
      <c r="K693" s="118">
        <f>J693*I693</f>
        <v>21.952000000000002</v>
      </c>
      <c r="L693" s="119">
        <f>K693-H693</f>
        <v>0</v>
      </c>
      <c r="M693" s="120">
        <f>IF(ISERROR(L693/H693), "", L693/H693)</f>
        <v>0</v>
      </c>
    </row>
    <row r="694" spans="1:13" x14ac:dyDescent="0.25">
      <c r="A694" s="103" t="str">
        <f t="shared" si="71"/>
        <v>Seasonal Residential (Low)</v>
      </c>
      <c r="B694" s="103" t="s">
        <v>12</v>
      </c>
      <c r="D694" s="25" t="s">
        <v>76</v>
      </c>
      <c r="E694" s="25"/>
      <c r="F694" s="34">
        <f t="shared" si="72"/>
        <v>0.157</v>
      </c>
      <c r="G694" s="55">
        <f>IF(AND(E662*12&gt;=150000),MidPeakPer*E662*E664,MidPeakPer*E662)</f>
        <v>63</v>
      </c>
      <c r="H694" s="130">
        <f>G694*F694</f>
        <v>9.891</v>
      </c>
      <c r="I694" s="35">
        <f t="shared" si="73"/>
        <v>0.157</v>
      </c>
      <c r="J694" s="56">
        <f>IF(AND(E662*12&gt;=150000),MidPeakPer*E662*E665,MidPeakPer*E662)</f>
        <v>63</v>
      </c>
      <c r="K694" s="118">
        <f>J694*I694</f>
        <v>9.891</v>
      </c>
      <c r="L694" s="119">
        <f>K694-H694</f>
        <v>0</v>
      </c>
      <c r="M694" s="120">
        <f>IF(ISERROR(L694/H694), "", L694/H694)</f>
        <v>0</v>
      </c>
    </row>
    <row r="695" spans="1:13" ht="13.8" thickBot="1" x14ac:dyDescent="0.3">
      <c r="A695" s="103" t="str">
        <f t="shared" si="71"/>
        <v>Seasonal Residential (Low)</v>
      </c>
      <c r="B695" s="103" t="s">
        <v>12</v>
      </c>
      <c r="D695" s="103" t="s">
        <v>77</v>
      </c>
      <c r="E695" s="25"/>
      <c r="F695" s="34">
        <f t="shared" si="72"/>
        <v>0.20300000000000001</v>
      </c>
      <c r="G695" s="55">
        <f>IF(AND(E662*12&gt;=150000),OnPeakPer*E662*E664,OnPeakPer*E662)</f>
        <v>63</v>
      </c>
      <c r="H695" s="130">
        <f>G695*F695</f>
        <v>12.789000000000001</v>
      </c>
      <c r="I695" s="35">
        <f t="shared" si="73"/>
        <v>0.20300000000000001</v>
      </c>
      <c r="J695" s="56">
        <f>IF(AND(E662*12&gt;=150000),OnPeakPer*E662*E665,OnPeakPer*E662)</f>
        <v>63</v>
      </c>
      <c r="K695" s="118">
        <f>J695*I695</f>
        <v>12.789000000000001</v>
      </c>
      <c r="L695" s="119">
        <f>K695-H695</f>
        <v>0</v>
      </c>
      <c r="M695" s="120">
        <f>IF(ISERROR(L695/H695), "", L695/H695)</f>
        <v>0</v>
      </c>
    </row>
    <row r="696" spans="1:13" ht="13.2" hidden="1" customHeight="1" x14ac:dyDescent="0.25">
      <c r="A696" s="103" t="str">
        <f t="shared" si="71"/>
        <v>Seasonal Residential (Low)</v>
      </c>
      <c r="B696" s="103" t="s">
        <v>78</v>
      </c>
      <c r="D696" s="25" t="s">
        <v>79</v>
      </c>
      <c r="E696" s="25"/>
      <c r="F696" s="34">
        <f t="shared" si="72"/>
        <v>0.11308</v>
      </c>
      <c r="G696" s="55">
        <f>IF(AND(E662*12&gt;=150000),E662*E664,E662)</f>
        <v>350</v>
      </c>
      <c r="H696" s="130">
        <f>G696*F696</f>
        <v>39.578000000000003</v>
      </c>
      <c r="I696" s="35">
        <f t="shared" si="73"/>
        <v>0.11308</v>
      </c>
      <c r="J696" s="56">
        <f>IF(AND(E662*12&gt;=150000),E662*E665,E662)</f>
        <v>350</v>
      </c>
      <c r="K696" s="118">
        <f>J696*I696</f>
        <v>39.578000000000003</v>
      </c>
      <c r="L696" s="119">
        <f>K696-H696</f>
        <v>0</v>
      </c>
      <c r="M696" s="120">
        <f>IF(ISERROR(L696/H696), "", L696/H696)</f>
        <v>0</v>
      </c>
    </row>
    <row r="697" spans="1:13" ht="13.8" hidden="1" customHeight="1" thickBot="1" x14ac:dyDescent="0.3">
      <c r="A697" s="103" t="str">
        <f t="shared" si="71"/>
        <v>Seasonal Residential (Low)</v>
      </c>
      <c r="B697" s="103" t="s">
        <v>17</v>
      </c>
      <c r="D697" s="25" t="s">
        <v>80</v>
      </c>
      <c r="E697" s="25"/>
      <c r="F697" s="34">
        <f t="shared" si="72"/>
        <v>0.11308</v>
      </c>
      <c r="G697" s="55">
        <f>IF(AND(E662*12&gt;=150000),E662*E664,E662)</f>
        <v>350</v>
      </c>
      <c r="H697" s="130">
        <f>G697*F697</f>
        <v>39.578000000000003</v>
      </c>
      <c r="I697" s="35">
        <f t="shared" si="73"/>
        <v>0.11308</v>
      </c>
      <c r="J697" s="56">
        <f>IF(AND(E662*12&gt;=150000),E662*E665,E662)</f>
        <v>350</v>
      </c>
      <c r="K697" s="118">
        <f>J697*I697</f>
        <v>39.578000000000003</v>
      </c>
      <c r="L697" s="119">
        <f>K697-H697</f>
        <v>0</v>
      </c>
      <c r="M697" s="120">
        <f>IF(ISERROR(L697/H697), "", L697/H697)</f>
        <v>0</v>
      </c>
    </row>
    <row r="698" spans="1:13" ht="13.8" thickBot="1" x14ac:dyDescent="0.3">
      <c r="A698" s="103" t="str">
        <f t="shared" si="71"/>
        <v>Seasonal Residential (Low)</v>
      </c>
      <c r="D698" s="58"/>
      <c r="E698" s="59"/>
      <c r="F698" s="60"/>
      <c r="G698" s="61"/>
      <c r="H698" s="62"/>
      <c r="I698" s="60"/>
      <c r="J698" s="63"/>
      <c r="K698" s="62"/>
      <c r="L698" s="64"/>
      <c r="M698" s="65"/>
    </row>
    <row r="699" spans="1:13" x14ac:dyDescent="0.25">
      <c r="A699" s="103" t="str">
        <f t="shared" si="71"/>
        <v>Seasonal Residential (Low)</v>
      </c>
      <c r="B699" s="103" t="s">
        <v>12</v>
      </c>
      <c r="D699" s="135" t="s">
        <v>81</v>
      </c>
      <c r="E699" s="25"/>
      <c r="F699" s="136"/>
      <c r="G699" s="137"/>
      <c r="H699" s="138">
        <f>SUM(H689:H695,H688)</f>
        <v>125.4773094</v>
      </c>
      <c r="I699" s="139"/>
      <c r="J699" s="139"/>
      <c r="K699" s="138">
        <f>SUM(K689:K695,K688)</f>
        <v>141.3231995795602</v>
      </c>
      <c r="L699" s="140">
        <f>K699-H699</f>
        <v>15.8458901795602</v>
      </c>
      <c r="M699" s="141">
        <f>IF((H699)=0,"",(L699/H699))</f>
        <v>0.12628490565609946</v>
      </c>
    </row>
    <row r="700" spans="1:13" x14ac:dyDescent="0.25">
      <c r="A700" s="103" t="str">
        <f t="shared" si="71"/>
        <v>Seasonal Residential (Low)</v>
      </c>
      <c r="B700" s="103" t="s">
        <v>12</v>
      </c>
      <c r="D700" s="142" t="s">
        <v>82</v>
      </c>
      <c r="E700" s="25"/>
      <c r="F700" s="136">
        <v>0.13</v>
      </c>
      <c r="G700" s="143"/>
      <c r="H700" s="144">
        <f>H699*F700</f>
        <v>16.312050222</v>
      </c>
      <c r="I700" s="145">
        <v>0.13</v>
      </c>
      <c r="J700" s="115"/>
      <c r="K700" s="144">
        <f>K699*I700</f>
        <v>18.372015945342827</v>
      </c>
      <c r="L700" s="119">
        <f>K700-H700</f>
        <v>2.0599657233428275</v>
      </c>
      <c r="M700" s="146">
        <f>IF((H700)=0,"",(L700/H700))</f>
        <v>0.12628490565609954</v>
      </c>
    </row>
    <row r="701" spans="1:13" ht="14.4" x14ac:dyDescent="0.3">
      <c r="A701" s="103" t="str">
        <f t="shared" si="71"/>
        <v>Seasonal Residential (Low)</v>
      </c>
      <c r="B701" s="103" t="s">
        <v>12</v>
      </c>
      <c r="D701" s="142" t="s">
        <v>83</v>
      </c>
      <c r="E701" s="147"/>
      <c r="F701" s="148">
        <f>OER</f>
        <v>0.23499999999999999</v>
      </c>
      <c r="G701" s="143"/>
      <c r="H701" s="144">
        <f>IF(OR(ISNUMBER(SEARCH("[DGEN]", E660))=TRUE, ISNUMBER(SEARCH("STREET LIGHT", E660))=TRUE), 0, IF(AND(E662=0, E663=0),0, IF(AND(E663=0, E662*12&gt;250000), 0, IF(AND(E662=0, E663&gt;=50), 0, IF(E662*12&lt;=250000, F701*H699*-1, IF(E663&lt;50, F701*H699*-1, 0))))))</f>
        <v>-29.487167708999998</v>
      </c>
      <c r="I701" s="148">
        <f>OER</f>
        <v>0.23499999999999999</v>
      </c>
      <c r="J701" s="115"/>
      <c r="K701" s="144">
        <f>IF(OR(ISNUMBER(SEARCH("[DGEN]", E660))=TRUE, ISNUMBER(SEARCH("STREET LIGHT", E660))=TRUE), 0, IF(AND(E662=0, E663=0),0, IF(AND(E663=0, E662*12&gt;250000), 0, IF(AND(E662=0, E663&gt;=50), 0, IF(E662*12&lt;=250000, I701*K699*-1, IF(E663&lt;50, I701*K699*-1, 0))))))</f>
        <v>-33.210951901196644</v>
      </c>
      <c r="L701" s="119">
        <f>K701-H701</f>
        <v>-3.7237841921966464</v>
      </c>
      <c r="M701" s="146"/>
    </row>
    <row r="702" spans="1:13" ht="13.8" thickBot="1" x14ac:dyDescent="0.3">
      <c r="A702" s="103" t="str">
        <f t="shared" si="71"/>
        <v>Seasonal Residential (Low)</v>
      </c>
      <c r="B702" s="103" t="s">
        <v>84</v>
      </c>
      <c r="C702" s="24">
        <f>B27</f>
        <v>12</v>
      </c>
      <c r="D702" s="247" t="s">
        <v>85</v>
      </c>
      <c r="E702" s="247"/>
      <c r="F702" s="77"/>
      <c r="G702" s="78"/>
      <c r="H702" s="79">
        <f>H699+H700+H701</f>
        <v>112.302191913</v>
      </c>
      <c r="I702" s="80"/>
      <c r="J702" s="80"/>
      <c r="K702" s="81">
        <f>K699+K700+K701</f>
        <v>126.4842636237064</v>
      </c>
      <c r="L702" s="82">
        <f>K702-H702</f>
        <v>14.182071710706396</v>
      </c>
      <c r="M702" s="83">
        <f>IF((H702)=0,"",(L702/H702))</f>
        <v>0.12628490565609959</v>
      </c>
    </row>
    <row r="703" spans="1:13" ht="13.8" thickBot="1" x14ac:dyDescent="0.3">
      <c r="A703" s="103" t="str">
        <f t="shared" si="71"/>
        <v>Seasonal Residential (Low)</v>
      </c>
      <c r="B703" s="103" t="s">
        <v>12</v>
      </c>
      <c r="D703" s="58"/>
      <c r="E703" s="59"/>
      <c r="F703" s="60"/>
      <c r="G703" s="61"/>
      <c r="H703" s="62"/>
      <c r="I703" s="60"/>
      <c r="J703" s="63"/>
      <c r="K703" s="62"/>
      <c r="L703" s="64"/>
      <c r="M703" s="65"/>
    </row>
    <row r="706" spans="1:14" x14ac:dyDescent="0.25">
      <c r="C706" s="103"/>
      <c r="D706" s="104" t="s">
        <v>34</v>
      </c>
      <c r="E706" s="246" t="str">
        <f>D28</f>
        <v>Seasonal Residential (High)</v>
      </c>
      <c r="F706" s="246"/>
      <c r="G706" s="246"/>
      <c r="H706" s="246"/>
      <c r="I706" s="246"/>
      <c r="J706" s="246"/>
      <c r="K706" s="103" t="str">
        <f>IF(N658="DEMAND - INTERVAL","RTSR - INTERVAL METERED","")</f>
        <v/>
      </c>
    </row>
    <row r="707" spans="1:14" x14ac:dyDescent="0.25">
      <c r="C707" s="103"/>
      <c r="D707" s="104" t="s">
        <v>35</v>
      </c>
      <c r="E707" s="236" t="str">
        <f>H28</f>
        <v>RPP</v>
      </c>
      <c r="F707" s="236"/>
      <c r="G707" s="236"/>
      <c r="H707" s="20"/>
      <c r="I707" s="20"/>
    </row>
    <row r="708" spans="1:14" ht="15.6" x14ac:dyDescent="0.25">
      <c r="C708" s="103"/>
      <c r="D708" s="104" t="s">
        <v>36</v>
      </c>
      <c r="E708" s="21">
        <f>K28</f>
        <v>1500</v>
      </c>
      <c r="F708" s="105" t="s">
        <v>11</v>
      </c>
      <c r="J708" s="22"/>
      <c r="K708" s="22"/>
      <c r="L708" s="22"/>
      <c r="M708" s="22"/>
      <c r="N708" s="22"/>
    </row>
    <row r="709" spans="1:14" ht="15.6" x14ac:dyDescent="0.3">
      <c r="C709" s="103"/>
      <c r="D709" s="104" t="s">
        <v>37</v>
      </c>
      <c r="E709" s="21">
        <f>L28</f>
        <v>0</v>
      </c>
      <c r="F709" s="106" t="s">
        <v>16</v>
      </c>
      <c r="G709" s="107"/>
      <c r="H709" s="108"/>
      <c r="I709" s="108"/>
      <c r="J709" s="108"/>
    </row>
    <row r="710" spans="1:14" x14ac:dyDescent="0.25">
      <c r="C710" s="103"/>
      <c r="D710" s="104" t="s">
        <v>38</v>
      </c>
      <c r="E710" s="23">
        <f>I28</f>
        <v>1.0482</v>
      </c>
    </row>
    <row r="711" spans="1:14" x14ac:dyDescent="0.25">
      <c r="C711" s="103"/>
      <c r="D711" s="104" t="s">
        <v>39</v>
      </c>
      <c r="E711" s="23">
        <f>J28</f>
        <v>1.0415000000000001</v>
      </c>
    </row>
    <row r="712" spans="1:14" x14ac:dyDescent="0.25">
      <c r="C712" s="103"/>
    </row>
    <row r="713" spans="1:14" x14ac:dyDescent="0.25">
      <c r="C713" s="103"/>
      <c r="E713" s="105"/>
      <c r="F713" s="237" t="s">
        <v>40</v>
      </c>
      <c r="G713" s="238"/>
      <c r="H713" s="239"/>
      <c r="I713" s="237" t="s">
        <v>41</v>
      </c>
      <c r="J713" s="238"/>
      <c r="K713" s="239"/>
      <c r="L713" s="237" t="s">
        <v>42</v>
      </c>
      <c r="M713" s="239"/>
    </row>
    <row r="714" spans="1:14" x14ac:dyDescent="0.25">
      <c r="C714" s="103"/>
      <c r="E714" s="240"/>
      <c r="F714" s="109" t="s">
        <v>43</v>
      </c>
      <c r="G714" s="109" t="s">
        <v>44</v>
      </c>
      <c r="H714" s="110" t="s">
        <v>45</v>
      </c>
      <c r="I714" s="109" t="s">
        <v>43</v>
      </c>
      <c r="J714" s="111" t="s">
        <v>44</v>
      </c>
      <c r="K714" s="110" t="s">
        <v>45</v>
      </c>
      <c r="L714" s="242" t="s">
        <v>46</v>
      </c>
      <c r="M714" s="244" t="s">
        <v>47</v>
      </c>
    </row>
    <row r="715" spans="1:14" x14ac:dyDescent="0.25">
      <c r="C715" s="103"/>
      <c r="E715" s="241"/>
      <c r="F715" s="112" t="s">
        <v>48</v>
      </c>
      <c r="G715" s="112"/>
      <c r="H715" s="113" t="s">
        <v>48</v>
      </c>
      <c r="I715" s="112" t="s">
        <v>48</v>
      </c>
      <c r="J715" s="113"/>
      <c r="K715" s="113" t="s">
        <v>48</v>
      </c>
      <c r="L715" s="243"/>
      <c r="M715" s="245"/>
    </row>
    <row r="716" spans="1:14" x14ac:dyDescent="0.25">
      <c r="A716" s="103" t="str">
        <f>$E706</f>
        <v>Seasonal Residential (High)</v>
      </c>
      <c r="D716" s="114" t="s">
        <v>49</v>
      </c>
      <c r="E716" s="25"/>
      <c r="F716" s="26">
        <f>F130</f>
        <v>59.89</v>
      </c>
      <c r="G716" s="115">
        <v>1</v>
      </c>
      <c r="H716" s="116">
        <f>G716*F716</f>
        <v>59.89</v>
      </c>
      <c r="I716" s="29">
        <f>I130</f>
        <v>82.99</v>
      </c>
      <c r="J716" s="117">
        <f>G716</f>
        <v>1</v>
      </c>
      <c r="K716" s="118">
        <f>J716*I716</f>
        <v>82.99</v>
      </c>
      <c r="L716" s="119">
        <f>K716-H716</f>
        <v>23.099999999999994</v>
      </c>
      <c r="M716" s="120">
        <f>IF(ISERROR(L716/H716), "", L716/H716)</f>
        <v>0.38570712973785265</v>
      </c>
    </row>
    <row r="717" spans="1:14" x14ac:dyDescent="0.25">
      <c r="A717" s="103" t="str">
        <f t="shared" ref="A717:A749" si="78">A716</f>
        <v>Seasonal Residential (High)</v>
      </c>
      <c r="D717" s="114" t="s">
        <v>50</v>
      </c>
      <c r="E717" s="25"/>
      <c r="F717" s="34">
        <f t="shared" ref="F717:F743" si="79">F131</f>
        <v>0</v>
      </c>
      <c r="G717" s="115">
        <f>IF($E709&gt;0, $E709, $E708)</f>
        <v>1500</v>
      </c>
      <c r="H717" s="116">
        <f>G717*F717</f>
        <v>0</v>
      </c>
      <c r="I717" s="35">
        <f t="shared" ref="I717:I743" si="80">I131</f>
        <v>0</v>
      </c>
      <c r="J717" s="117">
        <f>IF($E709&gt;0, $E709, $E708)</f>
        <v>1500</v>
      </c>
      <c r="K717" s="118">
        <f>J717*I717</f>
        <v>0</v>
      </c>
      <c r="L717" s="119">
        <f>K717-H717</f>
        <v>0</v>
      </c>
      <c r="M717" s="120" t="str">
        <f>IF(ISERROR(L717/H717), "", L717/H717)</f>
        <v/>
      </c>
    </row>
    <row r="718" spans="1:14" ht="13.2" hidden="1" customHeight="1" x14ac:dyDescent="0.25">
      <c r="A718" s="103" t="str">
        <f t="shared" si="78"/>
        <v>Seasonal Residential (High)</v>
      </c>
      <c r="D718" s="114" t="s">
        <v>51</v>
      </c>
      <c r="E718" s="25"/>
      <c r="F718" s="34">
        <f t="shared" si="79"/>
        <v>0</v>
      </c>
      <c r="G718" s="115">
        <f>IF($E709&gt;0, $E709, $E708)</f>
        <v>1500</v>
      </c>
      <c r="H718" s="116">
        <v>0</v>
      </c>
      <c r="I718" s="35">
        <f t="shared" si="80"/>
        <v>0</v>
      </c>
      <c r="J718" s="117">
        <f>IF($E709&gt;0, $E709, $E708)</f>
        <v>1500</v>
      </c>
      <c r="K718" s="118">
        <v>0</v>
      </c>
      <c r="L718" s="119"/>
      <c r="M718" s="120"/>
    </row>
    <row r="719" spans="1:14" ht="13.2" hidden="1" customHeight="1" x14ac:dyDescent="0.25">
      <c r="A719" s="103" t="str">
        <f t="shared" si="78"/>
        <v>Seasonal Residential (High)</v>
      </c>
      <c r="D719" s="114" t="s">
        <v>52</v>
      </c>
      <c r="E719" s="25"/>
      <c r="F719" s="34">
        <f t="shared" si="79"/>
        <v>0</v>
      </c>
      <c r="G719" s="115">
        <f>IF($E709&gt;0, $E709, $E708)</f>
        <v>1500</v>
      </c>
      <c r="H719" s="116">
        <v>0</v>
      </c>
      <c r="I719" s="35">
        <f t="shared" si="80"/>
        <v>0</v>
      </c>
      <c r="J719" s="121">
        <f>IF($E709&gt;0, $E709, $E708)</f>
        <v>1500</v>
      </c>
      <c r="K719" s="118">
        <v>0</v>
      </c>
      <c r="L719" s="119">
        <f t="shared" ref="L719:L737" si="81">K719-H719</f>
        <v>0</v>
      </c>
      <c r="M719" s="120" t="str">
        <f>IF(ISERROR(L719/H719), "", L719/H719)</f>
        <v/>
      </c>
    </row>
    <row r="720" spans="1:14" x14ac:dyDescent="0.25">
      <c r="A720" s="103" t="str">
        <f t="shared" si="78"/>
        <v>Seasonal Residential (High)</v>
      </c>
      <c r="D720" s="114" t="s">
        <v>53</v>
      </c>
      <c r="E720" s="25"/>
      <c r="F720" s="26">
        <f t="shared" si="79"/>
        <v>5.24</v>
      </c>
      <c r="G720" s="115">
        <v>1</v>
      </c>
      <c r="H720" s="116">
        <f>G720*F720</f>
        <v>5.24</v>
      </c>
      <c r="I720" s="29">
        <f t="shared" si="80"/>
        <v>-2.9908905059374242</v>
      </c>
      <c r="J720" s="117">
        <f>G720</f>
        <v>1</v>
      </c>
      <c r="K720" s="118">
        <f>J720*I720</f>
        <v>-2.9908905059374242</v>
      </c>
      <c r="L720" s="119">
        <f t="shared" si="81"/>
        <v>-8.230890505937424</v>
      </c>
      <c r="M720" s="120">
        <f>IF(ISERROR(L720/H720), "", L720/H720)</f>
        <v>-1.5707806309040886</v>
      </c>
    </row>
    <row r="721" spans="1:15" x14ac:dyDescent="0.25">
      <c r="A721" s="103" t="str">
        <f t="shared" si="78"/>
        <v>Seasonal Residential (High)</v>
      </c>
      <c r="D721" s="114" t="s">
        <v>54</v>
      </c>
      <c r="E721" s="25"/>
      <c r="F721" s="36">
        <f t="shared" si="79"/>
        <v>0</v>
      </c>
      <c r="G721" s="115">
        <f>IF($E709&gt;0, $E709, $E708)</f>
        <v>1500</v>
      </c>
      <c r="H721" s="116">
        <f>G721*F721</f>
        <v>0</v>
      </c>
      <c r="I721" s="35">
        <f t="shared" si="80"/>
        <v>0</v>
      </c>
      <c r="J721" s="117">
        <f>IF($E709&gt;0, $E709, $E708)</f>
        <v>1500</v>
      </c>
      <c r="K721" s="118">
        <f>J721*I721</f>
        <v>0</v>
      </c>
      <c r="L721" s="119">
        <f t="shared" si="81"/>
        <v>0</v>
      </c>
      <c r="M721" s="120" t="str">
        <f>IF(ISERROR(L721/H721), "", L721/H721)</f>
        <v/>
      </c>
    </row>
    <row r="722" spans="1:15" x14ac:dyDescent="0.25">
      <c r="A722" s="103" t="str">
        <f t="shared" si="78"/>
        <v>Seasonal Residential (High)</v>
      </c>
      <c r="B722" s="103" t="s">
        <v>55</v>
      </c>
      <c r="C722" s="24">
        <f>B28</f>
        <v>13</v>
      </c>
      <c r="D722" s="46" t="s">
        <v>56</v>
      </c>
      <c r="E722" s="47"/>
      <c r="F722" s="48"/>
      <c r="G722" s="49"/>
      <c r="H722" s="50">
        <f>SUM(H716:H721)</f>
        <v>65.13</v>
      </c>
      <c r="I722" s="51"/>
      <c r="J722" s="52"/>
      <c r="K722" s="50">
        <f>SUM(K716:K721)</f>
        <v>79.999109494062566</v>
      </c>
      <c r="L722" s="41">
        <f t="shared" si="81"/>
        <v>14.86910949406257</v>
      </c>
      <c r="M722" s="42">
        <f>IF((H722)=0,"",(L722/H722))</f>
        <v>0.22829893281226118</v>
      </c>
    </row>
    <row r="723" spans="1:15" x14ac:dyDescent="0.25">
      <c r="A723" s="103" t="str">
        <f t="shared" si="78"/>
        <v>Seasonal Residential (High)</v>
      </c>
      <c r="D723" s="123" t="s">
        <v>57</v>
      </c>
      <c r="E723" s="25"/>
      <c r="F723" s="34">
        <f t="shared" si="79"/>
        <v>0.12752000000000002</v>
      </c>
      <c r="G723" s="43">
        <f>IF(F723=0, 0, $E708*E710-E708)</f>
        <v>72.299999999999955</v>
      </c>
      <c r="H723" s="28">
        <f t="shared" ref="H723:H730" si="82">G723*F723</f>
        <v>9.2196959999999955</v>
      </c>
      <c r="I723" s="35">
        <f t="shared" si="80"/>
        <v>0.12752000000000002</v>
      </c>
      <c r="J723" s="44">
        <f>IF(I723=0, 0, E708*E711-E708)</f>
        <v>62.250000000000227</v>
      </c>
      <c r="K723" s="31">
        <f t="shared" ref="K723:K730" si="83">J723*I723</f>
        <v>7.9381200000000307</v>
      </c>
      <c r="L723" s="119">
        <f t="shared" si="81"/>
        <v>-1.2815759999999647</v>
      </c>
      <c r="M723" s="120">
        <f t="shared" ref="M723:M730" si="84">IF(ISERROR(L723/H723), "", L723/H723)</f>
        <v>-0.13900414937758959</v>
      </c>
    </row>
    <row r="724" spans="1:15" ht="26.4" x14ac:dyDescent="0.25">
      <c r="A724" s="103" t="str">
        <f t="shared" si="78"/>
        <v>Seasonal Residential (High)</v>
      </c>
      <c r="D724" s="123" t="s">
        <v>58</v>
      </c>
      <c r="E724" s="25"/>
      <c r="F724" s="36">
        <f t="shared" si="79"/>
        <v>-1.6000000000000001E-3</v>
      </c>
      <c r="G724" s="55">
        <f>IF($E709&gt;0, $E709, $E708)</f>
        <v>1500</v>
      </c>
      <c r="H724" s="116">
        <f t="shared" si="82"/>
        <v>-2.4</v>
      </c>
      <c r="I724" s="35">
        <f t="shared" si="80"/>
        <v>0</v>
      </c>
      <c r="J724" s="56">
        <f>IF($E709&gt;0, $E709, $E708)</f>
        <v>1500</v>
      </c>
      <c r="K724" s="118">
        <f t="shared" si="83"/>
        <v>0</v>
      </c>
      <c r="L724" s="119">
        <f t="shared" si="81"/>
        <v>2.4</v>
      </c>
      <c r="M724" s="120">
        <f t="shared" si="84"/>
        <v>-1</v>
      </c>
    </row>
    <row r="725" spans="1:15" x14ac:dyDescent="0.25">
      <c r="A725" s="103" t="str">
        <f t="shared" si="78"/>
        <v>Seasonal Residential (High)</v>
      </c>
      <c r="D725" s="123" t="s">
        <v>59</v>
      </c>
      <c r="E725" s="25"/>
      <c r="F725" s="36">
        <f t="shared" si="79"/>
        <v>5.9999999999999995E-4</v>
      </c>
      <c r="G725" s="55">
        <f>IF($E709&gt;0, $E709, $E708)</f>
        <v>1500</v>
      </c>
      <c r="H725" s="116">
        <f t="shared" si="82"/>
        <v>0.89999999999999991</v>
      </c>
      <c r="I725" s="35">
        <f t="shared" si="80"/>
        <v>0</v>
      </c>
      <c r="J725" s="56">
        <f>IF($E709&gt;0, $E709, $E708)</f>
        <v>1500</v>
      </c>
      <c r="K725" s="118">
        <f t="shared" si="83"/>
        <v>0</v>
      </c>
      <c r="L725" s="119">
        <f t="shared" si="81"/>
        <v>-0.89999999999999991</v>
      </c>
      <c r="M725" s="120">
        <f t="shared" si="84"/>
        <v>-1</v>
      </c>
    </row>
    <row r="726" spans="1:15" x14ac:dyDescent="0.25">
      <c r="A726" s="103" t="str">
        <f t="shared" si="78"/>
        <v>Seasonal Residential (High)</v>
      </c>
      <c r="D726" s="123" t="s">
        <v>60</v>
      </c>
      <c r="E726" s="25"/>
      <c r="F726" s="34">
        <f t="shared" si="79"/>
        <v>0</v>
      </c>
      <c r="G726" s="55">
        <f>E708</f>
        <v>1500</v>
      </c>
      <c r="H726" s="116">
        <f t="shared" si="82"/>
        <v>0</v>
      </c>
      <c r="I726" s="35">
        <f t="shared" si="80"/>
        <v>0</v>
      </c>
      <c r="J726" s="56">
        <f>E708</f>
        <v>1500</v>
      </c>
      <c r="K726" s="118">
        <f t="shared" si="83"/>
        <v>0</v>
      </c>
      <c r="L726" s="119">
        <f t="shared" si="81"/>
        <v>0</v>
      </c>
      <c r="M726" s="120" t="str">
        <f t="shared" si="84"/>
        <v/>
      </c>
    </row>
    <row r="727" spans="1:15" x14ac:dyDescent="0.25">
      <c r="A727" s="103" t="str">
        <f t="shared" si="78"/>
        <v>Seasonal Residential (High)</v>
      </c>
      <c r="D727" s="114" t="s">
        <v>61</v>
      </c>
      <c r="E727" s="25"/>
      <c r="F727" s="36">
        <f t="shared" si="79"/>
        <v>1.9E-3</v>
      </c>
      <c r="G727" s="55">
        <f>IF($E709&gt;0, $E709, $E708)</f>
        <v>1500</v>
      </c>
      <c r="H727" s="116">
        <f t="shared" si="82"/>
        <v>2.85</v>
      </c>
      <c r="I727" s="35">
        <f t="shared" si="80"/>
        <v>1.7704576490678505E-3</v>
      </c>
      <c r="J727" s="56">
        <f>IF($E709&gt;0, $E709, $E708)</f>
        <v>1500</v>
      </c>
      <c r="K727" s="118">
        <f t="shared" si="83"/>
        <v>2.6556864736017758</v>
      </c>
      <c r="L727" s="119">
        <f t="shared" si="81"/>
        <v>-0.1943135263982243</v>
      </c>
      <c r="M727" s="120">
        <f t="shared" si="84"/>
        <v>-6.8180184701131338E-2</v>
      </c>
      <c r="O727" s="160"/>
    </row>
    <row r="728" spans="1:15" ht="26.4" x14ac:dyDescent="0.25">
      <c r="A728" s="103" t="str">
        <f t="shared" si="78"/>
        <v>Seasonal Residential (High)</v>
      </c>
      <c r="D728" s="123" t="s">
        <v>62</v>
      </c>
      <c r="E728" s="25"/>
      <c r="F728" s="36">
        <f t="shared" si="79"/>
        <v>0.42</v>
      </c>
      <c r="G728" s="115">
        <v>1</v>
      </c>
      <c r="H728" s="116">
        <f t="shared" si="82"/>
        <v>0.42</v>
      </c>
      <c r="I728" s="45">
        <f t="shared" si="80"/>
        <v>0.42</v>
      </c>
      <c r="J728" s="121">
        <v>1</v>
      </c>
      <c r="K728" s="118">
        <f t="shared" si="83"/>
        <v>0.42</v>
      </c>
      <c r="L728" s="119">
        <f t="shared" si="81"/>
        <v>0</v>
      </c>
      <c r="M728" s="120">
        <f t="shared" si="84"/>
        <v>0</v>
      </c>
    </row>
    <row r="729" spans="1:15" x14ac:dyDescent="0.25">
      <c r="A729" s="103" t="str">
        <f t="shared" si="78"/>
        <v>Seasonal Residential (High)</v>
      </c>
      <c r="D729" s="114" t="s">
        <v>63</v>
      </c>
      <c r="E729" s="25"/>
      <c r="F729" s="36">
        <f t="shared" si="79"/>
        <v>2.27</v>
      </c>
      <c r="G729" s="115">
        <v>1</v>
      </c>
      <c r="H729" s="116">
        <f t="shared" si="82"/>
        <v>2.27</v>
      </c>
      <c r="I729" s="29">
        <f t="shared" si="80"/>
        <v>2.5050944083238744</v>
      </c>
      <c r="J729" s="121">
        <v>1</v>
      </c>
      <c r="K729" s="118">
        <f t="shared" si="83"/>
        <v>2.5050944083238744</v>
      </c>
      <c r="L729" s="119">
        <f t="shared" si="81"/>
        <v>0.2350944083238744</v>
      </c>
      <c r="M729" s="120">
        <f t="shared" si="84"/>
        <v>0.10356581864487859</v>
      </c>
    </row>
    <row r="730" spans="1:15" x14ac:dyDescent="0.25">
      <c r="A730" s="103" t="str">
        <f t="shared" si="78"/>
        <v>Seasonal Residential (High)</v>
      </c>
      <c r="D730" s="114" t="s">
        <v>64</v>
      </c>
      <c r="E730" s="25"/>
      <c r="F730" s="34">
        <f t="shared" si="79"/>
        <v>0</v>
      </c>
      <c r="G730" s="55">
        <f>IF($E709&gt;0, $E709, $E708)</f>
        <v>1500</v>
      </c>
      <c r="H730" s="116">
        <f t="shared" si="82"/>
        <v>0</v>
      </c>
      <c r="I730" s="35">
        <f t="shared" si="80"/>
        <v>0</v>
      </c>
      <c r="J730" s="56">
        <f>IF($E709&gt;0, $E709, $E708)</f>
        <v>1500</v>
      </c>
      <c r="K730" s="118">
        <f t="shared" si="83"/>
        <v>0</v>
      </c>
      <c r="L730" s="119">
        <f t="shared" si="81"/>
        <v>0</v>
      </c>
      <c r="M730" s="120" t="str">
        <f t="shared" si="84"/>
        <v/>
      </c>
    </row>
    <row r="731" spans="1:15" ht="26.4" x14ac:dyDescent="0.25">
      <c r="A731" s="103" t="str">
        <f t="shared" si="78"/>
        <v>Seasonal Residential (High)</v>
      </c>
      <c r="B731" s="103" t="s">
        <v>65</v>
      </c>
      <c r="C731" s="24">
        <f>B28</f>
        <v>13</v>
      </c>
      <c r="D731" s="46" t="s">
        <v>66</v>
      </c>
      <c r="E731" s="47"/>
      <c r="F731" s="48"/>
      <c r="G731" s="49"/>
      <c r="H731" s="50">
        <f>SUM(H722:H730)</f>
        <v>78.389695999999986</v>
      </c>
      <c r="I731" s="51"/>
      <c r="J731" s="52"/>
      <c r="K731" s="50">
        <f>SUM(K722:K730)</f>
        <v>93.51801037598824</v>
      </c>
      <c r="L731" s="41">
        <f t="shared" si="81"/>
        <v>15.128314375988253</v>
      </c>
      <c r="M731" s="42">
        <f>IF((H731)=0,"",(L731/H731))</f>
        <v>0.1929885577817301</v>
      </c>
    </row>
    <row r="732" spans="1:15" x14ac:dyDescent="0.25">
      <c r="A732" s="103" t="str">
        <f t="shared" si="78"/>
        <v>Seasonal Residential (High)</v>
      </c>
      <c r="D732" s="126" t="s">
        <v>67</v>
      </c>
      <c r="E732" s="25"/>
      <c r="F732" s="36">
        <f t="shared" si="79"/>
        <v>1.2E-2</v>
      </c>
      <c r="G732" s="43">
        <f>IF($E709&gt;0, $E709, $E708*$E710)</f>
        <v>1572.3</v>
      </c>
      <c r="H732" s="116">
        <f>G732*F732</f>
        <v>18.867599999999999</v>
      </c>
      <c r="I732" s="35">
        <f t="shared" si="80"/>
        <v>1.2999999999999999E-2</v>
      </c>
      <c r="J732" s="44">
        <f>IF($E709&gt;0, $E709, $E708*$E711)</f>
        <v>1562.2500000000002</v>
      </c>
      <c r="K732" s="118">
        <f>J732*I732</f>
        <v>20.309250000000002</v>
      </c>
      <c r="L732" s="119">
        <f t="shared" si="81"/>
        <v>1.4416500000000028</v>
      </c>
      <c r="M732" s="120">
        <f>IF(ISERROR(L732/H732), "", L732/H732)</f>
        <v>7.6408764230744913E-2</v>
      </c>
      <c r="N732" s="127" t="str">
        <f>IF(ISERROR(ABS(M732)), "", IF(ABS(M732)&gt;=4%, "In the manager's summary, discuss the reasoning for the change in RTSR rates", ""))</f>
        <v>In the manager's summary, discuss the reasoning for the change in RTSR rates</v>
      </c>
      <c r="O732" s="160"/>
    </row>
    <row r="733" spans="1:15" ht="26.4" x14ac:dyDescent="0.25">
      <c r="A733" s="103" t="str">
        <f t="shared" si="78"/>
        <v>Seasonal Residential (High)</v>
      </c>
      <c r="D733" s="128" t="s">
        <v>68</v>
      </c>
      <c r="E733" s="25"/>
      <c r="F733" s="36">
        <f t="shared" si="79"/>
        <v>1.01E-2</v>
      </c>
      <c r="G733" s="43">
        <f>IF($E709&gt;0, $E709, $E708*$E710)</f>
        <v>1572.3</v>
      </c>
      <c r="H733" s="116">
        <f>G733*F733</f>
        <v>15.880229999999999</v>
      </c>
      <c r="I733" s="35">
        <f t="shared" si="80"/>
        <v>1.1299999999999999E-2</v>
      </c>
      <c r="J733" s="44">
        <f>IF($E709&gt;0, $E709, $E708*$E711)</f>
        <v>1562.2500000000002</v>
      </c>
      <c r="K733" s="118">
        <f>J733*I733</f>
        <v>17.653425000000002</v>
      </c>
      <c r="L733" s="119">
        <f t="shared" si="81"/>
        <v>1.773195000000003</v>
      </c>
      <c r="M733" s="120">
        <f>IF(ISERROR(L733/H733), "", L733/H733)</f>
        <v>0.11166053640281048</v>
      </c>
      <c r="N733" s="127" t="str">
        <f>IF(ISERROR(ABS(M733)), "", IF(ABS(M733)&gt;=4%, "In the manager's summary, discuss the reasoning for the change in RTSR rates", ""))</f>
        <v>In the manager's summary, discuss the reasoning for the change in RTSR rates</v>
      </c>
      <c r="O733" s="160"/>
    </row>
    <row r="734" spans="1:15" ht="26.4" x14ac:dyDescent="0.25">
      <c r="A734" s="103" t="str">
        <f t="shared" si="78"/>
        <v>Seasonal Residential (High)</v>
      </c>
      <c r="B734" s="103" t="s">
        <v>69</v>
      </c>
      <c r="C734" s="24">
        <f>B28</f>
        <v>13</v>
      </c>
      <c r="D734" s="46" t="s">
        <v>70</v>
      </c>
      <c r="E734" s="47"/>
      <c r="F734" s="48"/>
      <c r="G734" s="49"/>
      <c r="H734" s="50">
        <f>SUM(H731:H733)</f>
        <v>113.13752599999998</v>
      </c>
      <c r="I734" s="51"/>
      <c r="J734" s="52"/>
      <c r="K734" s="50">
        <f>SUM(K731:K733)</f>
        <v>131.48068537598826</v>
      </c>
      <c r="L734" s="41">
        <f t="shared" si="81"/>
        <v>18.343159375988279</v>
      </c>
      <c r="M734" s="42">
        <f>IF((H734)=0,"",(L734/H734))</f>
        <v>0.16213152279808807</v>
      </c>
    </row>
    <row r="735" spans="1:15" ht="26.4" x14ac:dyDescent="0.25">
      <c r="A735" s="103" t="str">
        <f t="shared" si="78"/>
        <v>Seasonal Residential (High)</v>
      </c>
      <c r="D735" s="129" t="s">
        <v>71</v>
      </c>
      <c r="E735" s="25"/>
      <c r="F735" s="34">
        <f t="shared" si="79"/>
        <v>4.5000000000000005E-3</v>
      </c>
      <c r="G735" s="43">
        <f>E708*E710</f>
        <v>1572.3</v>
      </c>
      <c r="H735" s="53">
        <f>G735*F735</f>
        <v>7.0753500000000003</v>
      </c>
      <c r="I735" s="35">
        <f t="shared" si="80"/>
        <v>4.5000000000000005E-3</v>
      </c>
      <c r="J735" s="44">
        <f>E708*E711</f>
        <v>1562.2500000000002</v>
      </c>
      <c r="K735" s="31">
        <f>J735*I735</f>
        <v>7.0301250000000017</v>
      </c>
      <c r="L735" s="119">
        <f t="shared" si="81"/>
        <v>-4.5224999999998516E-2</v>
      </c>
      <c r="M735" s="120">
        <f>IF(ISERROR(L735/H735), "", L735/H735)</f>
        <v>-6.3919099408507726E-3</v>
      </c>
    </row>
    <row r="736" spans="1:15" ht="26.4" x14ac:dyDescent="0.25">
      <c r="A736" s="103" t="str">
        <f t="shared" si="78"/>
        <v>Seasonal Residential (High)</v>
      </c>
      <c r="D736" s="129" t="s">
        <v>72</v>
      </c>
      <c r="E736" s="25"/>
      <c r="F736" s="34">
        <f t="shared" si="79"/>
        <v>1.5E-3</v>
      </c>
      <c r="G736" s="43">
        <f>E708*E710</f>
        <v>1572.3</v>
      </c>
      <c r="H736" s="53">
        <f>G736*F736</f>
        <v>2.3584499999999999</v>
      </c>
      <c r="I736" s="35">
        <f t="shared" si="80"/>
        <v>1.5E-3</v>
      </c>
      <c r="J736" s="44">
        <f>E708*E711</f>
        <v>1562.2500000000002</v>
      </c>
      <c r="K736" s="31">
        <f>J736*I736</f>
        <v>2.3433750000000004</v>
      </c>
      <c r="L736" s="119">
        <f t="shared" si="81"/>
        <v>-1.5074999999999505E-2</v>
      </c>
      <c r="M736" s="120">
        <f>IF(ISERROR(L736/H736), "", L736/H736)</f>
        <v>-6.3919099408507735E-3</v>
      </c>
    </row>
    <row r="737" spans="1:13" x14ac:dyDescent="0.25">
      <c r="A737" s="103" t="str">
        <f t="shared" si="78"/>
        <v>Seasonal Residential (High)</v>
      </c>
      <c r="D737" s="25" t="s">
        <v>73</v>
      </c>
      <c r="E737" s="25"/>
      <c r="F737" s="54">
        <f t="shared" si="79"/>
        <v>0.25</v>
      </c>
      <c r="G737" s="115">
        <v>1</v>
      </c>
      <c r="H737" s="130">
        <f>G737*F737</f>
        <v>0.25</v>
      </c>
      <c r="I737" s="45">
        <f t="shared" si="80"/>
        <v>0.25</v>
      </c>
      <c r="J737" s="117">
        <v>1</v>
      </c>
      <c r="K737" s="118">
        <f>J737*I737</f>
        <v>0.25</v>
      </c>
      <c r="L737" s="119">
        <f t="shared" si="81"/>
        <v>0</v>
      </c>
      <c r="M737" s="120">
        <f>IF(ISERROR(L737/H737), "", L737/H737)</f>
        <v>0</v>
      </c>
    </row>
    <row r="738" spans="1:13" ht="26.4" x14ac:dyDescent="0.25">
      <c r="A738" s="103" t="str">
        <f t="shared" si="78"/>
        <v>Seasonal Residential (High)</v>
      </c>
      <c r="D738" s="129" t="s">
        <v>74</v>
      </c>
      <c r="E738" s="25"/>
      <c r="F738" s="34">
        <f t="shared" si="79"/>
        <v>0</v>
      </c>
      <c r="G738" s="55"/>
      <c r="H738" s="130"/>
      <c r="I738" s="35">
        <f t="shared" si="80"/>
        <v>0</v>
      </c>
      <c r="J738" s="56"/>
      <c r="K738" s="118"/>
      <c r="L738" s="119"/>
      <c r="M738" s="120"/>
    </row>
    <row r="739" spans="1:13" x14ac:dyDescent="0.25">
      <c r="A739" s="103" t="str">
        <f t="shared" si="78"/>
        <v>Seasonal Residential (High)</v>
      </c>
      <c r="B739" s="103" t="s">
        <v>12</v>
      </c>
      <c r="D739" s="25" t="s">
        <v>75</v>
      </c>
      <c r="E739" s="25"/>
      <c r="F739" s="34">
        <f t="shared" si="79"/>
        <v>9.8000000000000004E-2</v>
      </c>
      <c r="G739" s="55">
        <f>IF(AND(E708*12&gt;=150000),OffPeakPer*E708*E710,OffPeakPer*E708)</f>
        <v>960</v>
      </c>
      <c r="H739" s="130">
        <f>G739*F739</f>
        <v>94.08</v>
      </c>
      <c r="I739" s="35">
        <f t="shared" si="80"/>
        <v>9.8000000000000004E-2</v>
      </c>
      <c r="J739" s="56">
        <f>IF(AND(E708*12&gt;=150000),OffPeakPer*E708*E711,OffPeakPer*E708)</f>
        <v>960</v>
      </c>
      <c r="K739" s="118">
        <f>J739*I739</f>
        <v>94.08</v>
      </c>
      <c r="L739" s="119">
        <f>K739-H739</f>
        <v>0</v>
      </c>
      <c r="M739" s="120">
        <f>IF(ISERROR(L739/H739), "", L739/H739)</f>
        <v>0</v>
      </c>
    </row>
    <row r="740" spans="1:13" x14ac:dyDescent="0.25">
      <c r="A740" s="103" t="str">
        <f t="shared" si="78"/>
        <v>Seasonal Residential (High)</v>
      </c>
      <c r="B740" s="103" t="s">
        <v>12</v>
      </c>
      <c r="D740" s="25" t="s">
        <v>76</v>
      </c>
      <c r="E740" s="25"/>
      <c r="F740" s="34">
        <f t="shared" si="79"/>
        <v>0.157</v>
      </c>
      <c r="G740" s="55">
        <f>IF(AND(E708*12&gt;=150000),MidPeakPer*E708*E710,MidPeakPer*E708)</f>
        <v>270</v>
      </c>
      <c r="H740" s="130">
        <f>G740*F740</f>
        <v>42.39</v>
      </c>
      <c r="I740" s="35">
        <f t="shared" si="80"/>
        <v>0.157</v>
      </c>
      <c r="J740" s="56">
        <f>IF(AND(E708*12&gt;=150000),MidPeakPer*E708*E711,MidPeakPer*E708)</f>
        <v>270</v>
      </c>
      <c r="K740" s="118">
        <f>J740*I740</f>
        <v>42.39</v>
      </c>
      <c r="L740" s="119">
        <f>K740-H740</f>
        <v>0</v>
      </c>
      <c r="M740" s="120">
        <f>IF(ISERROR(L740/H740), "", L740/H740)</f>
        <v>0</v>
      </c>
    </row>
    <row r="741" spans="1:13" ht="13.8" thickBot="1" x14ac:dyDescent="0.3">
      <c r="A741" s="103" t="str">
        <f t="shared" si="78"/>
        <v>Seasonal Residential (High)</v>
      </c>
      <c r="B741" s="103" t="s">
        <v>12</v>
      </c>
      <c r="D741" s="103" t="s">
        <v>77</v>
      </c>
      <c r="E741" s="25"/>
      <c r="F741" s="34">
        <f t="shared" si="79"/>
        <v>0.20300000000000001</v>
      </c>
      <c r="G741" s="55">
        <f>IF(AND(E708*12&gt;=150000),OnPeakPer*E708*E710,OnPeakPer*E708)</f>
        <v>270</v>
      </c>
      <c r="H741" s="130">
        <f>G741*F741</f>
        <v>54.81</v>
      </c>
      <c r="I741" s="35">
        <f t="shared" si="80"/>
        <v>0.20300000000000001</v>
      </c>
      <c r="J741" s="56">
        <f>IF(AND(E708*12&gt;=150000),OnPeakPer*E708*E711,OnPeakPer*E708)</f>
        <v>270</v>
      </c>
      <c r="K741" s="118">
        <f>J741*I741</f>
        <v>54.81</v>
      </c>
      <c r="L741" s="119">
        <f>K741-H741</f>
        <v>0</v>
      </c>
      <c r="M741" s="120">
        <f>IF(ISERROR(L741/H741), "", L741/H741)</f>
        <v>0</v>
      </c>
    </row>
    <row r="742" spans="1:13" ht="13.2" hidden="1" customHeight="1" x14ac:dyDescent="0.25">
      <c r="A742" s="103" t="str">
        <f t="shared" si="78"/>
        <v>Seasonal Residential (High)</v>
      </c>
      <c r="B742" s="103" t="s">
        <v>78</v>
      </c>
      <c r="D742" s="25" t="s">
        <v>79</v>
      </c>
      <c r="E742" s="25"/>
      <c r="F742" s="34">
        <f t="shared" si="79"/>
        <v>0.11308</v>
      </c>
      <c r="G742" s="55">
        <f>IF(AND(E708*12&gt;=150000),E708*E710,E708)</f>
        <v>1500</v>
      </c>
      <c r="H742" s="130">
        <f>G742*F742</f>
        <v>169.62</v>
      </c>
      <c r="I742" s="35">
        <f t="shared" si="80"/>
        <v>0.11308</v>
      </c>
      <c r="J742" s="56">
        <f>IF(AND(E708*12&gt;=150000),E708*E711,E708)</f>
        <v>1500</v>
      </c>
      <c r="K742" s="118">
        <f>J742*I742</f>
        <v>169.62</v>
      </c>
      <c r="L742" s="119">
        <f>K742-H742</f>
        <v>0</v>
      </c>
      <c r="M742" s="120">
        <f>IF(ISERROR(L742/H742), "", L742/H742)</f>
        <v>0</v>
      </c>
    </row>
    <row r="743" spans="1:13" ht="13.8" hidden="1" customHeight="1" thickBot="1" x14ac:dyDescent="0.3">
      <c r="A743" s="103" t="str">
        <f t="shared" si="78"/>
        <v>Seasonal Residential (High)</v>
      </c>
      <c r="B743" s="103" t="s">
        <v>17</v>
      </c>
      <c r="D743" s="25" t="s">
        <v>80</v>
      </c>
      <c r="E743" s="25"/>
      <c r="F743" s="34">
        <f t="shared" si="79"/>
        <v>0.11308</v>
      </c>
      <c r="G743" s="55">
        <f>IF(AND(E708*12&gt;=150000),E708*E710,E708)</f>
        <v>1500</v>
      </c>
      <c r="H743" s="130">
        <f>G743*F743</f>
        <v>169.62</v>
      </c>
      <c r="I743" s="35">
        <f t="shared" si="80"/>
        <v>0.11308</v>
      </c>
      <c r="J743" s="56">
        <f>IF(AND(E708*12&gt;=150000),E708*E711,E708)</f>
        <v>1500</v>
      </c>
      <c r="K743" s="118">
        <f>J743*I743</f>
        <v>169.62</v>
      </c>
      <c r="L743" s="119">
        <f>K743-H743</f>
        <v>0</v>
      </c>
      <c r="M743" s="120">
        <f>IF(ISERROR(L743/H743), "", L743/H743)</f>
        <v>0</v>
      </c>
    </row>
    <row r="744" spans="1:13" ht="13.8" thickBot="1" x14ac:dyDescent="0.3">
      <c r="A744" s="103" t="str">
        <f t="shared" si="78"/>
        <v>Seasonal Residential (High)</v>
      </c>
      <c r="D744" s="58"/>
      <c r="E744" s="59"/>
      <c r="F744" s="60"/>
      <c r="G744" s="61"/>
      <c r="H744" s="62"/>
      <c r="I744" s="60"/>
      <c r="J744" s="63"/>
      <c r="K744" s="62"/>
      <c r="L744" s="64"/>
      <c r="M744" s="65"/>
    </row>
    <row r="745" spans="1:13" x14ac:dyDescent="0.25">
      <c r="A745" s="103" t="str">
        <f t="shared" si="78"/>
        <v>Seasonal Residential (High)</v>
      </c>
      <c r="B745" s="103" t="s">
        <v>12</v>
      </c>
      <c r="D745" s="135" t="s">
        <v>81</v>
      </c>
      <c r="E745" s="25"/>
      <c r="F745" s="136"/>
      <c r="G745" s="137"/>
      <c r="H745" s="138">
        <f>SUM(H735:H741,H734)</f>
        <v>314.10132599999997</v>
      </c>
      <c r="I745" s="139"/>
      <c r="J745" s="139"/>
      <c r="K745" s="138">
        <f>SUM(K735:K741,K734)</f>
        <v>332.3841853759883</v>
      </c>
      <c r="L745" s="140">
        <f>K745-H745</f>
        <v>18.282859375988323</v>
      </c>
      <c r="M745" s="141">
        <f>IF((H745)=0,"",(L745/H745))</f>
        <v>5.82068837747865E-2</v>
      </c>
    </row>
    <row r="746" spans="1:13" x14ac:dyDescent="0.25">
      <c r="A746" s="103" t="str">
        <f t="shared" si="78"/>
        <v>Seasonal Residential (High)</v>
      </c>
      <c r="B746" s="103" t="s">
        <v>12</v>
      </c>
      <c r="D746" s="142" t="s">
        <v>82</v>
      </c>
      <c r="E746" s="25"/>
      <c r="F746" s="136">
        <v>0.13</v>
      </c>
      <c r="G746" s="143"/>
      <c r="H746" s="144">
        <f>H745*F746</f>
        <v>40.833172380000001</v>
      </c>
      <c r="I746" s="145">
        <v>0.13</v>
      </c>
      <c r="J746" s="115"/>
      <c r="K746" s="144">
        <f>K745*I746</f>
        <v>43.209944098878481</v>
      </c>
      <c r="L746" s="119">
        <f>K746-H746</f>
        <v>2.37677171887848</v>
      </c>
      <c r="M746" s="146">
        <f>IF((H746)=0,"",(L746/H746))</f>
        <v>5.8206883774786444E-2</v>
      </c>
    </row>
    <row r="747" spans="1:13" ht="14.4" x14ac:dyDescent="0.3">
      <c r="A747" s="103" t="str">
        <f t="shared" si="78"/>
        <v>Seasonal Residential (High)</v>
      </c>
      <c r="B747" s="103" t="s">
        <v>12</v>
      </c>
      <c r="D747" s="142" t="s">
        <v>83</v>
      </c>
      <c r="E747" s="147"/>
      <c r="F747" s="148">
        <f>OER</f>
        <v>0.23499999999999999</v>
      </c>
      <c r="G747" s="143"/>
      <c r="H747" s="144">
        <f>IF(OR(ISNUMBER(SEARCH("[DGEN]", E706))=TRUE, ISNUMBER(SEARCH("STREET LIGHT", E706))=TRUE), 0, IF(AND(E708=0, E709=0),0, IF(AND(E709=0, E708*12&gt;250000), 0, IF(AND(E708=0, E709&gt;=50), 0, IF(E708*12&lt;=250000, F747*H745*-1, IF(E709&lt;50, F747*H745*-1, 0))))))</f>
        <v>-73.813811609999988</v>
      </c>
      <c r="I747" s="148">
        <f>OER</f>
        <v>0.23499999999999999</v>
      </c>
      <c r="J747" s="115"/>
      <c r="K747" s="144">
        <f>IF(OR(ISNUMBER(SEARCH("[DGEN]", E706))=TRUE, ISNUMBER(SEARCH("STREET LIGHT", E706))=TRUE), 0, IF(AND(E708=0, E709=0),0, IF(AND(E709=0, E708*12&gt;250000), 0, IF(AND(E708=0, E709&gt;=50), 0, IF(E708*12&lt;=250000, I747*K745*-1, IF(E709&lt;50, I747*K745*-1, 0))))))</f>
        <v>-78.110283563357243</v>
      </c>
      <c r="L747" s="119">
        <f>K747-H747</f>
        <v>-4.2964719533572548</v>
      </c>
      <c r="M747" s="146"/>
    </row>
    <row r="748" spans="1:13" ht="13.8" thickBot="1" x14ac:dyDescent="0.3">
      <c r="A748" s="103" t="str">
        <f t="shared" si="78"/>
        <v>Seasonal Residential (High)</v>
      </c>
      <c r="B748" s="103" t="s">
        <v>84</v>
      </c>
      <c r="C748" s="24">
        <f>B28</f>
        <v>13</v>
      </c>
      <c r="D748" s="247" t="s">
        <v>85</v>
      </c>
      <c r="E748" s="247"/>
      <c r="F748" s="77"/>
      <c r="G748" s="78"/>
      <c r="H748" s="79">
        <f>H745+H746+H747</f>
        <v>281.12068677000002</v>
      </c>
      <c r="I748" s="80"/>
      <c r="J748" s="80"/>
      <c r="K748" s="81">
        <f>K745+K746+K747</f>
        <v>297.48384591150955</v>
      </c>
      <c r="L748" s="82">
        <f>K748-H748</f>
        <v>16.363159141509527</v>
      </c>
      <c r="M748" s="83">
        <f>IF((H748)=0,"",(L748/H748))</f>
        <v>5.820688377478641E-2</v>
      </c>
    </row>
    <row r="749" spans="1:13" ht="13.8" thickBot="1" x14ac:dyDescent="0.3">
      <c r="A749" s="103" t="str">
        <f t="shared" si="78"/>
        <v>Seasonal Residential (High)</v>
      </c>
      <c r="B749" s="103" t="s">
        <v>12</v>
      </c>
      <c r="D749" s="58"/>
      <c r="E749" s="59"/>
      <c r="F749" s="60"/>
      <c r="G749" s="61"/>
      <c r="H749" s="62"/>
      <c r="I749" s="60"/>
      <c r="J749" s="63"/>
      <c r="K749" s="62"/>
      <c r="L749" s="64"/>
      <c r="M749" s="65"/>
    </row>
    <row r="752" spans="1:13" x14ac:dyDescent="0.25">
      <c r="C752" s="103"/>
      <c r="D752" s="104" t="s">
        <v>34</v>
      </c>
      <c r="E752" s="246" t="str">
        <f>D29</f>
        <v>GS &lt; 50 (Low)</v>
      </c>
      <c r="F752" s="246"/>
      <c r="G752" s="246"/>
      <c r="H752" s="246"/>
      <c r="I752" s="246"/>
      <c r="J752" s="246"/>
      <c r="K752" s="103" t="str">
        <f>IF(N704="DEMAND - INTERVAL","RTSR - INTERVAL METERED","")</f>
        <v/>
      </c>
    </row>
    <row r="753" spans="1:14" x14ac:dyDescent="0.25">
      <c r="C753" s="103"/>
      <c r="D753" s="104" t="s">
        <v>35</v>
      </c>
      <c r="E753" s="236" t="str">
        <f>H29</f>
        <v>RPP</v>
      </c>
      <c r="F753" s="236"/>
      <c r="G753" s="236"/>
      <c r="H753" s="20"/>
      <c r="I753" s="20"/>
    </row>
    <row r="754" spans="1:14" ht="15.6" x14ac:dyDescent="0.25">
      <c r="C754" s="103"/>
      <c r="D754" s="104" t="s">
        <v>36</v>
      </c>
      <c r="E754" s="21">
        <f>K29</f>
        <v>1000</v>
      </c>
      <c r="F754" s="105" t="s">
        <v>11</v>
      </c>
      <c r="J754" s="22"/>
      <c r="K754" s="22"/>
      <c r="L754" s="22"/>
      <c r="M754" s="22"/>
      <c r="N754" s="22"/>
    </row>
    <row r="755" spans="1:14" ht="15.6" x14ac:dyDescent="0.3">
      <c r="C755" s="103"/>
      <c r="D755" s="104" t="s">
        <v>37</v>
      </c>
      <c r="E755" s="21">
        <f>L29</f>
        <v>0</v>
      </c>
      <c r="F755" s="106" t="s">
        <v>16</v>
      </c>
      <c r="G755" s="107"/>
      <c r="H755" s="108"/>
      <c r="I755" s="108"/>
      <c r="J755" s="108"/>
    </row>
    <row r="756" spans="1:14" x14ac:dyDescent="0.25">
      <c r="C756" s="103"/>
      <c r="D756" s="104" t="s">
        <v>38</v>
      </c>
      <c r="E756" s="23">
        <f>I29</f>
        <v>1.0482</v>
      </c>
    </row>
    <row r="757" spans="1:14" x14ac:dyDescent="0.25">
      <c r="C757" s="103"/>
      <c r="D757" s="104" t="s">
        <v>39</v>
      </c>
      <c r="E757" s="23">
        <f>J29</f>
        <v>1.0415000000000001</v>
      </c>
    </row>
    <row r="758" spans="1:14" x14ac:dyDescent="0.25">
      <c r="C758" s="103"/>
    </row>
    <row r="759" spans="1:14" x14ac:dyDescent="0.25">
      <c r="C759" s="103"/>
      <c r="E759" s="105"/>
      <c r="F759" s="237" t="s">
        <v>40</v>
      </c>
      <c r="G759" s="238"/>
      <c r="H759" s="239"/>
      <c r="I759" s="237" t="s">
        <v>41</v>
      </c>
      <c r="J759" s="238"/>
      <c r="K759" s="239"/>
      <c r="L759" s="237" t="s">
        <v>42</v>
      </c>
      <c r="M759" s="239"/>
    </row>
    <row r="760" spans="1:14" x14ac:dyDescent="0.25">
      <c r="C760" s="103"/>
      <c r="E760" s="240"/>
      <c r="F760" s="109" t="s">
        <v>43</v>
      </c>
      <c r="G760" s="109" t="s">
        <v>44</v>
      </c>
      <c r="H760" s="110" t="s">
        <v>45</v>
      </c>
      <c r="I760" s="109" t="s">
        <v>43</v>
      </c>
      <c r="J760" s="111" t="s">
        <v>44</v>
      </c>
      <c r="K760" s="110" t="s">
        <v>45</v>
      </c>
      <c r="L760" s="242" t="s">
        <v>46</v>
      </c>
      <c r="M760" s="244" t="s">
        <v>47</v>
      </c>
    </row>
    <row r="761" spans="1:14" x14ac:dyDescent="0.25">
      <c r="C761" s="103"/>
      <c r="E761" s="241"/>
      <c r="F761" s="112" t="s">
        <v>48</v>
      </c>
      <c r="G761" s="112"/>
      <c r="H761" s="113" t="s">
        <v>48</v>
      </c>
      <c r="I761" s="112" t="s">
        <v>48</v>
      </c>
      <c r="J761" s="113"/>
      <c r="K761" s="113" t="s">
        <v>48</v>
      </c>
      <c r="L761" s="243"/>
      <c r="M761" s="245"/>
    </row>
    <row r="762" spans="1:14" x14ac:dyDescent="0.25">
      <c r="A762" s="103" t="str">
        <f>$E752</f>
        <v>GS &lt; 50 (Low)</v>
      </c>
      <c r="D762" s="114" t="s">
        <v>49</v>
      </c>
      <c r="E762" s="25"/>
      <c r="F762" s="26">
        <f>F186</f>
        <v>21.26</v>
      </c>
      <c r="G762" s="115">
        <v>1</v>
      </c>
      <c r="H762" s="116">
        <f>G762*F762</f>
        <v>21.26</v>
      </c>
      <c r="I762" s="29">
        <f>I186</f>
        <v>27.24</v>
      </c>
      <c r="J762" s="117">
        <f>G762</f>
        <v>1</v>
      </c>
      <c r="K762" s="118">
        <f>J762*I762</f>
        <v>27.24</v>
      </c>
      <c r="L762" s="119">
        <f>K762-H762</f>
        <v>5.9799999999999969</v>
      </c>
      <c r="M762" s="120">
        <f>IF(ISERROR(L762/H762), "", L762/H762)</f>
        <v>0.28127939793038553</v>
      </c>
    </row>
    <row r="763" spans="1:14" x14ac:dyDescent="0.25">
      <c r="A763" s="103" t="str">
        <f t="shared" ref="A763:A795" si="85">A762</f>
        <v>GS &lt; 50 (Low)</v>
      </c>
      <c r="D763" s="114" t="s">
        <v>50</v>
      </c>
      <c r="E763" s="25"/>
      <c r="F763" s="34">
        <f t="shared" ref="F763:F789" si="86">F187</f>
        <v>2.1399999999999999E-2</v>
      </c>
      <c r="G763" s="115">
        <f>IF($E755&gt;0, $E755, $E754)</f>
        <v>1000</v>
      </c>
      <c r="H763" s="116">
        <f>G763*F763</f>
        <v>21.4</v>
      </c>
      <c r="I763" s="35">
        <f t="shared" ref="I763:I789" si="87">I187</f>
        <v>3.2800000000000003E-2</v>
      </c>
      <c r="J763" s="117">
        <f>IF($E755&gt;0, $E755, $E754)</f>
        <v>1000</v>
      </c>
      <c r="K763" s="118">
        <f>J763*I763</f>
        <v>32.800000000000004</v>
      </c>
      <c r="L763" s="119">
        <f>K763-H763</f>
        <v>11.400000000000006</v>
      </c>
      <c r="M763" s="120">
        <f>IF(ISERROR(L763/H763), "", L763/H763)</f>
        <v>0.53271028037383206</v>
      </c>
    </row>
    <row r="764" spans="1:14" ht="13.2" hidden="1" customHeight="1" x14ac:dyDescent="0.25">
      <c r="A764" s="103" t="str">
        <f t="shared" si="85"/>
        <v>GS &lt; 50 (Low)</v>
      </c>
      <c r="D764" s="114" t="s">
        <v>51</v>
      </c>
      <c r="E764" s="25"/>
      <c r="F764" s="34">
        <f t="shared" si="86"/>
        <v>0</v>
      </c>
      <c r="G764" s="115">
        <f>IF($E755&gt;0, $E755, $E754)</f>
        <v>1000</v>
      </c>
      <c r="H764" s="116">
        <v>0</v>
      </c>
      <c r="I764" s="35">
        <f t="shared" si="87"/>
        <v>0</v>
      </c>
      <c r="J764" s="117">
        <f>IF($E755&gt;0, $E755, $E754)</f>
        <v>1000</v>
      </c>
      <c r="K764" s="118">
        <v>0</v>
      </c>
      <c r="L764" s="119"/>
      <c r="M764" s="120"/>
    </row>
    <row r="765" spans="1:14" ht="13.2" hidden="1" customHeight="1" x14ac:dyDescent="0.25">
      <c r="A765" s="103" t="str">
        <f t="shared" si="85"/>
        <v>GS &lt; 50 (Low)</v>
      </c>
      <c r="D765" s="114" t="s">
        <v>52</v>
      </c>
      <c r="E765" s="25"/>
      <c r="F765" s="34">
        <f t="shared" si="86"/>
        <v>0</v>
      </c>
      <c r="G765" s="115">
        <f>IF($E755&gt;0, $E755, $E754)</f>
        <v>1000</v>
      </c>
      <c r="H765" s="116">
        <v>0</v>
      </c>
      <c r="I765" s="35">
        <f t="shared" si="87"/>
        <v>0</v>
      </c>
      <c r="J765" s="121">
        <f>IF($E755&gt;0, $E755, $E754)</f>
        <v>1000</v>
      </c>
      <c r="K765" s="118">
        <v>0</v>
      </c>
      <c r="L765" s="119">
        <f t="shared" ref="L765:L783" si="88">K765-H765</f>
        <v>0</v>
      </c>
      <c r="M765" s="120" t="str">
        <f>IF(ISERROR(L765/H765), "", L765/H765)</f>
        <v/>
      </c>
    </row>
    <row r="766" spans="1:14" x14ac:dyDescent="0.25">
      <c r="A766" s="103" t="str">
        <f t="shared" si="85"/>
        <v>GS &lt; 50 (Low)</v>
      </c>
      <c r="D766" s="114" t="s">
        <v>53</v>
      </c>
      <c r="E766" s="25"/>
      <c r="F766" s="26">
        <f t="shared" si="86"/>
        <v>1.95</v>
      </c>
      <c r="G766" s="115">
        <v>1</v>
      </c>
      <c r="H766" s="116">
        <f>G766*F766</f>
        <v>1.95</v>
      </c>
      <c r="I766" s="29">
        <f t="shared" si="87"/>
        <v>0</v>
      </c>
      <c r="J766" s="117">
        <f>G766</f>
        <v>1</v>
      </c>
      <c r="K766" s="118">
        <f>J766*I766</f>
        <v>0</v>
      </c>
      <c r="L766" s="119">
        <f t="shared" si="88"/>
        <v>-1.95</v>
      </c>
      <c r="M766" s="120">
        <f>IF(ISERROR(L766/H766), "", L766/H766)</f>
        <v>-1</v>
      </c>
    </row>
    <row r="767" spans="1:14" x14ac:dyDescent="0.25">
      <c r="A767" s="103" t="str">
        <f t="shared" si="85"/>
        <v>GS &lt; 50 (Low)</v>
      </c>
      <c r="D767" s="114" t="s">
        <v>54</v>
      </c>
      <c r="E767" s="25"/>
      <c r="F767" s="36">
        <f t="shared" si="86"/>
        <v>2.5000000000000001E-3</v>
      </c>
      <c r="G767" s="115">
        <f>IF($E755&gt;0, $E755, $E754)</f>
        <v>1000</v>
      </c>
      <c r="H767" s="116">
        <f>G767*F767</f>
        <v>2.5</v>
      </c>
      <c r="I767" s="35">
        <f t="shared" si="87"/>
        <v>-1.2658319349634105E-3</v>
      </c>
      <c r="J767" s="117">
        <f>IF($E755&gt;0, $E755, $E754)</f>
        <v>1000</v>
      </c>
      <c r="K767" s="118">
        <f>J767*I767</f>
        <v>-1.2658319349634106</v>
      </c>
      <c r="L767" s="119">
        <f t="shared" si="88"/>
        <v>-3.7658319349634106</v>
      </c>
      <c r="M767" s="120">
        <f>IF(ISERROR(L767/H767), "", L767/H767)</f>
        <v>-1.5063327739853642</v>
      </c>
    </row>
    <row r="768" spans="1:14" x14ac:dyDescent="0.25">
      <c r="A768" s="103" t="str">
        <f t="shared" si="85"/>
        <v>GS &lt; 50 (Low)</v>
      </c>
      <c r="B768" s="103" t="s">
        <v>55</v>
      </c>
      <c r="C768" s="24">
        <f>B29</f>
        <v>14</v>
      </c>
      <c r="D768" s="46" t="s">
        <v>56</v>
      </c>
      <c r="E768" s="47"/>
      <c r="F768" s="48"/>
      <c r="G768" s="49"/>
      <c r="H768" s="50">
        <f>SUM(H762:H767)</f>
        <v>47.11</v>
      </c>
      <c r="I768" s="51"/>
      <c r="J768" s="52"/>
      <c r="K768" s="50">
        <f>SUM(K762:K767)</f>
        <v>58.774168065036598</v>
      </c>
      <c r="L768" s="41">
        <f t="shared" si="88"/>
        <v>11.664168065036598</v>
      </c>
      <c r="M768" s="42">
        <f>IF((H768)=0,"",(L768/H768))</f>
        <v>0.24759431256711098</v>
      </c>
    </row>
    <row r="769" spans="1:14" x14ac:dyDescent="0.25">
      <c r="A769" s="103" t="str">
        <f t="shared" si="85"/>
        <v>GS &lt; 50 (Low)</v>
      </c>
      <c r="D769" s="123" t="s">
        <v>57</v>
      </c>
      <c r="E769" s="25"/>
      <c r="F769" s="34">
        <f t="shared" si="86"/>
        <v>0.12752000000000002</v>
      </c>
      <c r="G769" s="43">
        <f>IF(F769=0, 0, $E754*E756-E754)</f>
        <v>48.200000000000045</v>
      </c>
      <c r="H769" s="28">
        <f t="shared" ref="H769:H776" si="89">G769*F769</f>
        <v>6.146464000000007</v>
      </c>
      <c r="I769" s="35">
        <f t="shared" si="87"/>
        <v>0.12752000000000002</v>
      </c>
      <c r="J769" s="44">
        <f>IF(I769=0, 0, E754*E757-E754)</f>
        <v>41.5</v>
      </c>
      <c r="K769" s="31">
        <f t="shared" ref="K769:K776" si="90">J769*I769</f>
        <v>5.2920800000000012</v>
      </c>
      <c r="L769" s="119">
        <f t="shared" si="88"/>
        <v>-0.85438400000000581</v>
      </c>
      <c r="M769" s="120">
        <f t="shared" ref="M769:M776" si="91">IF(ISERROR(L769/H769), "", L769/H769)</f>
        <v>-0.13900414937759414</v>
      </c>
    </row>
    <row r="770" spans="1:14" ht="26.4" x14ac:dyDescent="0.25">
      <c r="A770" s="103" t="str">
        <f t="shared" si="85"/>
        <v>GS &lt; 50 (Low)</v>
      </c>
      <c r="D770" s="123" t="s">
        <v>58</v>
      </c>
      <c r="E770" s="25"/>
      <c r="F770" s="36">
        <f t="shared" si="86"/>
        <v>-1.2999999999999999E-3</v>
      </c>
      <c r="G770" s="55">
        <f>IF($E755&gt;0, $E755, $E754)</f>
        <v>1000</v>
      </c>
      <c r="H770" s="116">
        <f t="shared" si="89"/>
        <v>-1.3</v>
      </c>
      <c r="I770" s="35">
        <f t="shared" si="87"/>
        <v>0</v>
      </c>
      <c r="J770" s="56">
        <f>IF($E755&gt;0, $E755, $E754)</f>
        <v>1000</v>
      </c>
      <c r="K770" s="118">
        <f t="shared" si="90"/>
        <v>0</v>
      </c>
      <c r="L770" s="119">
        <f t="shared" si="88"/>
        <v>1.3</v>
      </c>
      <c r="M770" s="120">
        <f t="shared" si="91"/>
        <v>-1</v>
      </c>
    </row>
    <row r="771" spans="1:14" x14ac:dyDescent="0.25">
      <c r="A771" s="103" t="str">
        <f t="shared" si="85"/>
        <v>GS &lt; 50 (Low)</v>
      </c>
      <c r="D771" s="123" t="s">
        <v>59</v>
      </c>
      <c r="E771" s="25"/>
      <c r="F771" s="36">
        <f t="shared" si="86"/>
        <v>5.9999999999999995E-4</v>
      </c>
      <c r="G771" s="55">
        <f>IF($E755&gt;0, $E755, $E754)</f>
        <v>1000</v>
      </c>
      <c r="H771" s="116">
        <f t="shared" si="89"/>
        <v>0.6</v>
      </c>
      <c r="I771" s="35">
        <f t="shared" si="87"/>
        <v>0</v>
      </c>
      <c r="J771" s="56">
        <f>IF($E755&gt;0, $E755, $E754)</f>
        <v>1000</v>
      </c>
      <c r="K771" s="118">
        <f t="shared" si="90"/>
        <v>0</v>
      </c>
      <c r="L771" s="119">
        <f t="shared" si="88"/>
        <v>-0.6</v>
      </c>
      <c r="M771" s="120">
        <f t="shared" si="91"/>
        <v>-1</v>
      </c>
    </row>
    <row r="772" spans="1:14" x14ac:dyDescent="0.25">
      <c r="A772" s="103" t="str">
        <f t="shared" si="85"/>
        <v>GS &lt; 50 (Low)</v>
      </c>
      <c r="D772" s="123" t="s">
        <v>60</v>
      </c>
      <c r="E772" s="25"/>
      <c r="F772" s="34">
        <f t="shared" si="86"/>
        <v>0</v>
      </c>
      <c r="G772" s="55">
        <f>E754</f>
        <v>1000</v>
      </c>
      <c r="H772" s="116">
        <f t="shared" si="89"/>
        <v>0</v>
      </c>
      <c r="I772" s="35">
        <f t="shared" si="87"/>
        <v>0</v>
      </c>
      <c r="J772" s="56">
        <f>E754</f>
        <v>1000</v>
      </c>
      <c r="K772" s="118">
        <f t="shared" si="90"/>
        <v>0</v>
      </c>
      <c r="L772" s="119">
        <f t="shared" si="88"/>
        <v>0</v>
      </c>
      <c r="M772" s="120" t="str">
        <f t="shared" si="91"/>
        <v/>
      </c>
    </row>
    <row r="773" spans="1:14" x14ac:dyDescent="0.25">
      <c r="A773" s="103" t="str">
        <f t="shared" si="85"/>
        <v>GS &lt; 50 (Low)</v>
      </c>
      <c r="D773" s="114" t="s">
        <v>61</v>
      </c>
      <c r="E773" s="25"/>
      <c r="F773" s="36">
        <f t="shared" si="86"/>
        <v>1.4E-3</v>
      </c>
      <c r="G773" s="55">
        <f>IF($E755&gt;0, $E755, $E754)</f>
        <v>1000</v>
      </c>
      <c r="H773" s="116">
        <f t="shared" si="89"/>
        <v>1.4</v>
      </c>
      <c r="I773" s="35">
        <f t="shared" si="87"/>
        <v>1.3685688955204041E-3</v>
      </c>
      <c r="J773" s="56">
        <f>IF($E755&gt;0, $E755, $E754)</f>
        <v>1000</v>
      </c>
      <c r="K773" s="118">
        <f t="shared" si="90"/>
        <v>1.3685688955204041</v>
      </c>
      <c r="L773" s="119">
        <f t="shared" si="88"/>
        <v>-3.1431104479595851E-2</v>
      </c>
      <c r="M773" s="120">
        <f t="shared" si="91"/>
        <v>-2.2450788913997037E-2</v>
      </c>
    </row>
    <row r="774" spans="1:14" ht="26.4" x14ac:dyDescent="0.25">
      <c r="A774" s="103" t="str">
        <f t="shared" si="85"/>
        <v>GS &lt; 50 (Low)</v>
      </c>
      <c r="D774" s="123" t="s">
        <v>62</v>
      </c>
      <c r="E774" s="25"/>
      <c r="F774" s="36">
        <f t="shared" si="86"/>
        <v>0.42</v>
      </c>
      <c r="G774" s="115">
        <v>1</v>
      </c>
      <c r="H774" s="116">
        <f t="shared" si="89"/>
        <v>0.42</v>
      </c>
      <c r="I774" s="45">
        <f t="shared" si="87"/>
        <v>0.42</v>
      </c>
      <c r="J774" s="121">
        <v>1</v>
      </c>
      <c r="K774" s="118">
        <f t="shared" si="90"/>
        <v>0.42</v>
      </c>
      <c r="L774" s="119">
        <f t="shared" si="88"/>
        <v>0</v>
      </c>
      <c r="M774" s="120">
        <f t="shared" si="91"/>
        <v>0</v>
      </c>
    </row>
    <row r="775" spans="1:14" x14ac:dyDescent="0.25">
      <c r="A775" s="103" t="str">
        <f t="shared" si="85"/>
        <v>GS &lt; 50 (Low)</v>
      </c>
      <c r="D775" s="114" t="s">
        <v>63</v>
      </c>
      <c r="E775" s="25"/>
      <c r="F775" s="36">
        <f t="shared" si="86"/>
        <v>0</v>
      </c>
      <c r="G775" s="115">
        <v>1</v>
      </c>
      <c r="H775" s="116">
        <f t="shared" si="89"/>
        <v>0</v>
      </c>
      <c r="I775" s="29">
        <f t="shared" si="87"/>
        <v>0</v>
      </c>
      <c r="J775" s="121">
        <v>1</v>
      </c>
      <c r="K775" s="118">
        <f t="shared" si="90"/>
        <v>0</v>
      </c>
      <c r="L775" s="119">
        <f t="shared" si="88"/>
        <v>0</v>
      </c>
      <c r="M775" s="120" t="str">
        <f t="shared" si="91"/>
        <v/>
      </c>
    </row>
    <row r="776" spans="1:14" x14ac:dyDescent="0.25">
      <c r="A776" s="103" t="str">
        <f t="shared" si="85"/>
        <v>GS &lt; 50 (Low)</v>
      </c>
      <c r="D776" s="114" t="s">
        <v>64</v>
      </c>
      <c r="E776" s="25"/>
      <c r="F776" s="34">
        <f t="shared" si="86"/>
        <v>1.1000000000000001E-3</v>
      </c>
      <c r="G776" s="55">
        <f>IF($E755&gt;0, $E755, $E754)</f>
        <v>1000</v>
      </c>
      <c r="H776" s="116">
        <f t="shared" si="89"/>
        <v>1.1000000000000001</v>
      </c>
      <c r="I776" s="35">
        <f t="shared" si="87"/>
        <v>1.2327863106205274E-3</v>
      </c>
      <c r="J776" s="56">
        <f>IF($E755&gt;0, $E755, $E754)</f>
        <v>1000</v>
      </c>
      <c r="K776" s="118">
        <f t="shared" si="90"/>
        <v>1.2327863106205275</v>
      </c>
      <c r="L776" s="119">
        <f t="shared" si="88"/>
        <v>0.13278631062052737</v>
      </c>
      <c r="M776" s="120">
        <f t="shared" si="91"/>
        <v>0.12071482783684305</v>
      </c>
    </row>
    <row r="777" spans="1:14" ht="26.4" x14ac:dyDescent="0.25">
      <c r="A777" s="103" t="str">
        <f t="shared" si="85"/>
        <v>GS &lt; 50 (Low)</v>
      </c>
      <c r="B777" s="103" t="s">
        <v>65</v>
      </c>
      <c r="C777" s="24">
        <f>B29</f>
        <v>14</v>
      </c>
      <c r="D777" s="46" t="s">
        <v>66</v>
      </c>
      <c r="E777" s="47"/>
      <c r="F777" s="48"/>
      <c r="G777" s="49"/>
      <c r="H777" s="50">
        <f>SUM(H768:H776)</f>
        <v>55.476464000000014</v>
      </c>
      <c r="I777" s="51"/>
      <c r="J777" s="52"/>
      <c r="K777" s="50">
        <f>SUM(K768:K776)</f>
        <v>67.087603271177528</v>
      </c>
      <c r="L777" s="41">
        <f t="shared" si="88"/>
        <v>11.611139271177514</v>
      </c>
      <c r="M777" s="42">
        <f>IF((H777)=0,"",(L777/H777))</f>
        <v>0.20929847423544354</v>
      </c>
    </row>
    <row r="778" spans="1:14" x14ac:dyDescent="0.25">
      <c r="A778" s="103" t="str">
        <f t="shared" si="85"/>
        <v>GS &lt; 50 (Low)</v>
      </c>
      <c r="D778" s="126" t="s">
        <v>67</v>
      </c>
      <c r="E778" s="25"/>
      <c r="F778" s="36">
        <f t="shared" si="86"/>
        <v>1.0500000000000001E-2</v>
      </c>
      <c r="G778" s="43">
        <f>IF($E755&gt;0, $E755, $E754*$E756)</f>
        <v>1048.2</v>
      </c>
      <c r="H778" s="116">
        <f>G778*F778</f>
        <v>11.006100000000002</v>
      </c>
      <c r="I778" s="35">
        <f t="shared" si="87"/>
        <v>1.18E-2</v>
      </c>
      <c r="J778" s="44">
        <f>IF($E755&gt;0, $E755, $E754*$E757)</f>
        <v>1041.5</v>
      </c>
      <c r="K778" s="118">
        <f>J778*I778</f>
        <v>12.2897</v>
      </c>
      <c r="L778" s="119">
        <f t="shared" si="88"/>
        <v>1.2835999999999981</v>
      </c>
      <c r="M778" s="120">
        <f>IF(ISERROR(L778/H778), "", L778/H778)</f>
        <v>0.11662623454266251</v>
      </c>
      <c r="N778" s="127" t="str">
        <f>IF(ISERROR(ABS(M778)), "", IF(ABS(M778)&gt;=4%, "In the manager's summary, discuss the reasoning for the change in RTSR rates", ""))</f>
        <v>In the manager's summary, discuss the reasoning for the change in RTSR rates</v>
      </c>
    </row>
    <row r="779" spans="1:14" ht="26.4" x14ac:dyDescent="0.25">
      <c r="A779" s="103" t="str">
        <f t="shared" si="85"/>
        <v>GS &lt; 50 (Low)</v>
      </c>
      <c r="D779" s="128" t="s">
        <v>68</v>
      </c>
      <c r="E779" s="25"/>
      <c r="F779" s="36">
        <f t="shared" si="86"/>
        <v>7.3000000000000001E-3</v>
      </c>
      <c r="G779" s="43">
        <f>IF($E755&gt;0, $E755, $E754*$E756)</f>
        <v>1048.2</v>
      </c>
      <c r="H779" s="116">
        <f>G779*F779</f>
        <v>7.6518600000000001</v>
      </c>
      <c r="I779" s="35">
        <f t="shared" si="87"/>
        <v>8.6999999999999994E-3</v>
      </c>
      <c r="J779" s="44">
        <f>IF($E755&gt;0, $E755, $E754*$E757)</f>
        <v>1041.5</v>
      </c>
      <c r="K779" s="118">
        <f>J779*I779</f>
        <v>9.0610499999999998</v>
      </c>
      <c r="L779" s="119">
        <f t="shared" si="88"/>
        <v>1.4091899999999997</v>
      </c>
      <c r="M779" s="120">
        <f>IF(ISERROR(L779/H779), "", L779/H779)</f>
        <v>0.18416306623487619</v>
      </c>
      <c r="N779" s="127" t="str">
        <f>IF(ISERROR(ABS(M779)), "", IF(ABS(M779)&gt;=4%, "In the manager's summary, discuss the reasoning for the change in RTSR rates", ""))</f>
        <v>In the manager's summary, discuss the reasoning for the change in RTSR rates</v>
      </c>
    </row>
    <row r="780" spans="1:14" ht="26.4" x14ac:dyDescent="0.25">
      <c r="A780" s="103" t="str">
        <f t="shared" si="85"/>
        <v>GS &lt; 50 (Low)</v>
      </c>
      <c r="B780" s="103" t="s">
        <v>69</v>
      </c>
      <c r="C780" s="24">
        <f>B29</f>
        <v>14</v>
      </c>
      <c r="D780" s="46" t="s">
        <v>70</v>
      </c>
      <c r="E780" s="47"/>
      <c r="F780" s="48"/>
      <c r="G780" s="49"/>
      <c r="H780" s="50">
        <f>SUM(H777:H779)</f>
        <v>74.13442400000001</v>
      </c>
      <c r="I780" s="51"/>
      <c r="J780" s="52"/>
      <c r="K780" s="50">
        <f>SUM(K777:K779)</f>
        <v>88.438353271177519</v>
      </c>
      <c r="L780" s="41">
        <f t="shared" si="88"/>
        <v>14.303929271177509</v>
      </c>
      <c r="M780" s="42">
        <f>IF((H780)=0,"",(L780/H780))</f>
        <v>0.19294584754819849</v>
      </c>
    </row>
    <row r="781" spans="1:14" ht="26.4" x14ac:dyDescent="0.25">
      <c r="A781" s="103" t="str">
        <f t="shared" si="85"/>
        <v>GS &lt; 50 (Low)</v>
      </c>
      <c r="D781" s="129" t="s">
        <v>71</v>
      </c>
      <c r="E781" s="25"/>
      <c r="F781" s="34">
        <f t="shared" si="86"/>
        <v>4.5000000000000005E-3</v>
      </c>
      <c r="G781" s="43">
        <f>E754*E756</f>
        <v>1048.2</v>
      </c>
      <c r="H781" s="53">
        <f>G781*F781</f>
        <v>4.7169000000000008</v>
      </c>
      <c r="I781" s="35">
        <f t="shared" si="87"/>
        <v>4.5000000000000005E-3</v>
      </c>
      <c r="J781" s="44">
        <f>E754*E757</f>
        <v>1041.5</v>
      </c>
      <c r="K781" s="31">
        <f>J781*I781</f>
        <v>4.6867500000000009</v>
      </c>
      <c r="L781" s="119">
        <f t="shared" si="88"/>
        <v>-3.0149999999999899E-2</v>
      </c>
      <c r="M781" s="120">
        <f>IF(ISERROR(L781/H781), "", L781/H781)</f>
        <v>-6.3919099408509599E-3</v>
      </c>
    </row>
    <row r="782" spans="1:14" ht="26.4" x14ac:dyDescent="0.25">
      <c r="A782" s="103" t="str">
        <f t="shared" si="85"/>
        <v>GS &lt; 50 (Low)</v>
      </c>
      <c r="D782" s="129" t="s">
        <v>72</v>
      </c>
      <c r="E782" s="25"/>
      <c r="F782" s="34">
        <f t="shared" si="86"/>
        <v>1.5E-3</v>
      </c>
      <c r="G782" s="43">
        <f>E754*E756</f>
        <v>1048.2</v>
      </c>
      <c r="H782" s="53">
        <f>G782*F782</f>
        <v>1.5723</v>
      </c>
      <c r="I782" s="35">
        <f t="shared" si="87"/>
        <v>1.5E-3</v>
      </c>
      <c r="J782" s="44">
        <f>E754*E757</f>
        <v>1041.5</v>
      </c>
      <c r="K782" s="31">
        <f>J782*I782</f>
        <v>1.5622500000000001</v>
      </c>
      <c r="L782" s="119">
        <f t="shared" si="88"/>
        <v>-1.0049999999999892E-2</v>
      </c>
      <c r="M782" s="120">
        <f>IF(ISERROR(L782/H782), "", L782/H782)</f>
        <v>-6.391909940850914E-3</v>
      </c>
    </row>
    <row r="783" spans="1:14" x14ac:dyDescent="0.25">
      <c r="A783" s="103" t="str">
        <f t="shared" si="85"/>
        <v>GS &lt; 50 (Low)</v>
      </c>
      <c r="D783" s="25" t="s">
        <v>73</v>
      </c>
      <c r="E783" s="25"/>
      <c r="F783" s="54">
        <f t="shared" si="86"/>
        <v>0.25</v>
      </c>
      <c r="G783" s="115">
        <v>1</v>
      </c>
      <c r="H783" s="130">
        <f>G783*F783</f>
        <v>0.25</v>
      </c>
      <c r="I783" s="45">
        <f t="shared" si="87"/>
        <v>0.25</v>
      </c>
      <c r="J783" s="117">
        <v>1</v>
      </c>
      <c r="K783" s="118">
        <f>J783*I783</f>
        <v>0.25</v>
      </c>
      <c r="L783" s="119">
        <f t="shared" si="88"/>
        <v>0</v>
      </c>
      <c r="M783" s="120">
        <f>IF(ISERROR(L783/H783), "", L783/H783)</f>
        <v>0</v>
      </c>
    </row>
    <row r="784" spans="1:14" ht="26.4" x14ac:dyDescent="0.25">
      <c r="A784" s="103" t="str">
        <f t="shared" si="85"/>
        <v>GS &lt; 50 (Low)</v>
      </c>
      <c r="D784" s="129" t="s">
        <v>74</v>
      </c>
      <c r="E784" s="25"/>
      <c r="F784" s="34">
        <f t="shared" si="86"/>
        <v>0</v>
      </c>
      <c r="G784" s="55"/>
      <c r="H784" s="130"/>
      <c r="I784" s="35">
        <f t="shared" si="87"/>
        <v>0</v>
      </c>
      <c r="J784" s="56"/>
      <c r="K784" s="118"/>
      <c r="L784" s="119"/>
      <c r="M784" s="120"/>
    </row>
    <row r="785" spans="1:14" x14ac:dyDescent="0.25">
      <c r="A785" s="103" t="str">
        <f t="shared" si="85"/>
        <v>GS &lt; 50 (Low)</v>
      </c>
      <c r="B785" s="103" t="s">
        <v>12</v>
      </c>
      <c r="D785" s="25" t="s">
        <v>75</v>
      </c>
      <c r="E785" s="25"/>
      <c r="F785" s="34">
        <f t="shared" si="86"/>
        <v>9.8000000000000004E-2</v>
      </c>
      <c r="G785" s="55">
        <f>IF(AND(E754*12&gt;=150000),OffPeakPer*E754*E756,OffPeakPer*E754)</f>
        <v>640</v>
      </c>
      <c r="H785" s="130">
        <f>G785*F785</f>
        <v>62.72</v>
      </c>
      <c r="I785" s="35">
        <f t="shared" si="87"/>
        <v>9.8000000000000004E-2</v>
      </c>
      <c r="J785" s="56">
        <f>IF(AND(E754*12&gt;=150000),OffPeakPer*E754*E757,OffPeakPer*E754)</f>
        <v>640</v>
      </c>
      <c r="K785" s="118">
        <f>J785*I785</f>
        <v>62.72</v>
      </c>
      <c r="L785" s="119">
        <f>K785-H785</f>
        <v>0</v>
      </c>
      <c r="M785" s="120">
        <f>IF(ISERROR(L785/H785), "", L785/H785)</f>
        <v>0</v>
      </c>
    </row>
    <row r="786" spans="1:14" x14ac:dyDescent="0.25">
      <c r="A786" s="103" t="str">
        <f t="shared" si="85"/>
        <v>GS &lt; 50 (Low)</v>
      </c>
      <c r="B786" s="103" t="s">
        <v>12</v>
      </c>
      <c r="D786" s="25" t="s">
        <v>76</v>
      </c>
      <c r="E786" s="25"/>
      <c r="F786" s="34">
        <f t="shared" si="86"/>
        <v>0.157</v>
      </c>
      <c r="G786" s="55">
        <f>IF(AND(E754*12&gt;=150000),MidPeakPer*E754*E756,MidPeakPer*E754)</f>
        <v>180</v>
      </c>
      <c r="H786" s="130">
        <f>G786*F786</f>
        <v>28.26</v>
      </c>
      <c r="I786" s="35">
        <f t="shared" si="87"/>
        <v>0.157</v>
      </c>
      <c r="J786" s="56">
        <f>IF(AND(E754*12&gt;=150000),MidPeakPer*E754*E757,MidPeakPer*E754)</f>
        <v>180</v>
      </c>
      <c r="K786" s="118">
        <f>J786*I786</f>
        <v>28.26</v>
      </c>
      <c r="L786" s="119">
        <f>K786-H786</f>
        <v>0</v>
      </c>
      <c r="M786" s="120">
        <f>IF(ISERROR(L786/H786), "", L786/H786)</f>
        <v>0</v>
      </c>
    </row>
    <row r="787" spans="1:14" ht="13.8" thickBot="1" x14ac:dyDescent="0.3">
      <c r="A787" s="103" t="str">
        <f t="shared" si="85"/>
        <v>GS &lt; 50 (Low)</v>
      </c>
      <c r="B787" s="103" t="s">
        <v>12</v>
      </c>
      <c r="D787" s="103" t="s">
        <v>77</v>
      </c>
      <c r="E787" s="25"/>
      <c r="F787" s="34">
        <f t="shared" si="86"/>
        <v>0.20300000000000001</v>
      </c>
      <c r="G787" s="55">
        <f>IF(AND(E754*12&gt;=150000),OnPeakPer*E754*E756,OnPeakPer*E754)</f>
        <v>180</v>
      </c>
      <c r="H787" s="130">
        <f>G787*F787</f>
        <v>36.54</v>
      </c>
      <c r="I787" s="35">
        <f t="shared" si="87"/>
        <v>0.20300000000000001</v>
      </c>
      <c r="J787" s="56">
        <f>IF(AND(E754*12&gt;=150000),OnPeakPer*E754*E757,OnPeakPer*E754)</f>
        <v>180</v>
      </c>
      <c r="K787" s="118">
        <f>J787*I787</f>
        <v>36.54</v>
      </c>
      <c r="L787" s="119">
        <f>K787-H787</f>
        <v>0</v>
      </c>
      <c r="M787" s="120">
        <f>IF(ISERROR(L787/H787), "", L787/H787)</f>
        <v>0</v>
      </c>
    </row>
    <row r="788" spans="1:14" ht="13.2" hidden="1" customHeight="1" x14ac:dyDescent="0.25">
      <c r="A788" s="103" t="str">
        <f t="shared" si="85"/>
        <v>GS &lt; 50 (Low)</v>
      </c>
      <c r="B788" s="103" t="s">
        <v>78</v>
      </c>
      <c r="D788" s="25" t="s">
        <v>79</v>
      </c>
      <c r="E788" s="25"/>
      <c r="F788" s="34">
        <f t="shared" si="86"/>
        <v>0.11308</v>
      </c>
      <c r="G788" s="55">
        <f>IF(AND(E754*12&gt;=150000),E754*E756,E754)</f>
        <v>1000</v>
      </c>
      <c r="H788" s="130">
        <f>G788*F788</f>
        <v>113.08</v>
      </c>
      <c r="I788" s="35">
        <f t="shared" si="87"/>
        <v>0.11308</v>
      </c>
      <c r="J788" s="56">
        <f>IF(AND(E754*12&gt;=150000),E754*E757,E754)</f>
        <v>1000</v>
      </c>
      <c r="K788" s="118">
        <f>J788*I788</f>
        <v>113.08</v>
      </c>
      <c r="L788" s="119">
        <f>K788-H788</f>
        <v>0</v>
      </c>
      <c r="M788" s="120">
        <f>IF(ISERROR(L788/H788), "", L788/H788)</f>
        <v>0</v>
      </c>
    </row>
    <row r="789" spans="1:14" ht="13.8" hidden="1" customHeight="1" thickBot="1" x14ac:dyDescent="0.3">
      <c r="A789" s="103" t="str">
        <f t="shared" si="85"/>
        <v>GS &lt; 50 (Low)</v>
      </c>
      <c r="B789" s="103" t="s">
        <v>17</v>
      </c>
      <c r="D789" s="25" t="s">
        <v>80</v>
      </c>
      <c r="E789" s="25"/>
      <c r="F789" s="34">
        <f t="shared" si="86"/>
        <v>0.11308</v>
      </c>
      <c r="G789" s="55">
        <f>IF(AND(E754*12&gt;=150000),E754*E756,E754)</f>
        <v>1000</v>
      </c>
      <c r="H789" s="130">
        <f>G789*F789</f>
        <v>113.08</v>
      </c>
      <c r="I789" s="35">
        <f t="shared" si="87"/>
        <v>0.11308</v>
      </c>
      <c r="J789" s="56">
        <f>IF(AND(E754*12&gt;=150000),E754*E757,E754)</f>
        <v>1000</v>
      </c>
      <c r="K789" s="118">
        <f>J789*I789</f>
        <v>113.08</v>
      </c>
      <c r="L789" s="119">
        <f>K789-H789</f>
        <v>0</v>
      </c>
      <c r="M789" s="120">
        <f>IF(ISERROR(L789/H789), "", L789/H789)</f>
        <v>0</v>
      </c>
    </row>
    <row r="790" spans="1:14" ht="13.8" thickBot="1" x14ac:dyDescent="0.3">
      <c r="A790" s="103" t="str">
        <f t="shared" si="85"/>
        <v>GS &lt; 50 (Low)</v>
      </c>
      <c r="D790" s="58"/>
      <c r="E790" s="59"/>
      <c r="F790" s="60"/>
      <c r="G790" s="61"/>
      <c r="H790" s="62"/>
      <c r="I790" s="60"/>
      <c r="J790" s="63"/>
      <c r="K790" s="62"/>
      <c r="L790" s="64"/>
      <c r="M790" s="65"/>
    </row>
    <row r="791" spans="1:14" x14ac:dyDescent="0.25">
      <c r="A791" s="103" t="str">
        <f t="shared" si="85"/>
        <v>GS &lt; 50 (Low)</v>
      </c>
      <c r="B791" s="103" t="s">
        <v>12</v>
      </c>
      <c r="D791" s="135" t="s">
        <v>81</v>
      </c>
      <c r="E791" s="25"/>
      <c r="F791" s="136"/>
      <c r="G791" s="137"/>
      <c r="H791" s="138">
        <f>SUM(H781:H787,H780)</f>
        <v>208.193624</v>
      </c>
      <c r="I791" s="139"/>
      <c r="J791" s="139"/>
      <c r="K791" s="138">
        <f>SUM(K781:K787,K780)</f>
        <v>222.45735327117751</v>
      </c>
      <c r="L791" s="140">
        <f>K791-H791</f>
        <v>14.26372927117751</v>
      </c>
      <c r="M791" s="141">
        <f>IF((H791)=0,"",(L791/H791))</f>
        <v>6.8511844873681199E-2</v>
      </c>
    </row>
    <row r="792" spans="1:14" x14ac:dyDescent="0.25">
      <c r="A792" s="103" t="str">
        <f t="shared" si="85"/>
        <v>GS &lt; 50 (Low)</v>
      </c>
      <c r="B792" s="103" t="s">
        <v>12</v>
      </c>
      <c r="D792" s="142" t="s">
        <v>82</v>
      </c>
      <c r="E792" s="25"/>
      <c r="F792" s="136">
        <v>0.13</v>
      </c>
      <c r="G792" s="143"/>
      <c r="H792" s="144">
        <f>H791*F792</f>
        <v>27.065171120000002</v>
      </c>
      <c r="I792" s="145">
        <v>0.13</v>
      </c>
      <c r="J792" s="115"/>
      <c r="K792" s="144">
        <f>K791*I792</f>
        <v>28.919455925253079</v>
      </c>
      <c r="L792" s="119">
        <f>K792-H792</f>
        <v>1.8542848052530765</v>
      </c>
      <c r="M792" s="146">
        <f>IF((H792)=0,"",(L792/H792))</f>
        <v>6.8511844873681199E-2</v>
      </c>
    </row>
    <row r="793" spans="1:14" ht="14.4" x14ac:dyDescent="0.3">
      <c r="A793" s="103" t="str">
        <f t="shared" si="85"/>
        <v>GS &lt; 50 (Low)</v>
      </c>
      <c r="B793" s="103" t="s">
        <v>12</v>
      </c>
      <c r="D793" s="142" t="s">
        <v>83</v>
      </c>
      <c r="E793" s="147"/>
      <c r="F793" s="148">
        <f>OER</f>
        <v>0.23499999999999999</v>
      </c>
      <c r="G793" s="143"/>
      <c r="H793" s="144">
        <f>IF(OR(ISNUMBER(SEARCH("[DGEN]", E752))=TRUE, ISNUMBER(SEARCH("STREET LIGHT", E752))=TRUE), 0, IF(AND(E754=0, E755=0),0, IF(AND(E755=0, E754*12&gt;250000), 0, IF(AND(E754=0, E755&gt;=50), 0, IF(E754*12&lt;=250000, F793*H791*-1, IF(E755&lt;50, F793*H791*-1, 0))))))</f>
        <v>-48.92550164</v>
      </c>
      <c r="I793" s="148">
        <f>OER</f>
        <v>0.23499999999999999</v>
      </c>
      <c r="J793" s="115"/>
      <c r="K793" s="144">
        <f>IF(OR(ISNUMBER(SEARCH("[DGEN]", E752))=TRUE, ISNUMBER(SEARCH("STREET LIGHT", E752))=TRUE), 0, IF(AND(E754=0, E755=0),0, IF(AND(E755=0, E754*12&gt;250000), 0, IF(AND(E754=0, E755&gt;=50), 0, IF(E754*12&lt;=250000, I793*K791*-1, IF(E755&lt;50, I793*K791*-1, 0))))))</f>
        <v>-52.277478018726711</v>
      </c>
      <c r="L793" s="119">
        <f>K793-H793</f>
        <v>-3.3519763787267109</v>
      </c>
      <c r="M793" s="146"/>
    </row>
    <row r="794" spans="1:14" ht="13.8" thickBot="1" x14ac:dyDescent="0.3">
      <c r="A794" s="103" t="str">
        <f t="shared" si="85"/>
        <v>GS &lt; 50 (Low)</v>
      </c>
      <c r="B794" s="103" t="s">
        <v>84</v>
      </c>
      <c r="C794" s="24">
        <f>B29</f>
        <v>14</v>
      </c>
      <c r="D794" s="247" t="s">
        <v>85</v>
      </c>
      <c r="E794" s="247"/>
      <c r="F794" s="77"/>
      <c r="G794" s="78"/>
      <c r="H794" s="79">
        <f>H791+H792+H793</f>
        <v>186.33329348000001</v>
      </c>
      <c r="I794" s="80"/>
      <c r="J794" s="80"/>
      <c r="K794" s="81">
        <f>K791+K792+K793</f>
        <v>199.0993311777039</v>
      </c>
      <c r="L794" s="82">
        <f>K794-H794</f>
        <v>12.766037697703894</v>
      </c>
      <c r="M794" s="83">
        <f>IF((H794)=0,"",(L794/H794))</f>
        <v>6.851184487368131E-2</v>
      </c>
    </row>
    <row r="795" spans="1:14" ht="13.8" thickBot="1" x14ac:dyDescent="0.3">
      <c r="A795" s="103" t="str">
        <f t="shared" si="85"/>
        <v>GS &lt; 50 (Low)</v>
      </c>
      <c r="B795" s="103" t="s">
        <v>12</v>
      </c>
      <c r="D795" s="58"/>
      <c r="E795" s="59"/>
      <c r="F795" s="60"/>
      <c r="G795" s="61"/>
      <c r="H795" s="62"/>
      <c r="I795" s="60"/>
      <c r="J795" s="63"/>
      <c r="K795" s="62"/>
      <c r="L795" s="64"/>
      <c r="M795" s="65"/>
    </row>
    <row r="798" spans="1:14" x14ac:dyDescent="0.25">
      <c r="C798" s="103"/>
      <c r="D798" s="104" t="s">
        <v>34</v>
      </c>
      <c r="E798" s="246" t="str">
        <f>D30</f>
        <v>GS &lt; 50 (High)</v>
      </c>
      <c r="F798" s="246"/>
      <c r="G798" s="246"/>
      <c r="H798" s="246"/>
      <c r="I798" s="246"/>
      <c r="J798" s="246"/>
      <c r="K798" s="103" t="str">
        <f>IF(N750="DEMAND - INTERVAL","RTSR - INTERVAL METERED","")</f>
        <v/>
      </c>
    </row>
    <row r="799" spans="1:14" x14ac:dyDescent="0.25">
      <c r="C799" s="103"/>
      <c r="D799" s="104" t="s">
        <v>35</v>
      </c>
      <c r="E799" s="236" t="str">
        <f>H30</f>
        <v>RPP</v>
      </c>
      <c r="F799" s="236"/>
      <c r="G799" s="236"/>
      <c r="H799" s="20"/>
      <c r="I799" s="20"/>
    </row>
    <row r="800" spans="1:14" ht="15.6" x14ac:dyDescent="0.25">
      <c r="C800" s="103"/>
      <c r="D800" s="104" t="s">
        <v>36</v>
      </c>
      <c r="E800" s="21">
        <f>K30</f>
        <v>5000</v>
      </c>
      <c r="F800" s="105" t="s">
        <v>11</v>
      </c>
      <c r="J800" s="22"/>
      <c r="K800" s="22"/>
      <c r="L800" s="22"/>
      <c r="M800" s="22"/>
      <c r="N800" s="22"/>
    </row>
    <row r="801" spans="1:13" ht="15.6" x14ac:dyDescent="0.3">
      <c r="C801" s="103"/>
      <c r="D801" s="104" t="s">
        <v>37</v>
      </c>
      <c r="E801" s="21">
        <f>L30</f>
        <v>0</v>
      </c>
      <c r="F801" s="106" t="s">
        <v>16</v>
      </c>
      <c r="G801" s="107"/>
      <c r="H801" s="108"/>
      <c r="I801" s="108"/>
      <c r="J801" s="108"/>
    </row>
    <row r="802" spans="1:13" x14ac:dyDescent="0.25">
      <c r="C802" s="103"/>
      <c r="D802" s="104" t="s">
        <v>38</v>
      </c>
      <c r="E802" s="23">
        <f>I30</f>
        <v>1.0482</v>
      </c>
    </row>
    <row r="803" spans="1:13" x14ac:dyDescent="0.25">
      <c r="C803" s="103"/>
      <c r="D803" s="104" t="s">
        <v>39</v>
      </c>
      <c r="E803" s="23">
        <f>J30</f>
        <v>1.0415000000000001</v>
      </c>
    </row>
    <row r="804" spans="1:13" x14ac:dyDescent="0.25">
      <c r="C804" s="103"/>
    </row>
    <row r="805" spans="1:13" x14ac:dyDescent="0.25">
      <c r="C805" s="103"/>
      <c r="E805" s="105"/>
      <c r="F805" s="237" t="s">
        <v>40</v>
      </c>
      <c r="G805" s="238"/>
      <c r="H805" s="239"/>
      <c r="I805" s="237" t="s">
        <v>41</v>
      </c>
      <c r="J805" s="238"/>
      <c r="K805" s="239"/>
      <c r="L805" s="237" t="s">
        <v>42</v>
      </c>
      <c r="M805" s="239"/>
    </row>
    <row r="806" spans="1:13" x14ac:dyDescent="0.25">
      <c r="C806" s="103"/>
      <c r="E806" s="240"/>
      <c r="F806" s="109" t="s">
        <v>43</v>
      </c>
      <c r="G806" s="109" t="s">
        <v>44</v>
      </c>
      <c r="H806" s="110" t="s">
        <v>45</v>
      </c>
      <c r="I806" s="109" t="s">
        <v>43</v>
      </c>
      <c r="J806" s="111" t="s">
        <v>44</v>
      </c>
      <c r="K806" s="110" t="s">
        <v>45</v>
      </c>
      <c r="L806" s="242" t="s">
        <v>46</v>
      </c>
      <c r="M806" s="244" t="s">
        <v>47</v>
      </c>
    </row>
    <row r="807" spans="1:13" x14ac:dyDescent="0.25">
      <c r="C807" s="103"/>
      <c r="E807" s="241"/>
      <c r="F807" s="112" t="s">
        <v>48</v>
      </c>
      <c r="G807" s="112"/>
      <c r="H807" s="113" t="s">
        <v>48</v>
      </c>
      <c r="I807" s="112" t="s">
        <v>48</v>
      </c>
      <c r="J807" s="113"/>
      <c r="K807" s="113" t="s">
        <v>48</v>
      </c>
      <c r="L807" s="243"/>
      <c r="M807" s="245"/>
    </row>
    <row r="808" spans="1:13" x14ac:dyDescent="0.25">
      <c r="A808" s="103" t="str">
        <f>$E798</f>
        <v>GS &lt; 50 (High)</v>
      </c>
      <c r="D808" s="114" t="s">
        <v>49</v>
      </c>
      <c r="E808" s="25"/>
      <c r="F808" s="26">
        <f>F186</f>
        <v>21.26</v>
      </c>
      <c r="G808" s="115">
        <v>1</v>
      </c>
      <c r="H808" s="116">
        <f>G808*F808</f>
        <v>21.26</v>
      </c>
      <c r="I808" s="29">
        <f>I186</f>
        <v>27.24</v>
      </c>
      <c r="J808" s="117">
        <f>G808</f>
        <v>1</v>
      </c>
      <c r="K808" s="118">
        <f>J808*I808</f>
        <v>27.24</v>
      </c>
      <c r="L808" s="119">
        <f>K808-H808</f>
        <v>5.9799999999999969</v>
      </c>
      <c r="M808" s="120">
        <f>IF(ISERROR(L808/H808), "", L808/H808)</f>
        <v>0.28127939793038553</v>
      </c>
    </row>
    <row r="809" spans="1:13" x14ac:dyDescent="0.25">
      <c r="A809" s="103" t="str">
        <f t="shared" ref="A809:A841" si="92">A808</f>
        <v>GS &lt; 50 (High)</v>
      </c>
      <c r="D809" s="114" t="s">
        <v>50</v>
      </c>
      <c r="E809" s="25"/>
      <c r="F809" s="34">
        <f t="shared" ref="F809:F835" si="93">F187</f>
        <v>2.1399999999999999E-2</v>
      </c>
      <c r="G809" s="115">
        <f>IF($E801&gt;0, $E801, $E800)</f>
        <v>5000</v>
      </c>
      <c r="H809" s="116">
        <f>G809*F809</f>
        <v>107</v>
      </c>
      <c r="I809" s="35">
        <f t="shared" ref="I809:I835" si="94">I187</f>
        <v>3.2800000000000003E-2</v>
      </c>
      <c r="J809" s="117">
        <f>IF($E801&gt;0, $E801, $E800)</f>
        <v>5000</v>
      </c>
      <c r="K809" s="118">
        <f>J809*I809</f>
        <v>164</v>
      </c>
      <c r="L809" s="119">
        <f>K809-H809</f>
        <v>57</v>
      </c>
      <c r="M809" s="120">
        <f>IF(ISERROR(L809/H809), "", L809/H809)</f>
        <v>0.53271028037383172</v>
      </c>
    </row>
    <row r="810" spans="1:13" ht="13.2" hidden="1" customHeight="1" x14ac:dyDescent="0.25">
      <c r="A810" s="103" t="str">
        <f t="shared" si="92"/>
        <v>GS &lt; 50 (High)</v>
      </c>
      <c r="D810" s="114" t="s">
        <v>51</v>
      </c>
      <c r="E810" s="25"/>
      <c r="F810" s="34">
        <f t="shared" si="93"/>
        <v>0</v>
      </c>
      <c r="G810" s="115">
        <f>IF($E801&gt;0, $E801, $E800)</f>
        <v>5000</v>
      </c>
      <c r="H810" s="116">
        <v>0</v>
      </c>
      <c r="I810" s="35">
        <f t="shared" si="94"/>
        <v>0</v>
      </c>
      <c r="J810" s="117">
        <f>IF($E801&gt;0, $E801, $E800)</f>
        <v>5000</v>
      </c>
      <c r="K810" s="118">
        <v>0</v>
      </c>
      <c r="L810" s="119"/>
      <c r="M810" s="120"/>
    </row>
    <row r="811" spans="1:13" ht="13.2" hidden="1" customHeight="1" x14ac:dyDescent="0.25">
      <c r="A811" s="103" t="str">
        <f t="shared" si="92"/>
        <v>GS &lt; 50 (High)</v>
      </c>
      <c r="D811" s="114" t="s">
        <v>52</v>
      </c>
      <c r="E811" s="25"/>
      <c r="F811" s="34">
        <f t="shared" si="93"/>
        <v>0</v>
      </c>
      <c r="G811" s="115">
        <f>IF($E801&gt;0, $E801, $E800)</f>
        <v>5000</v>
      </c>
      <c r="H811" s="116">
        <v>0</v>
      </c>
      <c r="I811" s="35">
        <f t="shared" si="94"/>
        <v>0</v>
      </c>
      <c r="J811" s="121">
        <f>IF($E801&gt;0, $E801, $E800)</f>
        <v>5000</v>
      </c>
      <c r="K811" s="118">
        <v>0</v>
      </c>
      <c r="L811" s="119">
        <f t="shared" ref="L811:L829" si="95">K811-H811</f>
        <v>0</v>
      </c>
      <c r="M811" s="120" t="str">
        <f>IF(ISERROR(L811/H811), "", L811/H811)</f>
        <v/>
      </c>
    </row>
    <row r="812" spans="1:13" x14ac:dyDescent="0.25">
      <c r="A812" s="103" t="str">
        <f t="shared" si="92"/>
        <v>GS &lt; 50 (High)</v>
      </c>
      <c r="D812" s="114" t="s">
        <v>53</v>
      </c>
      <c r="E812" s="25"/>
      <c r="F812" s="26">
        <f t="shared" si="93"/>
        <v>1.95</v>
      </c>
      <c r="G812" s="115">
        <v>1</v>
      </c>
      <c r="H812" s="116">
        <f>G812*F812</f>
        <v>1.95</v>
      </c>
      <c r="I812" s="29">
        <f t="shared" si="94"/>
        <v>0</v>
      </c>
      <c r="J812" s="117">
        <f>G812</f>
        <v>1</v>
      </c>
      <c r="K812" s="118">
        <f>J812*I812</f>
        <v>0</v>
      </c>
      <c r="L812" s="119">
        <f t="shared" si="95"/>
        <v>-1.95</v>
      </c>
      <c r="M812" s="120">
        <f>IF(ISERROR(L812/H812), "", L812/H812)</f>
        <v>-1</v>
      </c>
    </row>
    <row r="813" spans="1:13" x14ac:dyDescent="0.25">
      <c r="A813" s="103" t="str">
        <f t="shared" si="92"/>
        <v>GS &lt; 50 (High)</v>
      </c>
      <c r="D813" s="114" t="s">
        <v>54</v>
      </c>
      <c r="E813" s="25"/>
      <c r="F813" s="36">
        <f t="shared" si="93"/>
        <v>2.5000000000000001E-3</v>
      </c>
      <c r="G813" s="115">
        <f>IF($E801&gt;0, $E801, $E800)</f>
        <v>5000</v>
      </c>
      <c r="H813" s="116">
        <f>G813*F813</f>
        <v>12.5</v>
      </c>
      <c r="I813" s="35">
        <f t="shared" si="94"/>
        <v>-1.2658319349634105E-3</v>
      </c>
      <c r="J813" s="117">
        <f>IF($E801&gt;0, $E801, $E800)</f>
        <v>5000</v>
      </c>
      <c r="K813" s="118">
        <f>J813*I813</f>
        <v>-6.3291596748170527</v>
      </c>
      <c r="L813" s="119">
        <f t="shared" si="95"/>
        <v>-18.829159674817053</v>
      </c>
      <c r="M813" s="120">
        <f>IF(ISERROR(L813/H813), "", L813/H813)</f>
        <v>-1.5063327739853642</v>
      </c>
    </row>
    <row r="814" spans="1:13" x14ac:dyDescent="0.25">
      <c r="A814" s="103" t="str">
        <f t="shared" si="92"/>
        <v>GS &lt; 50 (High)</v>
      </c>
      <c r="B814" s="103" t="s">
        <v>55</v>
      </c>
      <c r="C814" s="24">
        <f>B30</f>
        <v>15</v>
      </c>
      <c r="D814" s="46" t="s">
        <v>56</v>
      </c>
      <c r="E814" s="47"/>
      <c r="F814" s="48"/>
      <c r="G814" s="49"/>
      <c r="H814" s="50">
        <f>SUM(H808:H813)</f>
        <v>142.70999999999998</v>
      </c>
      <c r="I814" s="51"/>
      <c r="J814" s="52"/>
      <c r="K814" s="50">
        <f>SUM(K808:K813)</f>
        <v>184.91084032518296</v>
      </c>
      <c r="L814" s="41">
        <f t="shared" si="95"/>
        <v>42.20084032518298</v>
      </c>
      <c r="M814" s="42">
        <f>IF((H814)=0,"",(L814/H814))</f>
        <v>0.29571046405425677</v>
      </c>
    </row>
    <row r="815" spans="1:13" x14ac:dyDescent="0.25">
      <c r="A815" s="103" t="str">
        <f t="shared" si="92"/>
        <v>GS &lt; 50 (High)</v>
      </c>
      <c r="D815" s="123" t="s">
        <v>57</v>
      </c>
      <c r="E815" s="25"/>
      <c r="F815" s="34">
        <f t="shared" si="93"/>
        <v>0.12752000000000002</v>
      </c>
      <c r="G815" s="43">
        <f>IF(F815=0, 0, $E800*E802-E800)</f>
        <v>241</v>
      </c>
      <c r="H815" s="28">
        <f t="shared" ref="H815:H822" si="96">G815*F815</f>
        <v>30.732320000000005</v>
      </c>
      <c r="I815" s="35">
        <f t="shared" si="94"/>
        <v>0.12752000000000002</v>
      </c>
      <c r="J815" s="44">
        <f>IF(I815=0, 0, E800*E803-E800)</f>
        <v>207.50000000000091</v>
      </c>
      <c r="K815" s="31">
        <f t="shared" ref="K815:K822" si="97">J815*I815</f>
        <v>26.460400000000121</v>
      </c>
      <c r="L815" s="119">
        <f t="shared" si="95"/>
        <v>-4.2719199999998843</v>
      </c>
      <c r="M815" s="120">
        <f t="shared" ref="M815:M822" si="98">IF(ISERROR(L815/H815), "", L815/H815)</f>
        <v>-0.13900414937758956</v>
      </c>
    </row>
    <row r="816" spans="1:13" ht="26.4" x14ac:dyDescent="0.25">
      <c r="A816" s="103" t="str">
        <f t="shared" si="92"/>
        <v>GS &lt; 50 (High)</v>
      </c>
      <c r="D816" s="123" t="s">
        <v>58</v>
      </c>
      <c r="E816" s="25"/>
      <c r="F816" s="36">
        <f t="shared" si="93"/>
        <v>-1.2999999999999999E-3</v>
      </c>
      <c r="G816" s="55">
        <f>IF($E801&gt;0, $E801, $E800)</f>
        <v>5000</v>
      </c>
      <c r="H816" s="116">
        <f t="shared" si="96"/>
        <v>-6.5</v>
      </c>
      <c r="I816" s="35">
        <f t="shared" si="94"/>
        <v>0</v>
      </c>
      <c r="J816" s="56">
        <f>IF($E801&gt;0, $E801, $E800)</f>
        <v>5000</v>
      </c>
      <c r="K816" s="118">
        <f t="shared" si="97"/>
        <v>0</v>
      </c>
      <c r="L816" s="119">
        <f t="shared" si="95"/>
        <v>6.5</v>
      </c>
      <c r="M816" s="120">
        <f t="shared" si="98"/>
        <v>-1</v>
      </c>
    </row>
    <row r="817" spans="1:14" x14ac:dyDescent="0.25">
      <c r="A817" s="103" t="str">
        <f t="shared" si="92"/>
        <v>GS &lt; 50 (High)</v>
      </c>
      <c r="D817" s="123" t="s">
        <v>59</v>
      </c>
      <c r="E817" s="25"/>
      <c r="F817" s="36">
        <f t="shared" si="93"/>
        <v>5.9999999999999995E-4</v>
      </c>
      <c r="G817" s="55">
        <f>IF($E801&gt;0, $E801, $E800)</f>
        <v>5000</v>
      </c>
      <c r="H817" s="116">
        <f t="shared" si="96"/>
        <v>2.9999999999999996</v>
      </c>
      <c r="I817" s="35">
        <f t="shared" si="94"/>
        <v>0</v>
      </c>
      <c r="J817" s="56">
        <f>IF($E801&gt;0, $E801, $E800)</f>
        <v>5000</v>
      </c>
      <c r="K817" s="118">
        <f t="shared" si="97"/>
        <v>0</v>
      </c>
      <c r="L817" s="119">
        <f t="shared" si="95"/>
        <v>-2.9999999999999996</v>
      </c>
      <c r="M817" s="120">
        <f t="shared" si="98"/>
        <v>-1</v>
      </c>
    </row>
    <row r="818" spans="1:14" x14ac:dyDescent="0.25">
      <c r="A818" s="103" t="str">
        <f t="shared" si="92"/>
        <v>GS &lt; 50 (High)</v>
      </c>
      <c r="D818" s="123" t="s">
        <v>60</v>
      </c>
      <c r="E818" s="25"/>
      <c r="F818" s="34">
        <f t="shared" si="93"/>
        <v>0</v>
      </c>
      <c r="G818" s="55">
        <f>E800</f>
        <v>5000</v>
      </c>
      <c r="H818" s="116">
        <f t="shared" si="96"/>
        <v>0</v>
      </c>
      <c r="I818" s="35">
        <f t="shared" si="94"/>
        <v>0</v>
      </c>
      <c r="J818" s="56">
        <f>E800</f>
        <v>5000</v>
      </c>
      <c r="K818" s="118">
        <f t="shared" si="97"/>
        <v>0</v>
      </c>
      <c r="L818" s="119">
        <f t="shared" si="95"/>
        <v>0</v>
      </c>
      <c r="M818" s="120" t="str">
        <f t="shared" si="98"/>
        <v/>
      </c>
    </row>
    <row r="819" spans="1:14" x14ac:dyDescent="0.25">
      <c r="A819" s="103" t="str">
        <f t="shared" si="92"/>
        <v>GS &lt; 50 (High)</v>
      </c>
      <c r="D819" s="114" t="s">
        <v>61</v>
      </c>
      <c r="E819" s="25"/>
      <c r="F819" s="36">
        <f t="shared" si="93"/>
        <v>1.4E-3</v>
      </c>
      <c r="G819" s="55">
        <f>IF($E801&gt;0, $E801, $E800)</f>
        <v>5000</v>
      </c>
      <c r="H819" s="116">
        <f t="shared" si="96"/>
        <v>7</v>
      </c>
      <c r="I819" s="35">
        <f t="shared" si="94"/>
        <v>1.3685688955204041E-3</v>
      </c>
      <c r="J819" s="56">
        <f>IF($E801&gt;0, $E801, $E800)</f>
        <v>5000</v>
      </c>
      <c r="K819" s="118">
        <f t="shared" si="97"/>
        <v>6.8428444776020205</v>
      </c>
      <c r="L819" s="119">
        <f t="shared" si="95"/>
        <v>-0.15715552239797947</v>
      </c>
      <c r="M819" s="120">
        <f t="shared" si="98"/>
        <v>-2.2450788913997068E-2</v>
      </c>
    </row>
    <row r="820" spans="1:14" ht="26.4" x14ac:dyDescent="0.25">
      <c r="A820" s="103" t="str">
        <f t="shared" si="92"/>
        <v>GS &lt; 50 (High)</v>
      </c>
      <c r="D820" s="123" t="s">
        <v>62</v>
      </c>
      <c r="E820" s="25"/>
      <c r="F820" s="36">
        <f t="shared" si="93"/>
        <v>0.42</v>
      </c>
      <c r="G820" s="115">
        <v>1</v>
      </c>
      <c r="H820" s="116">
        <f t="shared" si="96"/>
        <v>0.42</v>
      </c>
      <c r="I820" s="45">
        <f t="shared" si="94"/>
        <v>0.42</v>
      </c>
      <c r="J820" s="121">
        <v>1</v>
      </c>
      <c r="K820" s="118">
        <f t="shared" si="97"/>
        <v>0.42</v>
      </c>
      <c r="L820" s="119">
        <f t="shared" si="95"/>
        <v>0</v>
      </c>
      <c r="M820" s="120">
        <f t="shared" si="98"/>
        <v>0</v>
      </c>
    </row>
    <row r="821" spans="1:14" x14ac:dyDescent="0.25">
      <c r="A821" s="103" t="str">
        <f t="shared" si="92"/>
        <v>GS &lt; 50 (High)</v>
      </c>
      <c r="D821" s="114" t="s">
        <v>63</v>
      </c>
      <c r="E821" s="25"/>
      <c r="F821" s="36">
        <f t="shared" si="93"/>
        <v>0</v>
      </c>
      <c r="G821" s="115">
        <v>1</v>
      </c>
      <c r="H821" s="116">
        <f t="shared" si="96"/>
        <v>0</v>
      </c>
      <c r="I821" s="29">
        <f t="shared" si="94"/>
        <v>0</v>
      </c>
      <c r="J821" s="121">
        <v>1</v>
      </c>
      <c r="K821" s="118">
        <f t="shared" si="97"/>
        <v>0</v>
      </c>
      <c r="L821" s="119">
        <f t="shared" si="95"/>
        <v>0</v>
      </c>
      <c r="M821" s="120" t="str">
        <f t="shared" si="98"/>
        <v/>
      </c>
    </row>
    <row r="822" spans="1:14" x14ac:dyDescent="0.25">
      <c r="A822" s="103" t="str">
        <f t="shared" si="92"/>
        <v>GS &lt; 50 (High)</v>
      </c>
      <c r="D822" s="114" t="s">
        <v>64</v>
      </c>
      <c r="E822" s="25"/>
      <c r="F822" s="34">
        <f t="shared" si="93"/>
        <v>1.1000000000000001E-3</v>
      </c>
      <c r="G822" s="55">
        <f>IF($E801&gt;0, $E801, $E800)</f>
        <v>5000</v>
      </c>
      <c r="H822" s="116">
        <f t="shared" si="96"/>
        <v>5.5</v>
      </c>
      <c r="I822" s="35">
        <f t="shared" si="94"/>
        <v>1.2327863106205274E-3</v>
      </c>
      <c r="J822" s="56">
        <f>IF($E801&gt;0, $E801, $E800)</f>
        <v>5000</v>
      </c>
      <c r="K822" s="118">
        <f t="shared" si="97"/>
        <v>6.1639315531026373</v>
      </c>
      <c r="L822" s="119">
        <f t="shared" si="95"/>
        <v>0.6639315531026373</v>
      </c>
      <c r="M822" s="120">
        <f t="shared" si="98"/>
        <v>0.12071482783684315</v>
      </c>
    </row>
    <row r="823" spans="1:14" ht="26.4" x14ac:dyDescent="0.25">
      <c r="A823" s="103" t="str">
        <f t="shared" si="92"/>
        <v>GS &lt; 50 (High)</v>
      </c>
      <c r="B823" s="103" t="s">
        <v>65</v>
      </c>
      <c r="C823" s="24">
        <f>B30</f>
        <v>15</v>
      </c>
      <c r="D823" s="46" t="s">
        <v>66</v>
      </c>
      <c r="E823" s="47"/>
      <c r="F823" s="48"/>
      <c r="G823" s="49"/>
      <c r="H823" s="50">
        <f>SUM(H814:H822)</f>
        <v>182.86231999999998</v>
      </c>
      <c r="I823" s="51"/>
      <c r="J823" s="52"/>
      <c r="K823" s="50">
        <f>SUM(K814:K822)</f>
        <v>224.79801635588771</v>
      </c>
      <c r="L823" s="41">
        <f t="shared" si="95"/>
        <v>41.935696355887728</v>
      </c>
      <c r="M823" s="42">
        <f>IF((H823)=0,"",(L823/H823))</f>
        <v>0.22932934655913659</v>
      </c>
    </row>
    <row r="824" spans="1:14" x14ac:dyDescent="0.25">
      <c r="A824" s="103" t="str">
        <f t="shared" si="92"/>
        <v>GS &lt; 50 (High)</v>
      </c>
      <c r="D824" s="126" t="s">
        <v>67</v>
      </c>
      <c r="E824" s="25"/>
      <c r="F824" s="36">
        <f t="shared" si="93"/>
        <v>1.0500000000000001E-2</v>
      </c>
      <c r="G824" s="43">
        <f>IF($E801&gt;0, $E801, $E800*$E802)</f>
        <v>5241</v>
      </c>
      <c r="H824" s="116">
        <f>G824*F824</f>
        <v>55.030500000000004</v>
      </c>
      <c r="I824" s="35">
        <f t="shared" si="94"/>
        <v>1.18E-2</v>
      </c>
      <c r="J824" s="44">
        <f>IF($E801&gt;0, $E801, $E800*$E803)</f>
        <v>5207.5000000000009</v>
      </c>
      <c r="K824" s="118">
        <f>J824*I824</f>
        <v>61.44850000000001</v>
      </c>
      <c r="L824" s="119">
        <f t="shared" si="95"/>
        <v>6.4180000000000064</v>
      </c>
      <c r="M824" s="120">
        <f>IF(ISERROR(L824/H824), "", L824/H824)</f>
        <v>0.11662623454266281</v>
      </c>
      <c r="N824" s="127" t="str">
        <f>IF(ISERROR(ABS(M824)), "", IF(ABS(M824)&gt;=4%, "In the manager's summary, discuss the reasoning for the change in RTSR rates", ""))</f>
        <v>In the manager's summary, discuss the reasoning for the change in RTSR rates</v>
      </c>
    </row>
    <row r="825" spans="1:14" ht="26.4" x14ac:dyDescent="0.25">
      <c r="A825" s="103" t="str">
        <f t="shared" si="92"/>
        <v>GS &lt; 50 (High)</v>
      </c>
      <c r="D825" s="128" t="s">
        <v>68</v>
      </c>
      <c r="E825" s="25"/>
      <c r="F825" s="36">
        <f t="shared" si="93"/>
        <v>7.3000000000000001E-3</v>
      </c>
      <c r="G825" s="43">
        <f>IF($E801&gt;0, $E801, $E800*$E802)</f>
        <v>5241</v>
      </c>
      <c r="H825" s="116">
        <f>G825*F825</f>
        <v>38.259300000000003</v>
      </c>
      <c r="I825" s="35">
        <f t="shared" si="94"/>
        <v>8.6999999999999994E-3</v>
      </c>
      <c r="J825" s="44">
        <f>IF($E801&gt;0, $E801, $E800*$E803)</f>
        <v>5207.5000000000009</v>
      </c>
      <c r="K825" s="118">
        <f>J825*I825</f>
        <v>45.305250000000008</v>
      </c>
      <c r="L825" s="119">
        <f t="shared" si="95"/>
        <v>7.0459500000000048</v>
      </c>
      <c r="M825" s="120">
        <f>IF(ISERROR(L825/H825), "", L825/H825)</f>
        <v>0.18416306623487633</v>
      </c>
      <c r="N825" s="127" t="str">
        <f>IF(ISERROR(ABS(M825)), "", IF(ABS(M825)&gt;=4%, "In the manager's summary, discuss the reasoning for the change in RTSR rates", ""))</f>
        <v>In the manager's summary, discuss the reasoning for the change in RTSR rates</v>
      </c>
    </row>
    <row r="826" spans="1:14" ht="26.4" x14ac:dyDescent="0.25">
      <c r="A826" s="103" t="str">
        <f t="shared" si="92"/>
        <v>GS &lt; 50 (High)</v>
      </c>
      <c r="B826" s="103" t="s">
        <v>69</v>
      </c>
      <c r="C826" s="24">
        <f>B30</f>
        <v>15</v>
      </c>
      <c r="D826" s="46" t="s">
        <v>70</v>
      </c>
      <c r="E826" s="47"/>
      <c r="F826" s="48"/>
      <c r="G826" s="49"/>
      <c r="H826" s="50">
        <f>SUM(H823:H825)</f>
        <v>276.15211999999997</v>
      </c>
      <c r="I826" s="51"/>
      <c r="J826" s="52"/>
      <c r="K826" s="50">
        <f>SUM(K823:K825)</f>
        <v>331.55176635588771</v>
      </c>
      <c r="L826" s="41">
        <f t="shared" si="95"/>
        <v>55.399646355887739</v>
      </c>
      <c r="M826" s="42">
        <f>IF((H826)=0,"",(L826/H826))</f>
        <v>0.2006127867346727</v>
      </c>
    </row>
    <row r="827" spans="1:14" ht="26.4" x14ac:dyDescent="0.25">
      <c r="A827" s="103" t="str">
        <f t="shared" si="92"/>
        <v>GS &lt; 50 (High)</v>
      </c>
      <c r="D827" s="129" t="s">
        <v>71</v>
      </c>
      <c r="E827" s="25"/>
      <c r="F827" s="34">
        <f t="shared" si="93"/>
        <v>4.5000000000000005E-3</v>
      </c>
      <c r="G827" s="43">
        <f>E800*E802</f>
        <v>5241</v>
      </c>
      <c r="H827" s="53">
        <f>G827*F827</f>
        <v>23.584500000000002</v>
      </c>
      <c r="I827" s="35">
        <f t="shared" si="94"/>
        <v>4.5000000000000005E-3</v>
      </c>
      <c r="J827" s="44">
        <f>E800*E803</f>
        <v>5207.5000000000009</v>
      </c>
      <c r="K827" s="31">
        <f>J827*I827</f>
        <v>23.433750000000007</v>
      </c>
      <c r="L827" s="119">
        <f t="shared" si="95"/>
        <v>-0.15074999999999505</v>
      </c>
      <c r="M827" s="120">
        <f>IF(ISERROR(L827/H827), "", L827/H827)</f>
        <v>-6.3919099408507726E-3</v>
      </c>
    </row>
    <row r="828" spans="1:14" ht="26.4" x14ac:dyDescent="0.25">
      <c r="A828" s="103" t="str">
        <f t="shared" si="92"/>
        <v>GS &lt; 50 (High)</v>
      </c>
      <c r="D828" s="129" t="s">
        <v>72</v>
      </c>
      <c r="E828" s="25"/>
      <c r="F828" s="34">
        <f t="shared" si="93"/>
        <v>1.5E-3</v>
      </c>
      <c r="G828" s="43">
        <f>E800*E802</f>
        <v>5241</v>
      </c>
      <c r="H828" s="53">
        <f>G828*F828</f>
        <v>7.8615000000000004</v>
      </c>
      <c r="I828" s="35">
        <f t="shared" si="94"/>
        <v>1.5E-3</v>
      </c>
      <c r="J828" s="44">
        <f>E800*E803</f>
        <v>5207.5000000000009</v>
      </c>
      <c r="K828" s="31">
        <f>J828*I828</f>
        <v>7.8112500000000011</v>
      </c>
      <c r="L828" s="119">
        <f t="shared" si="95"/>
        <v>-5.024999999999924E-2</v>
      </c>
      <c r="M828" s="120">
        <f>IF(ISERROR(L828/H828), "", L828/H828)</f>
        <v>-6.3919099408508854E-3</v>
      </c>
    </row>
    <row r="829" spans="1:14" x14ac:dyDescent="0.25">
      <c r="A829" s="103" t="str">
        <f t="shared" si="92"/>
        <v>GS &lt; 50 (High)</v>
      </c>
      <c r="D829" s="25" t="s">
        <v>73</v>
      </c>
      <c r="E829" s="25"/>
      <c r="F829" s="54">
        <f t="shared" si="93"/>
        <v>0.25</v>
      </c>
      <c r="G829" s="115">
        <v>1</v>
      </c>
      <c r="H829" s="130">
        <f>G829*F829</f>
        <v>0.25</v>
      </c>
      <c r="I829" s="45">
        <f t="shared" si="94"/>
        <v>0.25</v>
      </c>
      <c r="J829" s="117">
        <v>1</v>
      </c>
      <c r="K829" s="118">
        <f>J829*I829</f>
        <v>0.25</v>
      </c>
      <c r="L829" s="119">
        <f t="shared" si="95"/>
        <v>0</v>
      </c>
      <c r="M829" s="120">
        <f>IF(ISERROR(L829/H829), "", L829/H829)</f>
        <v>0</v>
      </c>
    </row>
    <row r="830" spans="1:14" ht="26.4" x14ac:dyDescent="0.25">
      <c r="A830" s="103" t="str">
        <f t="shared" si="92"/>
        <v>GS &lt; 50 (High)</v>
      </c>
      <c r="D830" s="129" t="s">
        <v>74</v>
      </c>
      <c r="E830" s="25"/>
      <c r="F830" s="34">
        <f t="shared" si="93"/>
        <v>0</v>
      </c>
      <c r="G830" s="55"/>
      <c r="H830" s="130"/>
      <c r="I830" s="35">
        <f t="shared" si="94"/>
        <v>0</v>
      </c>
      <c r="J830" s="56"/>
      <c r="K830" s="118"/>
      <c r="L830" s="119"/>
      <c r="M830" s="120"/>
    </row>
    <row r="831" spans="1:14" x14ac:dyDescent="0.25">
      <c r="A831" s="103" t="str">
        <f t="shared" si="92"/>
        <v>GS &lt; 50 (High)</v>
      </c>
      <c r="B831" s="103" t="s">
        <v>12</v>
      </c>
      <c r="D831" s="25" t="s">
        <v>75</v>
      </c>
      <c r="E831" s="25"/>
      <c r="F831" s="34">
        <f t="shared" si="93"/>
        <v>9.8000000000000004E-2</v>
      </c>
      <c r="G831" s="55">
        <f>IF(AND(E800*12&gt;=150000),OffPeakPer*E800*E802,OffPeakPer*E800)</f>
        <v>3200</v>
      </c>
      <c r="H831" s="130">
        <f>G831*F831</f>
        <v>313.60000000000002</v>
      </c>
      <c r="I831" s="35">
        <f t="shared" si="94"/>
        <v>9.8000000000000004E-2</v>
      </c>
      <c r="J831" s="56">
        <f>IF(AND(E800*12&gt;=150000),OffPeakPer*E800*E803,OffPeakPer*E800)</f>
        <v>3200</v>
      </c>
      <c r="K831" s="118">
        <f>J831*I831</f>
        <v>313.60000000000002</v>
      </c>
      <c r="L831" s="119">
        <f>K831-H831</f>
        <v>0</v>
      </c>
      <c r="M831" s="120">
        <f>IF(ISERROR(L831/H831), "", L831/H831)</f>
        <v>0</v>
      </c>
    </row>
    <row r="832" spans="1:14" x14ac:dyDescent="0.25">
      <c r="A832" s="103" t="str">
        <f t="shared" si="92"/>
        <v>GS &lt; 50 (High)</v>
      </c>
      <c r="B832" s="103" t="s">
        <v>12</v>
      </c>
      <c r="D832" s="25" t="s">
        <v>76</v>
      </c>
      <c r="E832" s="25"/>
      <c r="F832" s="34">
        <f t="shared" si="93"/>
        <v>0.157</v>
      </c>
      <c r="G832" s="55">
        <f>IF(AND(E800*12&gt;=150000),MidPeakPer*E800*E802,MidPeakPer*E800)</f>
        <v>900</v>
      </c>
      <c r="H832" s="130">
        <f>G832*F832</f>
        <v>141.30000000000001</v>
      </c>
      <c r="I832" s="35">
        <f t="shared" si="94"/>
        <v>0.157</v>
      </c>
      <c r="J832" s="56">
        <f>IF(AND(E800*12&gt;=150000),MidPeakPer*E800*E803,MidPeakPer*E800)</f>
        <v>900</v>
      </c>
      <c r="K832" s="118">
        <f>J832*I832</f>
        <v>141.30000000000001</v>
      </c>
      <c r="L832" s="119">
        <f>K832-H832</f>
        <v>0</v>
      </c>
      <c r="M832" s="120">
        <f>IF(ISERROR(L832/H832), "", L832/H832)</f>
        <v>0</v>
      </c>
    </row>
    <row r="833" spans="1:13" ht="13.8" thickBot="1" x14ac:dyDescent="0.3">
      <c r="A833" s="103" t="str">
        <f t="shared" si="92"/>
        <v>GS &lt; 50 (High)</v>
      </c>
      <c r="B833" s="103" t="s">
        <v>12</v>
      </c>
      <c r="D833" s="103" t="s">
        <v>77</v>
      </c>
      <c r="E833" s="25"/>
      <c r="F833" s="34">
        <f t="shared" si="93"/>
        <v>0.20300000000000001</v>
      </c>
      <c r="G833" s="55">
        <f>IF(AND(E800*12&gt;=150000),OnPeakPer*E800*E802,OnPeakPer*E800)</f>
        <v>900</v>
      </c>
      <c r="H833" s="130">
        <f>G833*F833</f>
        <v>182.70000000000002</v>
      </c>
      <c r="I833" s="35">
        <f t="shared" si="94"/>
        <v>0.20300000000000001</v>
      </c>
      <c r="J833" s="56">
        <f>IF(AND(E800*12&gt;=150000),OnPeakPer*E800*E803,OnPeakPer*E800)</f>
        <v>900</v>
      </c>
      <c r="K833" s="118">
        <f>J833*I833</f>
        <v>182.70000000000002</v>
      </c>
      <c r="L833" s="119">
        <f>K833-H833</f>
        <v>0</v>
      </c>
      <c r="M833" s="120">
        <f>IF(ISERROR(L833/H833), "", L833/H833)</f>
        <v>0</v>
      </c>
    </row>
    <row r="834" spans="1:13" ht="13.2" hidden="1" customHeight="1" x14ac:dyDescent="0.25">
      <c r="A834" s="103" t="str">
        <f t="shared" si="92"/>
        <v>GS &lt; 50 (High)</v>
      </c>
      <c r="B834" s="103" t="s">
        <v>78</v>
      </c>
      <c r="D834" s="25" t="s">
        <v>79</v>
      </c>
      <c r="E834" s="25"/>
      <c r="F834" s="34">
        <f t="shared" si="93"/>
        <v>0.11308</v>
      </c>
      <c r="G834" s="55">
        <f>IF(AND(E800*12&gt;=150000),E800*E802,E800)</f>
        <v>5000</v>
      </c>
      <c r="H834" s="130">
        <f>G834*F834</f>
        <v>565.4</v>
      </c>
      <c r="I834" s="35">
        <f t="shared" si="94"/>
        <v>0.11308</v>
      </c>
      <c r="J834" s="56">
        <f>IF(AND(E800*12&gt;=150000),E800*E803,E800)</f>
        <v>5000</v>
      </c>
      <c r="K834" s="118">
        <f>J834*I834</f>
        <v>565.4</v>
      </c>
      <c r="L834" s="119">
        <f>K834-H834</f>
        <v>0</v>
      </c>
      <c r="M834" s="120">
        <f>IF(ISERROR(L834/H834), "", L834/H834)</f>
        <v>0</v>
      </c>
    </row>
    <row r="835" spans="1:13" ht="13.8" hidden="1" customHeight="1" thickBot="1" x14ac:dyDescent="0.3">
      <c r="A835" s="103" t="str">
        <f t="shared" si="92"/>
        <v>GS &lt; 50 (High)</v>
      </c>
      <c r="B835" s="103" t="s">
        <v>17</v>
      </c>
      <c r="D835" s="25" t="s">
        <v>80</v>
      </c>
      <c r="E835" s="25"/>
      <c r="F835" s="34">
        <f t="shared" si="93"/>
        <v>0.11308</v>
      </c>
      <c r="G835" s="55">
        <f>IF(AND(E800*12&gt;=150000),E800*E802,E800)</f>
        <v>5000</v>
      </c>
      <c r="H835" s="130">
        <f>G835*F835</f>
        <v>565.4</v>
      </c>
      <c r="I835" s="35">
        <f t="shared" si="94"/>
        <v>0.11308</v>
      </c>
      <c r="J835" s="56">
        <f>IF(AND(E800*12&gt;=150000),E800*E803,E800)</f>
        <v>5000</v>
      </c>
      <c r="K835" s="118">
        <f>J835*I835</f>
        <v>565.4</v>
      </c>
      <c r="L835" s="119">
        <f>K835-H835</f>
        <v>0</v>
      </c>
      <c r="M835" s="120">
        <f>IF(ISERROR(L835/H835), "", L835/H835)</f>
        <v>0</v>
      </c>
    </row>
    <row r="836" spans="1:13" ht="13.8" thickBot="1" x14ac:dyDescent="0.3">
      <c r="A836" s="103" t="str">
        <f t="shared" si="92"/>
        <v>GS &lt; 50 (High)</v>
      </c>
      <c r="D836" s="58"/>
      <c r="E836" s="59"/>
      <c r="F836" s="60"/>
      <c r="G836" s="61"/>
      <c r="H836" s="62"/>
      <c r="I836" s="60"/>
      <c r="J836" s="63"/>
      <c r="K836" s="62"/>
      <c r="L836" s="64"/>
      <c r="M836" s="65"/>
    </row>
    <row r="837" spans="1:13" x14ac:dyDescent="0.25">
      <c r="A837" s="103" t="str">
        <f t="shared" si="92"/>
        <v>GS &lt; 50 (High)</v>
      </c>
      <c r="B837" s="103" t="s">
        <v>12</v>
      </c>
      <c r="D837" s="135" t="s">
        <v>81</v>
      </c>
      <c r="E837" s="25"/>
      <c r="F837" s="136"/>
      <c r="G837" s="137"/>
      <c r="H837" s="138">
        <f>SUM(H827:H833,H826)</f>
        <v>945.44812000000002</v>
      </c>
      <c r="I837" s="139"/>
      <c r="J837" s="139"/>
      <c r="K837" s="138">
        <f>SUM(K827:K833,K826)</f>
        <v>1000.6467663558877</v>
      </c>
      <c r="L837" s="140">
        <f>K837-H837</f>
        <v>55.198646355887718</v>
      </c>
      <c r="M837" s="141">
        <f>IF((H837)=0,"",(L837/H837))</f>
        <v>5.8383580429445157E-2</v>
      </c>
    </row>
    <row r="838" spans="1:13" x14ac:dyDescent="0.25">
      <c r="A838" s="103" t="str">
        <f t="shared" si="92"/>
        <v>GS &lt; 50 (High)</v>
      </c>
      <c r="B838" s="103" t="s">
        <v>12</v>
      </c>
      <c r="D838" s="142" t="s">
        <v>82</v>
      </c>
      <c r="E838" s="25"/>
      <c r="F838" s="136">
        <v>0.13</v>
      </c>
      <c r="G838" s="143"/>
      <c r="H838" s="144">
        <f>H837*F838</f>
        <v>122.9082556</v>
      </c>
      <c r="I838" s="145">
        <v>0.13</v>
      </c>
      <c r="J838" s="115"/>
      <c r="K838" s="144">
        <f>K837*I838</f>
        <v>130.08407962626541</v>
      </c>
      <c r="L838" s="119">
        <f>K838-H838</f>
        <v>7.1758240262654027</v>
      </c>
      <c r="M838" s="146">
        <f>IF((H838)=0,"",(L838/H838))</f>
        <v>5.838358042944515E-2</v>
      </c>
    </row>
    <row r="839" spans="1:13" ht="14.4" x14ac:dyDescent="0.3">
      <c r="A839" s="103" t="str">
        <f t="shared" si="92"/>
        <v>GS &lt; 50 (High)</v>
      </c>
      <c r="B839" s="103" t="s">
        <v>12</v>
      </c>
      <c r="D839" s="142" t="s">
        <v>83</v>
      </c>
      <c r="E839" s="147"/>
      <c r="F839" s="148">
        <f>OER</f>
        <v>0.23499999999999999</v>
      </c>
      <c r="G839" s="143"/>
      <c r="H839" s="144">
        <f>IF(OR(ISNUMBER(SEARCH("[DGEN]", E798))=TRUE, ISNUMBER(SEARCH("STREET LIGHT", E798))=TRUE), 0, IF(AND(E800=0, E801=0),0, IF(AND(E801=0, E800*12&gt;250000), 0, IF(AND(E800=0, E801&gt;=50), 0, IF(E800*12&lt;=250000, F839*H837*-1, IF(E801&lt;50, F839*H837*-1, 0))))))</f>
        <v>-222.18030819999998</v>
      </c>
      <c r="I839" s="148">
        <f>OER</f>
        <v>0.23499999999999999</v>
      </c>
      <c r="J839" s="115"/>
      <c r="K839" s="144">
        <f>IF(OR(ISNUMBER(SEARCH("[DGEN]", E798))=TRUE, ISNUMBER(SEARCH("STREET LIGHT", E798))=TRUE), 0, IF(AND(E800=0, E801=0),0, IF(AND(E801=0, E800*12&gt;250000), 0, IF(AND(E800=0, E801&gt;=50), 0, IF(E800*12&lt;=250000, I839*K837*-1, IF(E801&lt;50, I839*K837*-1, 0))))))</f>
        <v>-235.1519900936336</v>
      </c>
      <c r="L839" s="119">
        <f>K839-H839</f>
        <v>-12.971681893633615</v>
      </c>
      <c r="M839" s="146"/>
    </row>
    <row r="840" spans="1:13" ht="13.8" thickBot="1" x14ac:dyDescent="0.3">
      <c r="A840" s="103" t="str">
        <f t="shared" si="92"/>
        <v>GS &lt; 50 (High)</v>
      </c>
      <c r="B840" s="103" t="s">
        <v>84</v>
      </c>
      <c r="C840" s="24">
        <f>B30</f>
        <v>15</v>
      </c>
      <c r="D840" s="247" t="s">
        <v>85</v>
      </c>
      <c r="E840" s="247"/>
      <c r="F840" s="77"/>
      <c r="G840" s="78"/>
      <c r="H840" s="79">
        <f>H837+H838+H839</f>
        <v>846.17606740000008</v>
      </c>
      <c r="I840" s="80"/>
      <c r="J840" s="80"/>
      <c r="K840" s="81">
        <f>K837+K838+K839</f>
        <v>895.57885588851957</v>
      </c>
      <c r="L840" s="82">
        <f>K840-H840</f>
        <v>49.402788488519491</v>
      </c>
      <c r="M840" s="83">
        <f>IF((H840)=0,"",(L840/H840))</f>
        <v>5.8383580429445137E-2</v>
      </c>
    </row>
    <row r="841" spans="1:13" ht="13.8" thickBot="1" x14ac:dyDescent="0.3">
      <c r="A841" s="103" t="str">
        <f t="shared" si="92"/>
        <v>GS &lt; 50 (High)</v>
      </c>
      <c r="B841" s="103" t="s">
        <v>12</v>
      </c>
      <c r="D841" s="58"/>
      <c r="E841" s="59"/>
      <c r="F841" s="60"/>
      <c r="G841" s="61"/>
      <c r="H841" s="62"/>
      <c r="I841" s="60"/>
      <c r="J841" s="63"/>
      <c r="K841" s="62"/>
      <c r="L841" s="64"/>
      <c r="M841" s="65"/>
    </row>
  </sheetData>
  <mergeCells count="182">
    <mergeCell ref="E806:E807"/>
    <mergeCell ref="L806:L807"/>
    <mergeCell ref="M806:M807"/>
    <mergeCell ref="D840:E840"/>
    <mergeCell ref="D794:E794"/>
    <mergeCell ref="E798:J798"/>
    <mergeCell ref="E799:G799"/>
    <mergeCell ref="F805:H805"/>
    <mergeCell ref="I805:K805"/>
    <mergeCell ref="L805:M805"/>
    <mergeCell ref="E752:J752"/>
    <mergeCell ref="E753:G753"/>
    <mergeCell ref="F759:H759"/>
    <mergeCell ref="I759:K759"/>
    <mergeCell ref="L759:M759"/>
    <mergeCell ref="E760:E761"/>
    <mergeCell ref="L760:L761"/>
    <mergeCell ref="M760:M761"/>
    <mergeCell ref="E714:E715"/>
    <mergeCell ref="L714:L715"/>
    <mergeCell ref="M714:M715"/>
    <mergeCell ref="D748:E748"/>
    <mergeCell ref="D702:E702"/>
    <mergeCell ref="E706:J706"/>
    <mergeCell ref="E707:G707"/>
    <mergeCell ref="F713:H713"/>
    <mergeCell ref="I713:K713"/>
    <mergeCell ref="L713:M713"/>
    <mergeCell ref="F667:H667"/>
    <mergeCell ref="I667:K667"/>
    <mergeCell ref="L667:M667"/>
    <mergeCell ref="E668:E669"/>
    <mergeCell ref="L668:L669"/>
    <mergeCell ref="M668:M669"/>
    <mergeCell ref="E622:E623"/>
    <mergeCell ref="L622:L623"/>
    <mergeCell ref="M622:M623"/>
    <mergeCell ref="D656:E656"/>
    <mergeCell ref="E660:J660"/>
    <mergeCell ref="E661:G661"/>
    <mergeCell ref="D610:E610"/>
    <mergeCell ref="E614:J614"/>
    <mergeCell ref="E615:G615"/>
    <mergeCell ref="F621:H621"/>
    <mergeCell ref="I621:K621"/>
    <mergeCell ref="L621:M621"/>
    <mergeCell ref="E568:J568"/>
    <mergeCell ref="E569:G569"/>
    <mergeCell ref="F575:H575"/>
    <mergeCell ref="I575:K575"/>
    <mergeCell ref="L575:M575"/>
    <mergeCell ref="E576:E577"/>
    <mergeCell ref="L576:L577"/>
    <mergeCell ref="M576:M577"/>
    <mergeCell ref="E520:E521"/>
    <mergeCell ref="L520:L521"/>
    <mergeCell ref="M520:M521"/>
    <mergeCell ref="D554:E554"/>
    <mergeCell ref="D559:E559"/>
    <mergeCell ref="D564:E564"/>
    <mergeCell ref="D508:E508"/>
    <mergeCell ref="E512:J512"/>
    <mergeCell ref="E513:G513"/>
    <mergeCell ref="F519:H519"/>
    <mergeCell ref="I519:K519"/>
    <mergeCell ref="L519:M519"/>
    <mergeCell ref="L463:M463"/>
    <mergeCell ref="E464:E465"/>
    <mergeCell ref="L464:L465"/>
    <mergeCell ref="M464:M465"/>
    <mergeCell ref="D498:E498"/>
    <mergeCell ref="D503:E503"/>
    <mergeCell ref="D442:E442"/>
    <mergeCell ref="D447:E447"/>
    <mergeCell ref="D452:E452"/>
    <mergeCell ref="E456:J456"/>
    <mergeCell ref="E457:G457"/>
    <mergeCell ref="F463:H463"/>
    <mergeCell ref="I463:K463"/>
    <mergeCell ref="E400:J400"/>
    <mergeCell ref="E401:G401"/>
    <mergeCell ref="F407:H407"/>
    <mergeCell ref="I407:K407"/>
    <mergeCell ref="L407:M407"/>
    <mergeCell ref="E408:E409"/>
    <mergeCell ref="L408:L409"/>
    <mergeCell ref="M408:M409"/>
    <mergeCell ref="E352:E353"/>
    <mergeCell ref="L352:L353"/>
    <mergeCell ref="M352:M353"/>
    <mergeCell ref="D386:E386"/>
    <mergeCell ref="D391:E391"/>
    <mergeCell ref="D396:E396"/>
    <mergeCell ref="D340:E340"/>
    <mergeCell ref="E344:J344"/>
    <mergeCell ref="E345:G345"/>
    <mergeCell ref="F351:H351"/>
    <mergeCell ref="I351:K351"/>
    <mergeCell ref="L351:M351"/>
    <mergeCell ref="L295:M295"/>
    <mergeCell ref="E296:E297"/>
    <mergeCell ref="L296:L297"/>
    <mergeCell ref="M296:M297"/>
    <mergeCell ref="D330:E330"/>
    <mergeCell ref="D335:E335"/>
    <mergeCell ref="D274:E274"/>
    <mergeCell ref="D279:E279"/>
    <mergeCell ref="D284:E284"/>
    <mergeCell ref="E288:J288"/>
    <mergeCell ref="E289:G289"/>
    <mergeCell ref="F295:H295"/>
    <mergeCell ref="I295:K295"/>
    <mergeCell ref="E232:J232"/>
    <mergeCell ref="E233:G233"/>
    <mergeCell ref="F239:H239"/>
    <mergeCell ref="I239:K239"/>
    <mergeCell ref="L239:M239"/>
    <mergeCell ref="E240:E241"/>
    <mergeCell ref="L240:L241"/>
    <mergeCell ref="M240:M241"/>
    <mergeCell ref="E184:E185"/>
    <mergeCell ref="L184:L185"/>
    <mergeCell ref="M184:M185"/>
    <mergeCell ref="D218:E218"/>
    <mergeCell ref="D223:E223"/>
    <mergeCell ref="D228:E228"/>
    <mergeCell ref="D172:E172"/>
    <mergeCell ref="E176:J176"/>
    <mergeCell ref="E177:G177"/>
    <mergeCell ref="F183:H183"/>
    <mergeCell ref="I183:K183"/>
    <mergeCell ref="L183:M183"/>
    <mergeCell ref="L127:M127"/>
    <mergeCell ref="E128:E129"/>
    <mergeCell ref="L128:L129"/>
    <mergeCell ref="M128:M129"/>
    <mergeCell ref="D162:E162"/>
    <mergeCell ref="D167:E167"/>
    <mergeCell ref="D106:E106"/>
    <mergeCell ref="D111:E111"/>
    <mergeCell ref="D116:E116"/>
    <mergeCell ref="E120:J120"/>
    <mergeCell ref="E121:G121"/>
    <mergeCell ref="F127:H127"/>
    <mergeCell ref="I127:K127"/>
    <mergeCell ref="F71:H71"/>
    <mergeCell ref="I71:K71"/>
    <mergeCell ref="L71:M71"/>
    <mergeCell ref="E72:E73"/>
    <mergeCell ref="L72:L73"/>
    <mergeCell ref="M72:M73"/>
    <mergeCell ref="D57:F57"/>
    <mergeCell ref="D58:F58"/>
    <mergeCell ref="D59:F59"/>
    <mergeCell ref="D60:F60"/>
    <mergeCell ref="E64:J64"/>
    <mergeCell ref="E65:G65"/>
    <mergeCell ref="D52:F52"/>
    <mergeCell ref="D53:F53"/>
    <mergeCell ref="D54:F54"/>
    <mergeCell ref="D55:F55"/>
    <mergeCell ref="D56:F56"/>
    <mergeCell ref="D49:F49"/>
    <mergeCell ref="D50:F50"/>
    <mergeCell ref="D51:F51"/>
    <mergeCell ref="D43:F43"/>
    <mergeCell ref="D44:F44"/>
    <mergeCell ref="D45:F45"/>
    <mergeCell ref="D46:F46"/>
    <mergeCell ref="D47:F47"/>
    <mergeCell ref="D48:F48"/>
    <mergeCell ref="D15:F15"/>
    <mergeCell ref="D41:F41"/>
    <mergeCell ref="D42:F42"/>
    <mergeCell ref="D38:F40"/>
    <mergeCell ref="G38:G40"/>
    <mergeCell ref="H38:M38"/>
    <mergeCell ref="N38:O38"/>
    <mergeCell ref="H39:I39"/>
    <mergeCell ref="J39:K39"/>
    <mergeCell ref="L39:M39"/>
    <mergeCell ref="N39:O39"/>
  </mergeCells>
  <conditionalFormatting sqref="K16:K35">
    <cfRule type="expression" dxfId="26" priority="3">
      <formula>$G16="kVa"</formula>
    </cfRule>
    <cfRule type="expression" dxfId="25" priority="4">
      <formula>$G16="kWh"</formula>
    </cfRule>
  </conditionalFormatting>
  <conditionalFormatting sqref="K16:L35">
    <cfRule type="expression" dxfId="24" priority="1">
      <formula>$G16="kW"</formula>
    </cfRule>
  </conditionalFormatting>
  <dataValidations count="4">
    <dataValidation type="list" allowBlank="1" showInputMessage="1" showErrorMessage="1" sqref="H16:H35" xr:uid="{E9728032-8AB7-4CF7-9FBF-75AED05B3F8F}">
      <formula1>"RPP, Non-RPP (Retailer), Non-RPP (Other)"</formula1>
    </dataValidation>
    <dataValidation type="list" allowBlank="1" showInputMessage="1" showErrorMessage="1" sqref="M16:M35" xr:uid="{F75DA177-4612-4DF1-B3B7-545837D866D6}">
      <formula1>"CONSUMPTION, DEMAND, DEMAND - INTERVAL"</formula1>
    </dataValidation>
    <dataValidation allowBlank="1" showInputMessage="1" showErrorMessage="1" sqref="D16:D24" xr:uid="{853AA3B4-8B5B-407B-AA4A-B8B0BB268A72}"/>
    <dataValidation type="list" allowBlank="1" showInputMessage="1" showErrorMessage="1" prompt="Select Charge Unit - monthly, per kWh, per kW" sqref="E107 E112 E117 E102 E163 E168 E173 E158 E219 E224 E229 E214 E275 E280 E285 E270 E331 E336 E341 E326 E387 E392 E397 E382 E443 E448 E453 E438 E499 E504 E509 E494 E555 E560 E565 E550 E611 E606 E657 E652 E703 E698 E749 E744 E795 E790 E841 E836" xr:uid="{041C9EF0-50B6-4BF7-818C-2E4E5332D056}">
      <formula1>"Monthly, per kWh, per kW"</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3EC1E-51CB-4199-938A-7409460C88C6}">
  <sheetPr codeName="Sheet13"/>
  <dimension ref="A1:O637"/>
  <sheetViews>
    <sheetView topLeftCell="C14" workbookViewId="0">
      <selection activeCell="N22" sqref="N22"/>
    </sheetView>
  </sheetViews>
  <sheetFormatPr defaultColWidth="9.33203125" defaultRowHeight="13.2" x14ac:dyDescent="0.25"/>
  <cols>
    <col min="1" max="1" width="7.44140625" style="103" hidden="1" customWidth="1"/>
    <col min="2" max="2" width="12.21875" style="103" hidden="1" customWidth="1"/>
    <col min="3" max="3" width="3.44140625" style="24" customWidth="1"/>
    <col min="4" max="4" width="34.6640625" style="103" customWidth="1"/>
    <col min="5" max="5" width="13.33203125" style="103" customWidth="1"/>
    <col min="6" max="6" width="26.6640625" style="103" customWidth="1"/>
    <col min="7" max="7" width="10.33203125" style="103" bestFit="1" customWidth="1"/>
    <col min="8" max="8" width="18.33203125" style="103" customWidth="1"/>
    <col min="9" max="9" width="12.6640625" style="103" customWidth="1"/>
    <col min="10" max="10" width="14.33203125" style="103" bestFit="1" customWidth="1"/>
    <col min="11" max="11" width="18.6640625" style="103" bestFit="1" customWidth="1"/>
    <col min="12" max="12" width="13.5546875" style="103" bestFit="1" customWidth="1"/>
    <col min="13" max="13" width="15.6640625" style="103" customWidth="1"/>
    <col min="14" max="14" width="17" style="103" customWidth="1"/>
    <col min="15" max="15" width="15.5546875" style="103" customWidth="1"/>
    <col min="16" max="16384" width="9.33203125" style="103"/>
  </cols>
  <sheetData>
    <row r="1" spans="2:14" s="98" customFormat="1" ht="27.75" hidden="1" customHeight="1" x14ac:dyDescent="0.25">
      <c r="C1" s="5"/>
    </row>
    <row r="2" spans="2:14" s="98" customFormat="1" hidden="1" x14ac:dyDescent="0.25">
      <c r="C2" s="5"/>
    </row>
    <row r="3" spans="2:14" s="98" customFormat="1" hidden="1" x14ac:dyDescent="0.25">
      <c r="C3" s="5"/>
    </row>
    <row r="4" spans="2:14" s="98" customFormat="1" hidden="1" x14ac:dyDescent="0.25">
      <c r="C4" s="5"/>
    </row>
    <row r="5" spans="2:14" s="98" customFormat="1" hidden="1" x14ac:dyDescent="0.25">
      <c r="C5" s="5"/>
    </row>
    <row r="6" spans="2:14" s="98" customFormat="1" hidden="1" x14ac:dyDescent="0.25">
      <c r="C6" s="5"/>
    </row>
    <row r="7" spans="2:14" s="98" customFormat="1" hidden="1" x14ac:dyDescent="0.25">
      <c r="C7" s="5"/>
    </row>
    <row r="8" spans="2:14" s="98" customFormat="1" hidden="1" x14ac:dyDescent="0.25">
      <c r="C8" s="5"/>
    </row>
    <row r="9" spans="2:14" s="98" customFormat="1" hidden="1" x14ac:dyDescent="0.25">
      <c r="C9" s="5"/>
    </row>
    <row r="10" spans="2:14" s="98" customFormat="1" hidden="1" x14ac:dyDescent="0.25">
      <c r="C10" s="5"/>
    </row>
    <row r="11" spans="2:14" s="98" customFormat="1" hidden="1" x14ac:dyDescent="0.25">
      <c r="C11" s="5"/>
    </row>
    <row r="12" spans="2:14" s="98" customFormat="1" hidden="1" x14ac:dyDescent="0.25">
      <c r="C12" s="5"/>
    </row>
    <row r="13" spans="2:14" s="98" customFormat="1" hidden="1" x14ac:dyDescent="0.25">
      <c r="C13" s="5"/>
    </row>
    <row r="14" spans="2:14" s="98" customFormat="1" ht="15.6" x14ac:dyDescent="0.3">
      <c r="C14" s="5"/>
      <c r="D14" s="99" t="s">
        <v>0</v>
      </c>
    </row>
    <row r="15" spans="2:14" s="98" customFormat="1" ht="78" customHeight="1" x14ac:dyDescent="0.25">
      <c r="C15" s="5"/>
      <c r="D15" s="233" t="s">
        <v>1</v>
      </c>
      <c r="E15" s="234"/>
      <c r="F15" s="235"/>
      <c r="G15" s="1" t="s">
        <v>2</v>
      </c>
      <c r="H15" s="2" t="s">
        <v>3</v>
      </c>
      <c r="I15" s="2" t="s">
        <v>4</v>
      </c>
      <c r="J15" s="2" t="s">
        <v>5</v>
      </c>
      <c r="K15" s="2" t="s">
        <v>6</v>
      </c>
      <c r="L15" s="2" t="s">
        <v>7</v>
      </c>
      <c r="M15" s="3" t="s">
        <v>8</v>
      </c>
      <c r="N15" s="4" t="s">
        <v>9</v>
      </c>
    </row>
    <row r="16" spans="2:14" s="98" customFormat="1" ht="14.4" x14ac:dyDescent="0.3">
      <c r="B16" s="98">
        <v>1</v>
      </c>
      <c r="C16" s="5">
        <v>1</v>
      </c>
      <c r="D16" s="6" t="s">
        <v>10</v>
      </c>
      <c r="E16" s="7"/>
      <c r="F16" s="8"/>
      <c r="G16" s="9" t="s">
        <v>11</v>
      </c>
      <c r="H16" s="10" t="s">
        <v>12</v>
      </c>
      <c r="I16" s="97">
        <f>'WRZ BI (2027)'!J16</f>
        <v>1.0415000000000001</v>
      </c>
      <c r="J16" s="11">
        <f>I16</f>
        <v>1.0415000000000001</v>
      </c>
      <c r="K16" s="12">
        <v>750</v>
      </c>
      <c r="L16" s="12"/>
      <c r="M16" s="10" t="s">
        <v>13</v>
      </c>
      <c r="N16" s="13"/>
    </row>
    <row r="17" spans="2:14" s="98" customFormat="1" ht="14.4" x14ac:dyDescent="0.3">
      <c r="B17" s="98">
        <v>2</v>
      </c>
      <c r="C17" s="5">
        <v>2</v>
      </c>
      <c r="D17" s="6" t="s">
        <v>14</v>
      </c>
      <c r="E17" s="7"/>
      <c r="F17" s="8"/>
      <c r="G17" s="9" t="s">
        <v>11</v>
      </c>
      <c r="H17" s="10" t="s">
        <v>12</v>
      </c>
      <c r="I17" s="97">
        <f>'WRZ BI (2027)'!J17</f>
        <v>1.0415000000000001</v>
      </c>
      <c r="J17" s="11">
        <f t="shared" ref="J17:J35" si="0">I17</f>
        <v>1.0415000000000001</v>
      </c>
      <c r="K17" s="12">
        <v>2000</v>
      </c>
      <c r="L17" s="12"/>
      <c r="M17" s="10" t="s">
        <v>13</v>
      </c>
      <c r="N17" s="13"/>
    </row>
    <row r="18" spans="2:14" s="98" customFormat="1" ht="14.4" x14ac:dyDescent="0.3">
      <c r="B18" s="98">
        <v>3</v>
      </c>
      <c r="C18" s="5">
        <v>3</v>
      </c>
      <c r="D18" s="6" t="s">
        <v>15</v>
      </c>
      <c r="E18" s="7"/>
      <c r="F18" s="8"/>
      <c r="G18" s="9" t="s">
        <v>16</v>
      </c>
      <c r="H18" s="10" t="s">
        <v>17</v>
      </c>
      <c r="I18" s="97">
        <f>'WRZ BI (2027)'!J18</f>
        <v>1.0415000000000001</v>
      </c>
      <c r="J18" s="11">
        <f t="shared" si="0"/>
        <v>1.0415000000000001</v>
      </c>
      <c r="K18" s="12">
        <v>75000</v>
      </c>
      <c r="L18" s="12">
        <v>175</v>
      </c>
      <c r="M18" s="10" t="s">
        <v>18</v>
      </c>
      <c r="N18" s="13"/>
    </row>
    <row r="19" spans="2:14" s="98" customFormat="1" ht="14.4" x14ac:dyDescent="0.3">
      <c r="C19" s="5">
        <v>4</v>
      </c>
      <c r="D19" s="6" t="s">
        <v>19</v>
      </c>
      <c r="E19" s="7"/>
      <c r="F19" s="8"/>
      <c r="G19" s="9" t="s">
        <v>16</v>
      </c>
      <c r="H19" s="10" t="s">
        <v>17</v>
      </c>
      <c r="I19" s="97">
        <f>'WRZ BI (2027)'!J19</f>
        <v>1.0310999999999999</v>
      </c>
      <c r="J19" s="11">
        <f t="shared" si="0"/>
        <v>1.0310999999999999</v>
      </c>
      <c r="K19" s="12">
        <v>2000000</v>
      </c>
      <c r="L19" s="12">
        <v>4000</v>
      </c>
      <c r="M19" s="10" t="s">
        <v>18</v>
      </c>
      <c r="N19" s="13"/>
    </row>
    <row r="20" spans="2:14" s="98" customFormat="1" ht="14.4" x14ac:dyDescent="0.3">
      <c r="B20" s="98">
        <v>4</v>
      </c>
      <c r="C20" s="5">
        <v>5</v>
      </c>
      <c r="D20" s="6" t="s">
        <v>20</v>
      </c>
      <c r="E20" s="7"/>
      <c r="F20" s="8"/>
      <c r="G20" s="9" t="s">
        <v>11</v>
      </c>
      <c r="H20" s="10" t="s">
        <v>12</v>
      </c>
      <c r="I20" s="97">
        <f>'WRZ BI (2027)'!J20</f>
        <v>1.0415000000000001</v>
      </c>
      <c r="J20" s="11">
        <f t="shared" si="0"/>
        <v>1.0415000000000001</v>
      </c>
      <c r="K20" s="12">
        <v>450</v>
      </c>
      <c r="L20" s="12"/>
      <c r="M20" s="10" t="s">
        <v>13</v>
      </c>
      <c r="N20" s="14">
        <v>1</v>
      </c>
    </row>
    <row r="21" spans="2:14" s="98" customFormat="1" ht="14.4" x14ac:dyDescent="0.3">
      <c r="B21" s="98">
        <v>5</v>
      </c>
      <c r="C21" s="5">
        <v>6</v>
      </c>
      <c r="D21" s="6" t="s">
        <v>21</v>
      </c>
      <c r="E21" s="7"/>
      <c r="F21" s="8"/>
      <c r="G21" s="9" t="s">
        <v>16</v>
      </c>
      <c r="H21" s="10" t="s">
        <v>12</v>
      </c>
      <c r="I21" s="97">
        <f>'WRZ BI (2027)'!J21</f>
        <v>1.0415000000000001</v>
      </c>
      <c r="J21" s="11">
        <f t="shared" si="0"/>
        <v>1.0415000000000001</v>
      </c>
      <c r="K21" s="12">
        <v>60</v>
      </c>
      <c r="L21" s="15">
        <v>0.2</v>
      </c>
      <c r="M21" s="10" t="s">
        <v>18</v>
      </c>
      <c r="N21" s="14">
        <v>1</v>
      </c>
    </row>
    <row r="22" spans="2:14" s="98" customFormat="1" ht="14.4" x14ac:dyDescent="0.3">
      <c r="B22" s="98">
        <v>6</v>
      </c>
      <c r="C22" s="5">
        <v>7</v>
      </c>
      <c r="D22" s="6" t="s">
        <v>22</v>
      </c>
      <c r="E22" s="7"/>
      <c r="F22" s="8"/>
      <c r="G22" s="9" t="s">
        <v>16</v>
      </c>
      <c r="H22" s="10" t="s">
        <v>17</v>
      </c>
      <c r="I22" s="97">
        <f>'WRZ BI (2027)'!J22</f>
        <v>1.0415000000000001</v>
      </c>
      <c r="J22" s="11">
        <f t="shared" si="0"/>
        <v>1.0415000000000001</v>
      </c>
      <c r="K22" s="12">
        <v>326077.50428732426</v>
      </c>
      <c r="L22" s="15">
        <v>863.33336806145189</v>
      </c>
      <c r="M22" s="10" t="s">
        <v>18</v>
      </c>
      <c r="N22" s="14">
        <v>14512.19970608427</v>
      </c>
    </row>
    <row r="23" spans="2:14" s="98" customFormat="1" ht="14.4" x14ac:dyDescent="0.3">
      <c r="B23" s="98">
        <v>7</v>
      </c>
      <c r="C23" s="5">
        <v>8</v>
      </c>
      <c r="D23" s="16" t="s">
        <v>92</v>
      </c>
      <c r="E23" s="17"/>
      <c r="F23" s="18"/>
      <c r="G23" s="9" t="s">
        <v>11</v>
      </c>
      <c r="H23" s="10" t="s">
        <v>12</v>
      </c>
      <c r="I23" s="97">
        <f>'WRZ BI (2027)'!J23</f>
        <v>1.0415000000000001</v>
      </c>
      <c r="J23" s="11">
        <f>J22</f>
        <v>1.0415000000000001</v>
      </c>
      <c r="K23" s="12">
        <v>325</v>
      </c>
      <c r="L23" s="12"/>
      <c r="M23" s="10" t="s">
        <v>13</v>
      </c>
      <c r="N23" s="13"/>
    </row>
    <row r="24" spans="2:14" s="98" customFormat="1" ht="14.4" x14ac:dyDescent="0.3">
      <c r="B24" s="98">
        <v>8</v>
      </c>
      <c r="C24" s="5">
        <v>9</v>
      </c>
      <c r="D24" s="16" t="s">
        <v>93</v>
      </c>
      <c r="E24" s="17"/>
      <c r="F24" s="18"/>
      <c r="G24" s="9" t="s">
        <v>11</v>
      </c>
      <c r="H24" s="10" t="s">
        <v>12</v>
      </c>
      <c r="I24" s="97">
        <f>'WRZ BI (2027)'!J24</f>
        <v>1.0415000000000001</v>
      </c>
      <c r="J24" s="11">
        <f>J23</f>
        <v>1.0415000000000001</v>
      </c>
      <c r="K24" s="12">
        <v>1500</v>
      </c>
      <c r="L24" s="12"/>
      <c r="M24" s="10" t="s">
        <v>13</v>
      </c>
      <c r="N24" s="13"/>
    </row>
    <row r="25" spans="2:14" s="98" customFormat="1" ht="14.4" x14ac:dyDescent="0.3">
      <c r="B25" s="98">
        <v>9</v>
      </c>
      <c r="C25" s="5">
        <v>10</v>
      </c>
      <c r="D25" s="16" t="s">
        <v>94</v>
      </c>
      <c r="E25" s="17"/>
      <c r="F25" s="18"/>
      <c r="G25" s="9" t="s">
        <v>11</v>
      </c>
      <c r="H25" s="10" t="s">
        <v>12</v>
      </c>
      <c r="I25" s="97">
        <f>'WRZ BI (2027)'!J25</f>
        <v>1.0415000000000001</v>
      </c>
      <c r="J25" s="11">
        <f>J24</f>
        <v>1.0415000000000001</v>
      </c>
      <c r="K25" s="12">
        <v>1000</v>
      </c>
      <c r="L25" s="12"/>
      <c r="M25" s="10" t="s">
        <v>13</v>
      </c>
      <c r="N25" s="13"/>
    </row>
    <row r="26" spans="2:14" s="98" customFormat="1" ht="14.4" x14ac:dyDescent="0.3">
      <c r="B26" s="98">
        <v>10</v>
      </c>
      <c r="C26" s="5">
        <v>11</v>
      </c>
      <c r="D26" s="16" t="s">
        <v>95</v>
      </c>
      <c r="E26" s="17"/>
      <c r="F26" s="18"/>
      <c r="G26" s="9" t="s">
        <v>11</v>
      </c>
      <c r="H26" s="10" t="s">
        <v>12</v>
      </c>
      <c r="I26" s="97">
        <f>'WRZ BI (2027)'!J26</f>
        <v>1.0415000000000001</v>
      </c>
      <c r="J26" s="11">
        <f>J25</f>
        <v>1.0415000000000001</v>
      </c>
      <c r="K26" s="12">
        <v>5000</v>
      </c>
      <c r="L26" s="12"/>
      <c r="M26" s="10" t="s">
        <v>13</v>
      </c>
      <c r="N26" s="13"/>
    </row>
    <row r="27" spans="2:14" s="98" customFormat="1" ht="14.4" x14ac:dyDescent="0.3">
      <c r="B27" s="98">
        <v>11</v>
      </c>
      <c r="C27" s="5">
        <v>12</v>
      </c>
      <c r="D27" s="16" t="s">
        <v>23</v>
      </c>
      <c r="E27" s="17"/>
      <c r="F27" s="18"/>
      <c r="G27" s="9" t="s">
        <v>24</v>
      </c>
      <c r="H27" s="10"/>
      <c r="I27" s="97">
        <f>'WRZ BI (2027)'!J27</f>
        <v>1.0415000000000001</v>
      </c>
      <c r="J27" s="11">
        <f t="shared" si="0"/>
        <v>1.0415000000000001</v>
      </c>
      <c r="K27" s="12"/>
      <c r="L27" s="12"/>
      <c r="M27" s="10"/>
      <c r="N27" s="13"/>
    </row>
    <row r="28" spans="2:14" s="98" customFormat="1" ht="14.4" x14ac:dyDescent="0.3">
      <c r="B28" s="98">
        <v>12</v>
      </c>
      <c r="C28" s="5">
        <v>13</v>
      </c>
      <c r="D28" s="16" t="s">
        <v>23</v>
      </c>
      <c r="E28" s="17"/>
      <c r="F28" s="18"/>
      <c r="G28" s="9" t="s">
        <v>24</v>
      </c>
      <c r="H28" s="10"/>
      <c r="I28" s="97">
        <f>'WRZ BI (2027)'!J28</f>
        <v>1.0415000000000001</v>
      </c>
      <c r="J28" s="11">
        <f t="shared" si="0"/>
        <v>1.0415000000000001</v>
      </c>
      <c r="K28" s="12"/>
      <c r="L28" s="12"/>
      <c r="M28" s="10"/>
      <c r="N28" s="13"/>
    </row>
    <row r="29" spans="2:14" s="98" customFormat="1" ht="14.4" x14ac:dyDescent="0.3">
      <c r="B29" s="98">
        <v>13</v>
      </c>
      <c r="C29" s="5">
        <v>14</v>
      </c>
      <c r="D29" s="16" t="s">
        <v>23</v>
      </c>
      <c r="E29" s="17"/>
      <c r="F29" s="18"/>
      <c r="G29" s="9" t="s">
        <v>24</v>
      </c>
      <c r="H29" s="10"/>
      <c r="I29" s="97">
        <f>'WRZ BI (2027)'!J29</f>
        <v>1.0415000000000001</v>
      </c>
      <c r="J29" s="11">
        <f t="shared" si="0"/>
        <v>1.0415000000000001</v>
      </c>
      <c r="K29" s="12"/>
      <c r="L29" s="12"/>
      <c r="M29" s="10"/>
      <c r="N29" s="13"/>
    </row>
    <row r="30" spans="2:14" s="98" customFormat="1" ht="14.4" x14ac:dyDescent="0.3">
      <c r="B30" s="98">
        <v>14</v>
      </c>
      <c r="C30" s="5">
        <v>15</v>
      </c>
      <c r="D30" s="16" t="s">
        <v>23</v>
      </c>
      <c r="E30" s="17"/>
      <c r="F30" s="18"/>
      <c r="G30" s="9" t="s">
        <v>24</v>
      </c>
      <c r="H30" s="10"/>
      <c r="I30" s="97">
        <f>'WRZ BI (2027)'!J30</f>
        <v>1.0415000000000001</v>
      </c>
      <c r="J30" s="11">
        <f t="shared" si="0"/>
        <v>1.0415000000000001</v>
      </c>
      <c r="K30" s="12"/>
      <c r="L30" s="12"/>
      <c r="M30" s="10"/>
      <c r="N30" s="13"/>
    </row>
    <row r="31" spans="2:14" s="98" customFormat="1" ht="14.4" x14ac:dyDescent="0.3">
      <c r="B31" s="98">
        <v>15</v>
      </c>
      <c r="C31" s="5">
        <v>16</v>
      </c>
      <c r="D31" s="16" t="s">
        <v>23</v>
      </c>
      <c r="E31" s="17"/>
      <c r="F31" s="18"/>
      <c r="G31" s="9" t="s">
        <v>24</v>
      </c>
      <c r="H31" s="10"/>
      <c r="I31" s="97">
        <f>'WRZ BI (2027)'!J31</f>
        <v>1.0415000000000001</v>
      </c>
      <c r="J31" s="11">
        <f t="shared" si="0"/>
        <v>1.0415000000000001</v>
      </c>
      <c r="K31" s="12"/>
      <c r="L31" s="12"/>
      <c r="M31" s="10"/>
      <c r="N31" s="13"/>
    </row>
    <row r="32" spans="2:14" s="98" customFormat="1" ht="14.4" x14ac:dyDescent="0.3">
      <c r="B32" s="98">
        <v>16</v>
      </c>
      <c r="C32" s="5">
        <v>17</v>
      </c>
      <c r="D32" s="16" t="s">
        <v>23</v>
      </c>
      <c r="E32" s="17"/>
      <c r="F32" s="18"/>
      <c r="G32" s="9" t="s">
        <v>24</v>
      </c>
      <c r="H32" s="10"/>
      <c r="I32" s="97">
        <f>'WRZ BI (2027)'!J32</f>
        <v>1.0415000000000001</v>
      </c>
      <c r="J32" s="11">
        <f t="shared" si="0"/>
        <v>1.0415000000000001</v>
      </c>
      <c r="K32" s="12"/>
      <c r="L32" s="12"/>
      <c r="M32" s="10"/>
      <c r="N32" s="13"/>
    </row>
    <row r="33" spans="2:15" s="98" customFormat="1" ht="14.4" x14ac:dyDescent="0.3">
      <c r="B33" s="98">
        <v>17</v>
      </c>
      <c r="C33" s="5">
        <v>18</v>
      </c>
      <c r="D33" s="16" t="s">
        <v>23</v>
      </c>
      <c r="E33" s="17"/>
      <c r="F33" s="18"/>
      <c r="G33" s="9" t="s">
        <v>24</v>
      </c>
      <c r="H33" s="10"/>
      <c r="I33" s="97">
        <f>'WRZ BI (2027)'!J33</f>
        <v>1.0415000000000001</v>
      </c>
      <c r="J33" s="11">
        <f t="shared" si="0"/>
        <v>1.0415000000000001</v>
      </c>
      <c r="K33" s="12"/>
      <c r="L33" s="12"/>
      <c r="M33" s="10"/>
      <c r="N33" s="13"/>
    </row>
    <row r="34" spans="2:15" s="98" customFormat="1" ht="14.4" x14ac:dyDescent="0.3">
      <c r="B34" s="98">
        <v>18</v>
      </c>
      <c r="C34" s="5">
        <v>19</v>
      </c>
      <c r="D34" s="16" t="s">
        <v>23</v>
      </c>
      <c r="E34" s="17"/>
      <c r="F34" s="18"/>
      <c r="G34" s="9" t="s">
        <v>24</v>
      </c>
      <c r="H34" s="10"/>
      <c r="I34" s="97">
        <f>'WRZ BI (2027)'!J34</f>
        <v>1.0415000000000001</v>
      </c>
      <c r="J34" s="11">
        <f t="shared" si="0"/>
        <v>1.0415000000000001</v>
      </c>
      <c r="K34" s="12"/>
      <c r="L34" s="12"/>
      <c r="M34" s="10"/>
      <c r="N34" s="13"/>
    </row>
    <row r="35" spans="2:15" s="98" customFormat="1" ht="14.4" x14ac:dyDescent="0.3">
      <c r="B35" s="98">
        <v>19</v>
      </c>
      <c r="C35" s="5">
        <v>20</v>
      </c>
      <c r="D35" s="16" t="s">
        <v>23</v>
      </c>
      <c r="E35" s="17"/>
      <c r="F35" s="18"/>
      <c r="G35" s="9" t="s">
        <v>24</v>
      </c>
      <c r="H35" s="10"/>
      <c r="I35" s="97">
        <f>'WRZ BI (2027)'!J35</f>
        <v>1.0415000000000001</v>
      </c>
      <c r="J35" s="11">
        <f t="shared" si="0"/>
        <v>1.0415000000000001</v>
      </c>
      <c r="K35" s="12"/>
      <c r="L35" s="12"/>
      <c r="M35" s="10"/>
      <c r="N35" s="13"/>
    </row>
    <row r="36" spans="2:15" s="98" customFormat="1" x14ac:dyDescent="0.25">
      <c r="C36" s="5"/>
    </row>
    <row r="37" spans="2:15" s="98" customFormat="1" ht="15.6" x14ac:dyDescent="0.3">
      <c r="C37" s="5"/>
      <c r="D37" s="99" t="s">
        <v>25</v>
      </c>
    </row>
    <row r="38" spans="2:15" s="98" customFormat="1" ht="12.75" customHeight="1" x14ac:dyDescent="0.25">
      <c r="C38" s="5"/>
      <c r="D38" s="221" t="s">
        <v>1</v>
      </c>
      <c r="E38" s="222"/>
      <c r="F38" s="223"/>
      <c r="G38" s="230" t="s">
        <v>2</v>
      </c>
      <c r="H38" s="231" t="s">
        <v>26</v>
      </c>
      <c r="I38" s="231"/>
      <c r="J38" s="231"/>
      <c r="K38" s="231"/>
      <c r="L38" s="231"/>
      <c r="M38" s="231"/>
      <c r="N38" s="231" t="s">
        <v>27</v>
      </c>
      <c r="O38" s="231"/>
    </row>
    <row r="39" spans="2:15" s="98" customFormat="1" x14ac:dyDescent="0.25">
      <c r="C39" s="5"/>
      <c r="D39" s="224"/>
      <c r="E39" s="225"/>
      <c r="F39" s="226"/>
      <c r="G39" s="230"/>
      <c r="H39" s="232" t="s">
        <v>28</v>
      </c>
      <c r="I39" s="232"/>
      <c r="J39" s="232" t="s">
        <v>29</v>
      </c>
      <c r="K39" s="232"/>
      <c r="L39" s="232" t="s">
        <v>30</v>
      </c>
      <c r="M39" s="232"/>
      <c r="N39" s="232" t="s">
        <v>31</v>
      </c>
      <c r="O39" s="232"/>
    </row>
    <row r="40" spans="2:15" s="98" customFormat="1" x14ac:dyDescent="0.25">
      <c r="C40" s="5"/>
      <c r="D40" s="227"/>
      <c r="E40" s="228"/>
      <c r="F40" s="229"/>
      <c r="G40" s="230"/>
      <c r="H40" s="19" t="s">
        <v>32</v>
      </c>
      <c r="I40" s="19" t="s">
        <v>33</v>
      </c>
      <c r="J40" s="19" t="s">
        <v>32</v>
      </c>
      <c r="K40" s="19" t="s">
        <v>33</v>
      </c>
      <c r="L40" s="19" t="s">
        <v>32</v>
      </c>
      <c r="M40" s="19" t="s">
        <v>33</v>
      </c>
      <c r="N40" s="19" t="s">
        <v>32</v>
      </c>
      <c r="O40" s="19" t="s">
        <v>33</v>
      </c>
    </row>
    <row r="41" spans="2:15" s="98" customFormat="1" ht="14.4" x14ac:dyDescent="0.25">
      <c r="B41" s="98" t="str">
        <f t="shared" ref="B41:B51" si="1">H16</f>
        <v>RPP</v>
      </c>
      <c r="C41" s="5">
        <v>1</v>
      </c>
      <c r="D41" s="220" t="str">
        <f t="shared" ref="D41:D51" si="2">IF(ISBLANK(D16), "", IF(D16 = "Add additional scenarios if required", "", IF(M16="YES", D16 &amp; " - " &amp; H16 &amp; " - Interval Customers", D16 &amp; " - " &amp;H16)))</f>
        <v>Residential - RPP</v>
      </c>
      <c r="E41" s="220"/>
      <c r="F41" s="220"/>
      <c r="G41" s="100" t="str">
        <f t="shared" ref="G41:G51" si="3">IF(ISBLANK(G16), "", G16)</f>
        <v>kWh</v>
      </c>
      <c r="H41" s="101">
        <f t="shared" ref="H41:H51" si="4">IF(LEN($G41)&gt;1, (SUMPRODUCT(--($C$64:$C$2042=$B16), --($A$64:$A$2042=$D16), --($B$64:$B$2042="ST_A"), $L$64:$L$2042)), "")</f>
        <v>4.2803208926295184</v>
      </c>
      <c r="I41" s="102">
        <f t="shared" ref="I41:I51" si="5">IF(LEN($G41)&gt;1, (SUMPRODUCT(--($C$64:$C$2042=$B16), --($A$64:$A$2042=$D16), --($B$64:$B$2042="ST_A"), $M$64:$M$2042)), "")</f>
        <v>9.2261669891692544E-2</v>
      </c>
      <c r="J41" s="101">
        <f t="shared" ref="J41:J51" si="6">IF(LEN($G41)&gt;1, (SUMPRODUCT(--($C$64:$C$2042=$B16), --($A$64:$A$2042=$D16), --($B$64:$B$2042="ST_B"), $L$64:$L$2042)), "")</f>
        <v>4.6406123644381552</v>
      </c>
      <c r="K41" s="102">
        <f t="shared" ref="K41:K51" si="7">IF(LEN($G41)&gt;1, (SUMPRODUCT(--($C$64:$C$2042=$B16), --($A$64:$A$2042=$D16), --($B$64:$B$2042="ST_B"), $M$64:$M$2042)), "")</f>
        <v>9.0071954925236369E-2</v>
      </c>
      <c r="L41" s="101">
        <f t="shared" ref="L41:L51" si="8">IF(LEN($G41)&gt;1, (SUMPRODUCT(--($C$64:$C$2042=$B16), --($A$64:$A$2042=$D16), --($B$64:$B$2042="ST_C"), $L$64:$L$2042)), "")</f>
        <v>5.7341873644381423</v>
      </c>
      <c r="M41" s="102">
        <f t="shared" ref="M41:M51" si="9">IF(LEN($G41)&gt;1, (SUMPRODUCT(--($C$64:$C$2042=$B16), --($A$64:$A$2042=$D16), --($B$64:$B$2042="ST_C"), $M$64:$M$2042)), "")</f>
        <v>8.3270532620685442E-2</v>
      </c>
      <c r="N41" s="101">
        <f>IF(LEN($G41)&gt;1, (SUMPRODUCT(--($C$64:$C$2042=$B16), --($A$64:$A$2042=$D16), --($B$64:$B$2042=$B41&amp;"_TOTAL"), $L$64:$L$2042)), "")</f>
        <v>5.132097691172163</v>
      </c>
      <c r="O41" s="102">
        <f t="shared" ref="O41:O51" si="10">IF(LEN($G41)&gt;1, (SUMPRODUCT(--($C$64:$C$2042=$B16), --($A$64:$A$2042=$D16), --($B$64:$B$2042=$B41&amp;"_TOTAL"), $M$64:$M$2042)), "")</f>
        <v>3.3842214422486819E-2</v>
      </c>
    </row>
    <row r="42" spans="2:15" s="98" customFormat="1" ht="14.4" x14ac:dyDescent="0.25">
      <c r="B42" s="98" t="str">
        <f t="shared" si="1"/>
        <v>RPP</v>
      </c>
      <c r="C42" s="5">
        <v>2</v>
      </c>
      <c r="D42" s="220" t="str">
        <f t="shared" si="2"/>
        <v>GS &lt;50 - RPP</v>
      </c>
      <c r="E42" s="220"/>
      <c r="F42" s="220"/>
      <c r="G42" s="100" t="str">
        <f t="shared" si="3"/>
        <v>kWh</v>
      </c>
      <c r="H42" s="101">
        <f t="shared" si="4"/>
        <v>8.2197595560348162</v>
      </c>
      <c r="I42" s="102">
        <f t="shared" si="5"/>
        <v>9.0691228442554547E-2</v>
      </c>
      <c r="J42" s="101">
        <f t="shared" si="6"/>
        <v>9.1448868121829747</v>
      </c>
      <c r="K42" s="102">
        <f t="shared" si="7"/>
        <v>8.8379721021354399E-2</v>
      </c>
      <c r="L42" s="101">
        <f t="shared" si="8"/>
        <v>11.852786812182984</v>
      </c>
      <c r="M42" s="102">
        <f t="shared" si="9"/>
        <v>8.1086732348512214E-2</v>
      </c>
      <c r="N42" s="101">
        <f>IF(LEN($G42)&gt;1, (SUMPRODUCT(--($C$64:$C$2042=$B17), --($A$64:$A$2042=$D17), --($B$64:$B$2042=$B42&amp;"_TOTAL"), $L$64:$L$2042)), "")</f>
        <v>10.608244196903797</v>
      </c>
      <c r="O42" s="102">
        <f t="shared" si="10"/>
        <v>2.8632535321857371E-2</v>
      </c>
    </row>
    <row r="43" spans="2:15" s="98" customFormat="1" ht="14.4" x14ac:dyDescent="0.25">
      <c r="B43" s="98" t="str">
        <f t="shared" si="1"/>
        <v>Non-RPP (Other)</v>
      </c>
      <c r="C43" s="5">
        <v>3</v>
      </c>
      <c r="D43" s="220" t="str">
        <f t="shared" si="2"/>
        <v>GS 50 - 2,999 kW - Non-RPP (Other)</v>
      </c>
      <c r="E43" s="220"/>
      <c r="F43" s="220"/>
      <c r="G43" s="100" t="str">
        <f t="shared" si="3"/>
        <v>kW</v>
      </c>
      <c r="H43" s="101">
        <f t="shared" si="4"/>
        <v>99.541274005522382</v>
      </c>
      <c r="I43" s="102">
        <f t="shared" si="5"/>
        <v>7.7954167058777377E-2</v>
      </c>
      <c r="J43" s="101">
        <f t="shared" si="6"/>
        <v>116.76772809347653</v>
      </c>
      <c r="K43" s="102">
        <f t="shared" si="7"/>
        <v>8.5647807331163769E-2</v>
      </c>
      <c r="L43" s="101">
        <f t="shared" si="8"/>
        <v>217.83022809347631</v>
      </c>
      <c r="M43" s="102">
        <f t="shared" si="9"/>
        <v>7.3030548250773014E-2</v>
      </c>
      <c r="N43" s="101">
        <f>IF(LEN($G43)&gt;1, (SUMPRODUCT(--($C$64:$C$2042=$B18), --($A$64:$A$2042=$D18), --($B$64:$B$2042=$B43&amp;"_TOTAL"), $L$64:$L$2042)), "")</f>
        <v>246.14815774562885</v>
      </c>
      <c r="O43" s="102">
        <f t="shared" si="10"/>
        <v>1.7731955375001079E-2</v>
      </c>
    </row>
    <row r="44" spans="2:15" s="98" customFormat="1" ht="14.4" x14ac:dyDescent="0.25">
      <c r="B44" s="98" t="str">
        <f t="shared" si="1"/>
        <v>Non-RPP (Other)</v>
      </c>
      <c r="C44" s="5"/>
      <c r="D44" s="220" t="str">
        <f t="shared" si="2"/>
        <v>GS 3,000 - 4,999 kW - Non-RPP (Other)</v>
      </c>
      <c r="E44" s="220"/>
      <c r="F44" s="220"/>
      <c r="G44" s="100" t="str">
        <f t="shared" si="3"/>
        <v>kW</v>
      </c>
      <c r="H44" s="101">
        <f t="shared" si="4"/>
        <v>1345.8661293099103</v>
      </c>
      <c r="I44" s="102">
        <f t="shared" si="5"/>
        <v>5.3638989231467371E-2</v>
      </c>
      <c r="J44" s="101">
        <f t="shared" si="6"/>
        <v>1709.1990421640148</v>
      </c>
      <c r="K44" s="102">
        <f t="shared" si="7"/>
        <v>6.4709590464131703E-2</v>
      </c>
      <c r="L44" s="101">
        <f t="shared" si="8"/>
        <v>3808.7990421640206</v>
      </c>
      <c r="M44" s="102">
        <f t="shared" si="9"/>
        <v>6.3234444045040028E-2</v>
      </c>
      <c r="N44" s="101" cm="1">
        <f t="array" ref="N44">IF(LEN($G44)&gt;1, (SUMPRODUCT(--($C$64:$C$2042=$B19), --($A$64:$A$2042=$D19), --($B$64:$B$2042=$B44&amp;"_TOTAL"), $L$64:$L$2042)), "")</f>
        <v>4303.9429176453268</v>
      </c>
      <c r="O44" s="102">
        <f t="shared" si="10"/>
        <v>1.2455196075253467E-2</v>
      </c>
    </row>
    <row r="45" spans="2:15" s="98" customFormat="1" ht="14.4" x14ac:dyDescent="0.25">
      <c r="B45" s="98" t="str">
        <f t="shared" si="1"/>
        <v>RPP</v>
      </c>
      <c r="C45" s="5">
        <v>4</v>
      </c>
      <c r="D45" s="220" t="str">
        <f t="shared" si="2"/>
        <v>Unmetered Scattered Load - RPP</v>
      </c>
      <c r="E45" s="220"/>
      <c r="F45" s="220"/>
      <c r="G45" s="100" t="str">
        <f t="shared" si="3"/>
        <v>kWh</v>
      </c>
      <c r="H45" s="101">
        <f t="shared" si="4"/>
        <v>3.139349432284007</v>
      </c>
      <c r="I45" s="102">
        <f t="shared" si="5"/>
        <v>0.14949621654477491</v>
      </c>
      <c r="J45" s="101">
        <f t="shared" si="6"/>
        <v>3.4828302066995356</v>
      </c>
      <c r="K45" s="102">
        <f t="shared" si="7"/>
        <v>0.14728242268385394</v>
      </c>
      <c r="L45" s="101">
        <f t="shared" si="8"/>
        <v>4.0921077066995366</v>
      </c>
      <c r="M45" s="102">
        <f t="shared" si="9"/>
        <v>0.12287875452092063</v>
      </c>
      <c r="N45" s="101">
        <f t="shared" ref="N45:N51" si="11">IF(LEN($G45)&gt;1, (SUMPRODUCT(--($C$64:$C$2042=$B20), --($A$64:$A$2042=$D20), --($B$64:$B$2042=$B45&amp;"_TOTAL"), $L$64:$L$2042)), "")</f>
        <v>3.6624363974960801</v>
      </c>
      <c r="O45" s="102">
        <f t="shared" si="10"/>
        <v>4.3650058976562982E-2</v>
      </c>
    </row>
    <row r="46" spans="2:15" s="98" customFormat="1" ht="14.4" x14ac:dyDescent="0.25">
      <c r="B46" s="98" t="str">
        <f t="shared" si="1"/>
        <v>RPP</v>
      </c>
      <c r="C46" s="5">
        <v>5</v>
      </c>
      <c r="D46" s="220" t="str">
        <f t="shared" si="2"/>
        <v>Sentinel - RPP</v>
      </c>
      <c r="E46" s="220"/>
      <c r="F46" s="220"/>
      <c r="G46" s="100" t="str">
        <f t="shared" si="3"/>
        <v>kW</v>
      </c>
      <c r="H46" s="101">
        <f t="shared" si="4"/>
        <v>1.2025314939884613</v>
      </c>
      <c r="I46" s="102">
        <f t="shared" si="5"/>
        <v>0.10284150892175388</v>
      </c>
      <c r="J46" s="101">
        <f t="shared" si="6"/>
        <v>1.3317092532955233</v>
      </c>
      <c r="K46" s="102">
        <f t="shared" si="7"/>
        <v>0.11148616305108255</v>
      </c>
      <c r="L46" s="101">
        <f t="shared" si="8"/>
        <v>1.4065692532955225</v>
      </c>
      <c r="M46" s="102">
        <f t="shared" si="9"/>
        <v>0.10700849793227003</v>
      </c>
      <c r="N46" s="101">
        <f t="shared" si="11"/>
        <v>1.2588794816994948</v>
      </c>
      <c r="O46" s="102">
        <f t="shared" si="10"/>
        <v>6.5664316089264027E-2</v>
      </c>
    </row>
    <row r="47" spans="2:15" s="98" customFormat="1" ht="14.4" x14ac:dyDescent="0.25">
      <c r="B47" s="98" t="str">
        <f t="shared" si="1"/>
        <v>Non-RPP (Other)</v>
      </c>
      <c r="C47" s="5">
        <v>6</v>
      </c>
      <c r="D47" s="220" t="str">
        <f t="shared" si="2"/>
        <v>Street Light - Non-RPP (Other)</v>
      </c>
      <c r="E47" s="220"/>
      <c r="F47" s="220"/>
      <c r="G47" s="100" t="str">
        <f t="shared" si="3"/>
        <v>kW</v>
      </c>
      <c r="H47" s="101">
        <f t="shared" si="4"/>
        <v>4298.1076806472192</v>
      </c>
      <c r="I47" s="102">
        <f t="shared" si="5"/>
        <v>0.2615195259257499</v>
      </c>
      <c r="J47" s="101">
        <f t="shared" si="6"/>
        <v>4866.0512002949708</v>
      </c>
      <c r="K47" s="102">
        <f t="shared" si="7"/>
        <v>0.30106162927279545</v>
      </c>
      <c r="L47" s="101">
        <f t="shared" si="8"/>
        <v>5206.118213974376</v>
      </c>
      <c r="M47" s="102">
        <f t="shared" si="9"/>
        <v>0.24089702675792224</v>
      </c>
      <c r="N47" s="101">
        <f t="shared" si="11"/>
        <v>5882.9135817910428</v>
      </c>
      <c r="O47" s="102">
        <f t="shared" si="10"/>
        <v>7.9949467267086044E-2</v>
      </c>
    </row>
    <row r="48" spans="2:15" s="98" customFormat="1" ht="14.4" x14ac:dyDescent="0.25">
      <c r="B48" s="98" t="str">
        <f t="shared" si="1"/>
        <v>RPP</v>
      </c>
      <c r="C48" s="5">
        <v>7</v>
      </c>
      <c r="D48" s="220" t="str">
        <f t="shared" si="2"/>
        <v>Residential (Low) - RPP</v>
      </c>
      <c r="E48" s="220"/>
      <c r="F48" s="220"/>
      <c r="G48" s="100" t="str">
        <f t="shared" si="3"/>
        <v>kWh</v>
      </c>
      <c r="H48" s="101">
        <f t="shared" si="4"/>
        <v>4.2803208926295184</v>
      </c>
      <c r="I48" s="102">
        <f t="shared" si="5"/>
        <v>9.2261669891692544E-2</v>
      </c>
      <c r="J48" s="101">
        <f t="shared" si="6"/>
        <v>4.6121138637465933</v>
      </c>
      <c r="K48" s="102">
        <f t="shared" si="7"/>
        <v>9.4804590250304507E-2</v>
      </c>
      <c r="L48" s="101">
        <f t="shared" si="8"/>
        <v>5.0859963637465953</v>
      </c>
      <c r="M48" s="102">
        <f t="shared" si="9"/>
        <v>9.0557683855719343E-2</v>
      </c>
      <c r="N48" s="101">
        <f t="shared" si="11"/>
        <v>4.5519667455532016</v>
      </c>
      <c r="O48" s="102">
        <f t="shared" si="10"/>
        <v>5.0916999822254977E-2</v>
      </c>
    </row>
    <row r="49" spans="2:15" s="98" customFormat="1" ht="14.4" x14ac:dyDescent="0.25">
      <c r="B49" s="98" t="str">
        <f t="shared" si="1"/>
        <v>RPP</v>
      </c>
      <c r="C49" s="5">
        <v>8</v>
      </c>
      <c r="D49" s="220" t="str">
        <f t="shared" si="2"/>
        <v>Residential (High) - RPP</v>
      </c>
      <c r="E49" s="220"/>
      <c r="F49" s="220"/>
      <c r="G49" s="100" t="str">
        <f t="shared" si="3"/>
        <v>kWh</v>
      </c>
      <c r="H49" s="101">
        <f t="shared" si="4"/>
        <v>4.2803208926295184</v>
      </c>
      <c r="I49" s="102">
        <f t="shared" si="5"/>
        <v>9.2261669891692544E-2</v>
      </c>
      <c r="J49" s="101">
        <f t="shared" si="6"/>
        <v>4.6909038362468038</v>
      </c>
      <c r="K49" s="102">
        <f t="shared" si="7"/>
        <v>8.2892298200518993E-2</v>
      </c>
      <c r="L49" s="101">
        <f t="shared" si="8"/>
        <v>6.8780538362467922</v>
      </c>
      <c r="M49" s="102">
        <f t="shared" si="9"/>
        <v>7.5357519612893581E-2</v>
      </c>
      <c r="N49" s="101">
        <f t="shared" si="11"/>
        <v>6.1558581834408415</v>
      </c>
      <c r="O49" s="102">
        <f t="shared" si="10"/>
        <v>2.3540806358063226E-2</v>
      </c>
    </row>
    <row r="50" spans="2:15" s="98" customFormat="1" ht="14.4" x14ac:dyDescent="0.25">
      <c r="B50" s="98" t="str">
        <f t="shared" si="1"/>
        <v>RPP</v>
      </c>
      <c r="C50" s="5">
        <v>9</v>
      </c>
      <c r="D50" s="220" t="str">
        <f t="shared" si="2"/>
        <v>GS &lt; 50 (Low) - RPP</v>
      </c>
      <c r="E50" s="220"/>
      <c r="F50" s="220"/>
      <c r="G50" s="100" t="str">
        <f t="shared" si="3"/>
        <v>kWh</v>
      </c>
      <c r="H50" s="101">
        <f t="shared" si="4"/>
        <v>4.109879778017401</v>
      </c>
      <c r="I50" s="102">
        <f t="shared" si="5"/>
        <v>6.9733109323023817E-2</v>
      </c>
      <c r="J50" s="101">
        <f t="shared" si="6"/>
        <v>4.5724434060914803</v>
      </c>
      <c r="K50" s="102">
        <f t="shared" si="7"/>
        <v>6.9737662939794415E-2</v>
      </c>
      <c r="L50" s="101">
        <f t="shared" si="8"/>
        <v>5.926393406091492</v>
      </c>
      <c r="M50" s="102">
        <f t="shared" si="9"/>
        <v>6.8184442450306609E-2</v>
      </c>
      <c r="N50" s="101">
        <f t="shared" si="11"/>
        <v>5.3041220984518702</v>
      </c>
      <c r="O50" s="102">
        <f t="shared" si="10"/>
        <v>2.6824016721926504E-2</v>
      </c>
    </row>
    <row r="51" spans="2:15" s="98" customFormat="1" ht="14.4" x14ac:dyDescent="0.25">
      <c r="B51" s="98" t="str">
        <f t="shared" si="1"/>
        <v>RPP</v>
      </c>
      <c r="C51" s="5">
        <v>10</v>
      </c>
      <c r="D51" s="220" t="str">
        <f t="shared" si="2"/>
        <v>GS &lt; 50 (High) - RPP</v>
      </c>
      <c r="E51" s="220"/>
      <c r="F51" s="220"/>
      <c r="G51" s="100" t="str">
        <f t="shared" si="3"/>
        <v>kWh</v>
      </c>
      <c r="H51" s="101">
        <f t="shared" si="4"/>
        <v>20.549398890087048</v>
      </c>
      <c r="I51" s="102">
        <f t="shared" si="5"/>
        <v>0.11064339254257717</v>
      </c>
      <c r="J51" s="101">
        <f t="shared" si="6"/>
        <v>22.86221703045743</v>
      </c>
      <c r="K51" s="102">
        <f t="shared" si="7"/>
        <v>0.10526284556015759</v>
      </c>
      <c r="L51" s="101">
        <f t="shared" si="8"/>
        <v>29.631967030457474</v>
      </c>
      <c r="M51" s="102">
        <f t="shared" si="9"/>
        <v>9.1472087229643187E-2</v>
      </c>
      <c r="N51" s="101">
        <f t="shared" si="11"/>
        <v>26.520610492259493</v>
      </c>
      <c r="O51" s="102">
        <f t="shared" si="10"/>
        <v>2.9839637292096533E-2</v>
      </c>
    </row>
    <row r="52" spans="2:15" s="98" customFormat="1" ht="14.4" x14ac:dyDescent="0.25">
      <c r="C52" s="5"/>
      <c r="D52" s="220"/>
      <c r="E52" s="220"/>
      <c r="F52" s="220"/>
      <c r="G52" s="100"/>
      <c r="H52" s="101"/>
      <c r="I52" s="102"/>
      <c r="J52" s="101"/>
      <c r="K52" s="102"/>
      <c r="L52" s="101"/>
      <c r="M52" s="102"/>
      <c r="N52" s="101"/>
      <c r="O52" s="102"/>
    </row>
    <row r="53" spans="2:15" s="98" customFormat="1" ht="14.4" x14ac:dyDescent="0.25">
      <c r="B53" s="98">
        <f t="shared" ref="B53:B60" si="12">H28</f>
        <v>0</v>
      </c>
      <c r="C53" s="5">
        <v>12</v>
      </c>
      <c r="D53" s="220" t="str">
        <f t="shared" ref="D53:D60" si="13">IF(ISBLANK(D28), "", IF(D28 = "Add additional scenarios if required", "", IF(M28="YES", D28 &amp; " - " &amp; H28 &amp; " - Interval Customers", D28 &amp; " - " &amp;H28)))</f>
        <v/>
      </c>
      <c r="E53" s="220"/>
      <c r="F53" s="220"/>
      <c r="G53" s="100" t="str">
        <f t="shared" ref="G53:G60" si="14">IF(ISBLANK(G28), "", G28)</f>
        <v/>
      </c>
      <c r="H53" s="101" t="str">
        <f t="shared" ref="H53:H60" si="15">IF(LEN($G53)&gt;1, (SUMPRODUCT(--($C$64:$C$2042=$B28), --($A$64:$A$2042=$D28), --($B$64:$B$2042="ST_A"), $L$64:$L$2042)), "")</f>
        <v/>
      </c>
      <c r="I53" s="102" t="str">
        <f t="shared" ref="I53:I60" si="16">IF(LEN($G53)&gt;1, (SUMPRODUCT(--($C$64:$C$2042=$B28), --($A$64:$A$2042=$D28), --($B$64:$B$2042="ST_A"), $M$64:$M$2042)), "")</f>
        <v/>
      </c>
      <c r="J53" s="101" t="str">
        <f t="shared" ref="J53:J60" si="17">IF(LEN($G53)&gt;1, (SUMPRODUCT(--($C$64:$C$2042=$B28), --($A$64:$A$2042=$D28), --($B$64:$B$2042="ST_B"), $L$64:$L$2042)), "")</f>
        <v/>
      </c>
      <c r="K53" s="102" t="str">
        <f t="shared" ref="K53:K60" si="18">IF(LEN($G53)&gt;1, (SUMPRODUCT(--($C$64:$C$2042=$B28), --($A$64:$A$2042=$D28), --($B$64:$B$2042="ST_B"), $M$64:$M$2042)), "")</f>
        <v/>
      </c>
      <c r="L53" s="101" t="str">
        <f t="shared" ref="L53:L60" si="19">IF(LEN($G53)&gt;1, (SUMPRODUCT(--($C$64:$C$2042=$B28), --($A$64:$A$2042=$D28), --($B$64:$B$2042="ST_C"), $L$64:$L$2042)), "")</f>
        <v/>
      </c>
      <c r="M53" s="102" t="str">
        <f t="shared" ref="M53:M60" si="20">IF(LEN($G53)&gt;1, (SUMPRODUCT(--($C$64:$C$2042=$B28), --($A$64:$A$2042=$D28), --($B$64:$B$2042="ST_C"), $M$64:$M$2042)), "")</f>
        <v/>
      </c>
      <c r="N53" s="101" t="str">
        <f t="shared" ref="N53:N60" si="21">IF(LEN($G53)&gt;1, (SUMPRODUCT(--($C$64:$C$2042=$B28), --($A$64:$A$2042=$D28), --($B$64:$B$2042=$B53&amp;"_TOTAL"), $L$64:$L$2042)), "")</f>
        <v/>
      </c>
      <c r="O53" s="102" t="str">
        <f t="shared" ref="O53:O60" si="22">IF(LEN($G53)&gt;1, (SUMPRODUCT(--($C$64:$C$2042=$B28), --($A$64:$A$2042=$D28), --($B$64:$B$2042=$B53&amp;"_TOTAL"), $M$64:$M$2042)), "")</f>
        <v/>
      </c>
    </row>
    <row r="54" spans="2:15" s="98" customFormat="1" ht="14.4" x14ac:dyDescent="0.25">
      <c r="B54" s="98">
        <f t="shared" si="12"/>
        <v>0</v>
      </c>
      <c r="C54" s="5">
        <v>13</v>
      </c>
      <c r="D54" s="220" t="str">
        <f t="shared" si="13"/>
        <v/>
      </c>
      <c r="E54" s="220"/>
      <c r="F54" s="220"/>
      <c r="G54" s="100" t="str">
        <f t="shared" si="14"/>
        <v/>
      </c>
      <c r="H54" s="101" t="str">
        <f t="shared" si="15"/>
        <v/>
      </c>
      <c r="I54" s="102" t="str">
        <f t="shared" si="16"/>
        <v/>
      </c>
      <c r="J54" s="101" t="str">
        <f t="shared" si="17"/>
        <v/>
      </c>
      <c r="K54" s="102" t="str">
        <f t="shared" si="18"/>
        <v/>
      </c>
      <c r="L54" s="101" t="str">
        <f t="shared" si="19"/>
        <v/>
      </c>
      <c r="M54" s="102" t="str">
        <f t="shared" si="20"/>
        <v/>
      </c>
      <c r="N54" s="101" t="str">
        <f t="shared" si="21"/>
        <v/>
      </c>
      <c r="O54" s="102" t="str">
        <f t="shared" si="22"/>
        <v/>
      </c>
    </row>
    <row r="55" spans="2:15" s="98" customFormat="1" ht="14.4" x14ac:dyDescent="0.25">
      <c r="B55" s="98">
        <f t="shared" si="12"/>
        <v>0</v>
      </c>
      <c r="C55" s="5">
        <v>14</v>
      </c>
      <c r="D55" s="220" t="str">
        <f t="shared" si="13"/>
        <v/>
      </c>
      <c r="E55" s="220"/>
      <c r="F55" s="220"/>
      <c r="G55" s="100" t="str">
        <f t="shared" si="14"/>
        <v/>
      </c>
      <c r="H55" s="101" t="str">
        <f t="shared" si="15"/>
        <v/>
      </c>
      <c r="I55" s="102" t="str">
        <f t="shared" si="16"/>
        <v/>
      </c>
      <c r="J55" s="101" t="str">
        <f t="shared" si="17"/>
        <v/>
      </c>
      <c r="K55" s="102" t="str">
        <f t="shared" si="18"/>
        <v/>
      </c>
      <c r="L55" s="101" t="str">
        <f t="shared" si="19"/>
        <v/>
      </c>
      <c r="M55" s="102" t="str">
        <f t="shared" si="20"/>
        <v/>
      </c>
      <c r="N55" s="101" t="str">
        <f t="shared" si="21"/>
        <v/>
      </c>
      <c r="O55" s="102" t="str">
        <f t="shared" si="22"/>
        <v/>
      </c>
    </row>
    <row r="56" spans="2:15" s="98" customFormat="1" ht="14.4" x14ac:dyDescent="0.25">
      <c r="B56" s="98">
        <f t="shared" si="12"/>
        <v>0</v>
      </c>
      <c r="C56" s="5">
        <v>15</v>
      </c>
      <c r="D56" s="220" t="str">
        <f t="shared" si="13"/>
        <v/>
      </c>
      <c r="E56" s="220"/>
      <c r="F56" s="220"/>
      <c r="G56" s="100" t="str">
        <f t="shared" si="14"/>
        <v/>
      </c>
      <c r="H56" s="101" t="str">
        <f t="shared" si="15"/>
        <v/>
      </c>
      <c r="I56" s="102" t="str">
        <f t="shared" si="16"/>
        <v/>
      </c>
      <c r="J56" s="101" t="str">
        <f t="shared" si="17"/>
        <v/>
      </c>
      <c r="K56" s="102" t="str">
        <f t="shared" si="18"/>
        <v/>
      </c>
      <c r="L56" s="101" t="str">
        <f t="shared" si="19"/>
        <v/>
      </c>
      <c r="M56" s="102" t="str">
        <f t="shared" si="20"/>
        <v/>
      </c>
      <c r="N56" s="101" t="str">
        <f t="shared" si="21"/>
        <v/>
      </c>
      <c r="O56" s="102" t="str">
        <f t="shared" si="22"/>
        <v/>
      </c>
    </row>
    <row r="57" spans="2:15" s="98" customFormat="1" ht="14.4" x14ac:dyDescent="0.25">
      <c r="B57" s="98">
        <f t="shared" si="12"/>
        <v>0</v>
      </c>
      <c r="C57" s="5">
        <v>16</v>
      </c>
      <c r="D57" s="220" t="str">
        <f t="shared" si="13"/>
        <v/>
      </c>
      <c r="E57" s="220"/>
      <c r="F57" s="220"/>
      <c r="G57" s="100" t="str">
        <f t="shared" si="14"/>
        <v/>
      </c>
      <c r="H57" s="101" t="str">
        <f t="shared" si="15"/>
        <v/>
      </c>
      <c r="I57" s="102" t="str">
        <f t="shared" si="16"/>
        <v/>
      </c>
      <c r="J57" s="101" t="str">
        <f t="shared" si="17"/>
        <v/>
      </c>
      <c r="K57" s="102" t="str">
        <f t="shared" si="18"/>
        <v/>
      </c>
      <c r="L57" s="101" t="str">
        <f t="shared" si="19"/>
        <v/>
      </c>
      <c r="M57" s="102" t="str">
        <f t="shared" si="20"/>
        <v/>
      </c>
      <c r="N57" s="101" t="str">
        <f t="shared" si="21"/>
        <v/>
      </c>
      <c r="O57" s="102" t="str">
        <f t="shared" si="22"/>
        <v/>
      </c>
    </row>
    <row r="58" spans="2:15" s="98" customFormat="1" ht="14.4" x14ac:dyDescent="0.25">
      <c r="B58" s="98">
        <f t="shared" si="12"/>
        <v>0</v>
      </c>
      <c r="C58" s="5">
        <v>17</v>
      </c>
      <c r="D58" s="220" t="str">
        <f t="shared" si="13"/>
        <v/>
      </c>
      <c r="E58" s="220"/>
      <c r="F58" s="220"/>
      <c r="G58" s="100" t="str">
        <f t="shared" si="14"/>
        <v/>
      </c>
      <c r="H58" s="101" t="str">
        <f t="shared" si="15"/>
        <v/>
      </c>
      <c r="I58" s="102" t="str">
        <f t="shared" si="16"/>
        <v/>
      </c>
      <c r="J58" s="101" t="str">
        <f t="shared" si="17"/>
        <v/>
      </c>
      <c r="K58" s="102" t="str">
        <f t="shared" si="18"/>
        <v/>
      </c>
      <c r="L58" s="101" t="str">
        <f t="shared" si="19"/>
        <v/>
      </c>
      <c r="M58" s="102" t="str">
        <f t="shared" si="20"/>
        <v/>
      </c>
      <c r="N58" s="101" t="str">
        <f t="shared" si="21"/>
        <v/>
      </c>
      <c r="O58" s="102" t="str">
        <f t="shared" si="22"/>
        <v/>
      </c>
    </row>
    <row r="59" spans="2:15" s="98" customFormat="1" ht="14.4" x14ac:dyDescent="0.25">
      <c r="B59" s="98">
        <f t="shared" si="12"/>
        <v>0</v>
      </c>
      <c r="C59" s="5">
        <v>18</v>
      </c>
      <c r="D59" s="220" t="str">
        <f t="shared" si="13"/>
        <v/>
      </c>
      <c r="E59" s="220"/>
      <c r="F59" s="220"/>
      <c r="G59" s="100" t="str">
        <f t="shared" si="14"/>
        <v/>
      </c>
      <c r="H59" s="101" t="str">
        <f t="shared" si="15"/>
        <v/>
      </c>
      <c r="I59" s="102" t="str">
        <f t="shared" si="16"/>
        <v/>
      </c>
      <c r="J59" s="101" t="str">
        <f t="shared" si="17"/>
        <v/>
      </c>
      <c r="K59" s="102" t="str">
        <f t="shared" si="18"/>
        <v/>
      </c>
      <c r="L59" s="101" t="str">
        <f t="shared" si="19"/>
        <v/>
      </c>
      <c r="M59" s="102" t="str">
        <f t="shared" si="20"/>
        <v/>
      </c>
      <c r="N59" s="101" t="str">
        <f t="shared" si="21"/>
        <v/>
      </c>
      <c r="O59" s="102" t="str">
        <f t="shared" si="22"/>
        <v/>
      </c>
    </row>
    <row r="60" spans="2:15" s="98" customFormat="1" ht="14.4" x14ac:dyDescent="0.25">
      <c r="B60" s="98">
        <f t="shared" si="12"/>
        <v>0</v>
      </c>
      <c r="C60" s="5">
        <v>19</v>
      </c>
      <c r="D60" s="220" t="str">
        <f t="shared" si="13"/>
        <v/>
      </c>
      <c r="E60" s="220"/>
      <c r="F60" s="220"/>
      <c r="G60" s="100" t="str">
        <f t="shared" si="14"/>
        <v/>
      </c>
      <c r="H60" s="101" t="str">
        <f t="shared" si="15"/>
        <v/>
      </c>
      <c r="I60" s="102" t="str">
        <f t="shared" si="16"/>
        <v/>
      </c>
      <c r="J60" s="101" t="str">
        <f t="shared" si="17"/>
        <v/>
      </c>
      <c r="K60" s="102" t="str">
        <f t="shared" si="18"/>
        <v/>
      </c>
      <c r="L60" s="101" t="str">
        <f t="shared" si="19"/>
        <v/>
      </c>
      <c r="M60" s="102" t="str">
        <f t="shared" si="20"/>
        <v/>
      </c>
      <c r="N60" s="101" t="str">
        <f t="shared" si="21"/>
        <v/>
      </c>
      <c r="O60" s="102" t="str">
        <f t="shared" si="22"/>
        <v/>
      </c>
    </row>
    <row r="61" spans="2:15" s="98" customFormat="1" ht="14.4" x14ac:dyDescent="0.25">
      <c r="C61" s="5"/>
      <c r="O61" s="102"/>
    </row>
    <row r="62" spans="2:15" ht="5.25" customHeight="1" x14ac:dyDescent="0.25"/>
    <row r="63" spans="2:15" s="98" customFormat="1" x14ac:dyDescent="0.25">
      <c r="C63" s="5"/>
    </row>
    <row r="64" spans="2:15" x14ac:dyDescent="0.25">
      <c r="C64" s="103"/>
      <c r="D64" s="104" t="s">
        <v>34</v>
      </c>
      <c r="E64" s="246" t="str">
        <f>D16</f>
        <v>Residential</v>
      </c>
      <c r="F64" s="246"/>
      <c r="G64" s="246"/>
      <c r="H64" s="246"/>
      <c r="I64" s="246"/>
      <c r="J64" s="246"/>
      <c r="K64" s="103" t="str">
        <f>IF(N16="DEMAND - INTERVAL","RTSR - INTERVAL METERED","")</f>
        <v/>
      </c>
    </row>
    <row r="65" spans="1:14" x14ac:dyDescent="0.25">
      <c r="C65" s="103"/>
      <c r="D65" s="104" t="s">
        <v>35</v>
      </c>
      <c r="E65" s="236" t="str">
        <f>H16</f>
        <v>RPP</v>
      </c>
      <c r="F65" s="236"/>
      <c r="G65" s="236"/>
      <c r="H65" s="20"/>
      <c r="I65" s="20"/>
    </row>
    <row r="66" spans="1:14" ht="15.6" x14ac:dyDescent="0.25">
      <c r="C66" s="103"/>
      <c r="D66" s="104" t="s">
        <v>36</v>
      </c>
      <c r="E66" s="21">
        <f>K16</f>
        <v>750</v>
      </c>
      <c r="F66" s="105" t="s">
        <v>11</v>
      </c>
      <c r="J66" s="22"/>
      <c r="K66" s="22"/>
      <c r="L66" s="22"/>
      <c r="M66" s="22"/>
      <c r="N66" s="22"/>
    </row>
    <row r="67" spans="1:14" ht="15.6" x14ac:dyDescent="0.3">
      <c r="C67" s="103"/>
      <c r="D67" s="104" t="s">
        <v>37</v>
      </c>
      <c r="E67" s="21">
        <f>L16</f>
        <v>0</v>
      </c>
      <c r="F67" s="106" t="s">
        <v>16</v>
      </c>
      <c r="G67" s="107"/>
      <c r="H67" s="108"/>
      <c r="I67" s="108"/>
      <c r="J67" s="108"/>
    </row>
    <row r="68" spans="1:14" x14ac:dyDescent="0.25">
      <c r="C68" s="103"/>
      <c r="D68" s="104" t="s">
        <v>38</v>
      </c>
      <c r="E68" s="23">
        <f>I16</f>
        <v>1.0415000000000001</v>
      </c>
    </row>
    <row r="69" spans="1:14" x14ac:dyDescent="0.25">
      <c r="C69" s="103"/>
      <c r="D69" s="104" t="s">
        <v>39</v>
      </c>
      <c r="E69" s="23">
        <f>J16</f>
        <v>1.0415000000000001</v>
      </c>
    </row>
    <row r="70" spans="1:14" x14ac:dyDescent="0.25">
      <c r="C70" s="103"/>
    </row>
    <row r="71" spans="1:14" x14ac:dyDescent="0.25">
      <c r="C71" s="103"/>
      <c r="E71" s="105"/>
      <c r="F71" s="237" t="s">
        <v>40</v>
      </c>
      <c r="G71" s="238"/>
      <c r="H71" s="239"/>
      <c r="I71" s="237" t="s">
        <v>41</v>
      </c>
      <c r="J71" s="238"/>
      <c r="K71" s="239"/>
      <c r="L71" s="237" t="s">
        <v>42</v>
      </c>
      <c r="M71" s="239"/>
    </row>
    <row r="72" spans="1:14" x14ac:dyDescent="0.25">
      <c r="C72" s="103"/>
      <c r="E72" s="240"/>
      <c r="F72" s="109" t="s">
        <v>43</v>
      </c>
      <c r="G72" s="109" t="s">
        <v>44</v>
      </c>
      <c r="H72" s="110" t="s">
        <v>45</v>
      </c>
      <c r="I72" s="109" t="s">
        <v>43</v>
      </c>
      <c r="J72" s="111" t="s">
        <v>44</v>
      </c>
      <c r="K72" s="110" t="s">
        <v>45</v>
      </c>
      <c r="L72" s="242" t="s">
        <v>46</v>
      </c>
      <c r="M72" s="244" t="s">
        <v>47</v>
      </c>
    </row>
    <row r="73" spans="1:14" x14ac:dyDescent="0.25">
      <c r="C73" s="103"/>
      <c r="E73" s="241"/>
      <c r="F73" s="112" t="s">
        <v>48</v>
      </c>
      <c r="G73" s="112"/>
      <c r="H73" s="113" t="s">
        <v>48</v>
      </c>
      <c r="I73" s="112" t="s">
        <v>48</v>
      </c>
      <c r="J73" s="113"/>
      <c r="K73" s="113" t="s">
        <v>48</v>
      </c>
      <c r="L73" s="243"/>
      <c r="M73" s="245"/>
    </row>
    <row r="74" spans="1:14" x14ac:dyDescent="0.25">
      <c r="A74" s="103" t="str">
        <f>$E64</f>
        <v>Residential</v>
      </c>
      <c r="D74" s="114" t="s">
        <v>49</v>
      </c>
      <c r="E74" s="25"/>
      <c r="F74" s="26">
        <v>47.66</v>
      </c>
      <c r="G74" s="115">
        <v>1</v>
      </c>
      <c r="H74" s="116">
        <f>G74*F74</f>
        <v>47.66</v>
      </c>
      <c r="I74" s="29">
        <v>48.83</v>
      </c>
      <c r="J74" s="117">
        <f>G74</f>
        <v>1</v>
      </c>
      <c r="K74" s="118">
        <f>J74*I74</f>
        <v>48.83</v>
      </c>
      <c r="L74" s="119">
        <f>K74-H74</f>
        <v>1.1700000000000017</v>
      </c>
      <c r="M74" s="120">
        <f>IF(ISERROR(L74/H74), "", L74/H74)</f>
        <v>2.4548887956357571E-2</v>
      </c>
    </row>
    <row r="75" spans="1:14" x14ac:dyDescent="0.25">
      <c r="A75" s="103" t="str">
        <f t="shared" ref="A75:A117" si="23">A74</f>
        <v>Residential</v>
      </c>
      <c r="D75" s="114" t="s">
        <v>50</v>
      </c>
      <c r="E75" s="25"/>
      <c r="F75" s="36">
        <v>0</v>
      </c>
      <c r="G75" s="115">
        <f>IF($E67&gt;0, $E67, $E66)</f>
        <v>750</v>
      </c>
      <c r="H75" s="116">
        <f>G75*F75</f>
        <v>0</v>
      </c>
      <c r="I75" s="35">
        <v>0</v>
      </c>
      <c r="J75" s="117">
        <f>IF($E67&gt;0, $E67, $E66)</f>
        <v>750</v>
      </c>
      <c r="K75" s="118">
        <f>J75*I75</f>
        <v>0</v>
      </c>
      <c r="L75" s="119">
        <f>K75-H75</f>
        <v>0</v>
      </c>
      <c r="M75" s="120" t="str">
        <f>IF(ISERROR(L75/H75), "", L75/H75)</f>
        <v/>
      </c>
    </row>
    <row r="76" spans="1:14" hidden="1" x14ac:dyDescent="0.25">
      <c r="A76" s="103" t="str">
        <f t="shared" si="23"/>
        <v>Residential</v>
      </c>
      <c r="D76" s="114" t="s">
        <v>51</v>
      </c>
      <c r="E76" s="25"/>
      <c r="F76" s="26">
        <v>0</v>
      </c>
      <c r="G76" s="115">
        <f>IF($E67&gt;0, $E67, $E66)</f>
        <v>750</v>
      </c>
      <c r="H76" s="116">
        <v>0</v>
      </c>
      <c r="I76" s="35">
        <v>0</v>
      </c>
      <c r="J76" s="117">
        <f>IF($E67&gt;0, $E67, $E66)</f>
        <v>750</v>
      </c>
      <c r="K76" s="118">
        <v>0</v>
      </c>
      <c r="L76" s="119"/>
      <c r="M76" s="120"/>
    </row>
    <row r="77" spans="1:14" hidden="1" x14ac:dyDescent="0.25">
      <c r="A77" s="103" t="str">
        <f t="shared" si="23"/>
        <v>Residential</v>
      </c>
      <c r="D77" s="114" t="s">
        <v>52</v>
      </c>
      <c r="E77" s="25"/>
      <c r="F77" s="26">
        <v>0</v>
      </c>
      <c r="G77" s="115">
        <f>IF($E67&gt;0, $E67, $E66)</f>
        <v>750</v>
      </c>
      <c r="H77" s="116">
        <v>0</v>
      </c>
      <c r="I77" s="35">
        <v>0</v>
      </c>
      <c r="J77" s="121">
        <f>IF($E67&gt;0, $E67, $E66)</f>
        <v>750</v>
      </c>
      <c r="K77" s="118">
        <v>0</v>
      </c>
      <c r="L77" s="119">
        <f t="shared" ref="L77:L95" si="24">K77-H77</f>
        <v>0</v>
      </c>
      <c r="M77" s="120" t="str">
        <f>IF(ISERROR(L77/H77), "", L77/H77)</f>
        <v/>
      </c>
    </row>
    <row r="78" spans="1:14" x14ac:dyDescent="0.25">
      <c r="A78" s="103" t="str">
        <f t="shared" si="23"/>
        <v>Residential</v>
      </c>
      <c r="D78" s="114" t="s">
        <v>53</v>
      </c>
      <c r="E78" s="25"/>
      <c r="F78" s="26">
        <v>-1.2667264157015985</v>
      </c>
      <c r="G78" s="115">
        <v>1</v>
      </c>
      <c r="H78" s="116">
        <f>G78*F78</f>
        <v>-1.2667264157015985</v>
      </c>
      <c r="I78" s="29">
        <v>1.843594476927918</v>
      </c>
      <c r="J78" s="117">
        <f>G78</f>
        <v>1</v>
      </c>
      <c r="K78" s="118">
        <f>J78*I78</f>
        <v>1.843594476927918</v>
      </c>
      <c r="L78" s="119">
        <f t="shared" si="24"/>
        <v>3.1103208926295167</v>
      </c>
      <c r="M78" s="120">
        <f>IF(ISERROR(L78/H78), "", L78/H78)</f>
        <v>-2.4554006722176163</v>
      </c>
    </row>
    <row r="79" spans="1:14" x14ac:dyDescent="0.25">
      <c r="A79" s="103" t="str">
        <f t="shared" si="23"/>
        <v>Residential</v>
      </c>
      <c r="D79" s="114" t="s">
        <v>54</v>
      </c>
      <c r="E79" s="25"/>
      <c r="F79" s="36">
        <v>0</v>
      </c>
      <c r="G79" s="115">
        <f>IF($E67&gt;0, $E67, $E66)</f>
        <v>750</v>
      </c>
      <c r="H79" s="116">
        <f>G79*F79</f>
        <v>0</v>
      </c>
      <c r="I79" s="35">
        <v>0</v>
      </c>
      <c r="J79" s="117">
        <f>IF($E67&gt;0, $E67, $E66)</f>
        <v>750</v>
      </c>
      <c r="K79" s="118">
        <f>J79*I79</f>
        <v>0</v>
      </c>
      <c r="L79" s="119">
        <f t="shared" si="24"/>
        <v>0</v>
      </c>
      <c r="M79" s="120" t="str">
        <f>IF(ISERROR(L79/H79), "", L79/H79)</f>
        <v/>
      </c>
    </row>
    <row r="80" spans="1:14" x14ac:dyDescent="0.25">
      <c r="A80" s="103" t="str">
        <f t="shared" si="23"/>
        <v>Residential</v>
      </c>
      <c r="B80" s="103" t="s">
        <v>55</v>
      </c>
      <c r="C80" s="24">
        <f>B16</f>
        <v>1</v>
      </c>
      <c r="D80" s="46" t="s">
        <v>56</v>
      </c>
      <c r="E80" s="47"/>
      <c r="F80" s="48"/>
      <c r="G80" s="49"/>
      <c r="H80" s="50">
        <f>SUM(H74:H79)</f>
        <v>46.393273584298399</v>
      </c>
      <c r="I80" s="51"/>
      <c r="J80" s="52"/>
      <c r="K80" s="50">
        <f>SUM(K74:K79)</f>
        <v>50.673594476927917</v>
      </c>
      <c r="L80" s="41">
        <f t="shared" si="24"/>
        <v>4.2803208926295184</v>
      </c>
      <c r="M80" s="42">
        <f>IF((H80)=0,"",(L80/H80))</f>
        <v>9.2261669891692544E-2</v>
      </c>
    </row>
    <row r="81" spans="1:14" x14ac:dyDescent="0.25">
      <c r="A81" s="103" t="str">
        <f t="shared" si="23"/>
        <v>Residential</v>
      </c>
      <c r="D81" s="123" t="s">
        <v>57</v>
      </c>
      <c r="E81" s="25"/>
      <c r="F81" s="34">
        <f>IF((E66*12&gt;=150000), 0, IF(E65="RPP",(F97*OffPeakPer+F98*MidPeakPer+F99*OnPeakPer),IF(E65="Non-RPP (Retailer)",F100,F101)))</f>
        <v>0.12752000000000002</v>
      </c>
      <c r="G81" s="43">
        <f>IF(F81=0, 0, $E66*E68-E66)</f>
        <v>31.125000000000114</v>
      </c>
      <c r="H81" s="28">
        <f t="shared" ref="H81:H88" si="25">G81*F81</f>
        <v>3.9690600000000154</v>
      </c>
      <c r="I81" s="35">
        <f>IF((E66*12&gt;=150000), 0, IF(E65="RPP",(I97*OffPeakPer+I98*MidPeakPer+I99*OnPeakPer),IF(E65="Non-RPP (Retailer)",I100,I101)))</f>
        <v>0.12752000000000002</v>
      </c>
      <c r="J81" s="44">
        <f>IF(I81=0, 0, E66*E69-E66)</f>
        <v>31.125000000000114</v>
      </c>
      <c r="K81" s="31">
        <f t="shared" ref="K81:K88" si="26">J81*I81</f>
        <v>3.9690600000000154</v>
      </c>
      <c r="L81" s="119">
        <f t="shared" si="24"/>
        <v>0</v>
      </c>
      <c r="M81" s="120">
        <f t="shared" ref="M81:M88" si="27">IF(ISERROR(L81/H81), "", L81/H81)</f>
        <v>0</v>
      </c>
    </row>
    <row r="82" spans="1:14" ht="26.4" x14ac:dyDescent="0.25">
      <c r="A82" s="103" t="str">
        <f t="shared" si="23"/>
        <v>Residential</v>
      </c>
      <c r="D82" s="123" t="s">
        <v>58</v>
      </c>
      <c r="E82" s="25"/>
      <c r="F82" s="26">
        <v>0</v>
      </c>
      <c r="G82" s="55">
        <f>IF($E67&gt;0, $E67, $E66)</f>
        <v>750</v>
      </c>
      <c r="H82" s="116">
        <f t="shared" si="25"/>
        <v>0</v>
      </c>
      <c r="I82" s="35">
        <v>0</v>
      </c>
      <c r="J82" s="56">
        <f>IF($E67&gt;0, $E67, $E66)</f>
        <v>750</v>
      </c>
      <c r="K82" s="118">
        <f t="shared" si="26"/>
        <v>0</v>
      </c>
      <c r="L82" s="119">
        <f t="shared" si="24"/>
        <v>0</v>
      </c>
      <c r="M82" s="120" t="str">
        <f t="shared" si="27"/>
        <v/>
      </c>
    </row>
    <row r="83" spans="1:14" x14ac:dyDescent="0.25">
      <c r="A83" s="103" t="str">
        <f t="shared" si="23"/>
        <v>Residential</v>
      </c>
      <c r="D83" s="123" t="s">
        <v>59</v>
      </c>
      <c r="E83" s="25"/>
      <c r="F83" s="36">
        <v>0</v>
      </c>
      <c r="G83" s="55">
        <f>IF($E67&gt;0, $E67, $E66)</f>
        <v>750</v>
      </c>
      <c r="H83" s="116">
        <f t="shared" si="25"/>
        <v>0</v>
      </c>
      <c r="I83" s="35">
        <v>0</v>
      </c>
      <c r="J83" s="56">
        <f>IF($E67&gt;0, $E67, $E66)</f>
        <v>750</v>
      </c>
      <c r="K83" s="118">
        <f t="shared" si="26"/>
        <v>0</v>
      </c>
      <c r="L83" s="119">
        <f t="shared" si="24"/>
        <v>0</v>
      </c>
      <c r="M83" s="120" t="str">
        <f t="shared" si="27"/>
        <v/>
      </c>
    </row>
    <row r="84" spans="1:14" x14ac:dyDescent="0.25">
      <c r="A84" s="103" t="str">
        <f t="shared" si="23"/>
        <v>Residential</v>
      </c>
      <c r="D84" s="123" t="s">
        <v>60</v>
      </c>
      <c r="E84" s="25"/>
      <c r="F84" s="26">
        <v>0</v>
      </c>
      <c r="G84" s="55">
        <f>E66</f>
        <v>750</v>
      </c>
      <c r="H84" s="116">
        <f t="shared" si="25"/>
        <v>0</v>
      </c>
      <c r="I84" s="35">
        <v>0</v>
      </c>
      <c r="J84" s="56">
        <f>E66</f>
        <v>750</v>
      </c>
      <c r="K84" s="118">
        <f t="shared" si="26"/>
        <v>0</v>
      </c>
      <c r="L84" s="119">
        <f t="shared" si="24"/>
        <v>0</v>
      </c>
      <c r="M84" s="120" t="str">
        <f t="shared" si="27"/>
        <v/>
      </c>
    </row>
    <row r="85" spans="1:14" x14ac:dyDescent="0.25">
      <c r="A85" s="103" t="str">
        <f t="shared" si="23"/>
        <v>Residential</v>
      </c>
      <c r="D85" s="114" t="s">
        <v>61</v>
      </c>
      <c r="E85" s="25"/>
      <c r="F85" s="36">
        <v>1.4668233742402548E-3</v>
      </c>
      <c r="G85" s="55">
        <f>IF($E67&gt;0, $E67, $E66)</f>
        <v>750</v>
      </c>
      <c r="H85" s="116">
        <f t="shared" si="25"/>
        <v>1.1001175306801911</v>
      </c>
      <c r="I85" s="35">
        <v>1.5338786699851134E-3</v>
      </c>
      <c r="J85" s="56">
        <f>IF($E67&gt;0, $E67, $E66)</f>
        <v>750</v>
      </c>
      <c r="K85" s="118">
        <f t="shared" si="26"/>
        <v>1.1504090024888352</v>
      </c>
      <c r="L85" s="119">
        <f t="shared" si="24"/>
        <v>5.0291471808644017E-2</v>
      </c>
      <c r="M85" s="120">
        <f t="shared" si="27"/>
        <v>4.571463539677377E-2</v>
      </c>
    </row>
    <row r="86" spans="1:14" ht="26.4" x14ac:dyDescent="0.25">
      <c r="A86" s="103" t="str">
        <f t="shared" si="23"/>
        <v>Residential</v>
      </c>
      <c r="D86" s="123" t="s">
        <v>62</v>
      </c>
      <c r="E86" s="25"/>
      <c r="F86" s="26">
        <v>0.42</v>
      </c>
      <c r="G86" s="115">
        <v>1</v>
      </c>
      <c r="H86" s="116">
        <f t="shared" si="25"/>
        <v>0.42</v>
      </c>
      <c r="I86" s="45">
        <v>0.42</v>
      </c>
      <c r="J86" s="121">
        <v>1</v>
      </c>
      <c r="K86" s="118">
        <f t="shared" si="26"/>
        <v>0.42</v>
      </c>
      <c r="L86" s="119">
        <f t="shared" si="24"/>
        <v>0</v>
      </c>
      <c r="M86" s="120">
        <f t="shared" si="27"/>
        <v>0</v>
      </c>
    </row>
    <row r="87" spans="1:14" x14ac:dyDescent="0.25">
      <c r="A87" s="103" t="str">
        <f t="shared" si="23"/>
        <v>Residential</v>
      </c>
      <c r="D87" s="114" t="s">
        <v>63</v>
      </c>
      <c r="E87" s="25"/>
      <c r="F87" s="36">
        <v>-0.36128264150576167</v>
      </c>
      <c r="G87" s="115">
        <v>1</v>
      </c>
      <c r="H87" s="116">
        <f t="shared" si="25"/>
        <v>-0.36128264150576167</v>
      </c>
      <c r="I87" s="29">
        <v>-5.1282641505761693E-2</v>
      </c>
      <c r="J87" s="121">
        <v>1</v>
      </c>
      <c r="K87" s="118">
        <f t="shared" si="26"/>
        <v>-5.1282641505761693E-2</v>
      </c>
      <c r="L87" s="119">
        <f t="shared" si="24"/>
        <v>0.31</v>
      </c>
      <c r="M87" s="120">
        <f t="shared" si="27"/>
        <v>-0.85805395661406603</v>
      </c>
    </row>
    <row r="88" spans="1:14" x14ac:dyDescent="0.25">
      <c r="A88" s="103" t="str">
        <f t="shared" si="23"/>
        <v>Residential</v>
      </c>
      <c r="D88" s="114" t="s">
        <v>64</v>
      </c>
      <c r="E88" s="25"/>
      <c r="F88" s="36">
        <v>0</v>
      </c>
      <c r="G88" s="55">
        <f>IF($E67&gt;0, $E67, $E66)</f>
        <v>750</v>
      </c>
      <c r="H88" s="116">
        <f t="shared" si="25"/>
        <v>0</v>
      </c>
      <c r="I88" s="35">
        <v>0</v>
      </c>
      <c r="J88" s="56">
        <f>IF($E67&gt;0, $E67, $E66)</f>
        <v>750</v>
      </c>
      <c r="K88" s="118">
        <f t="shared" si="26"/>
        <v>0</v>
      </c>
      <c r="L88" s="119">
        <f t="shared" si="24"/>
        <v>0</v>
      </c>
      <c r="M88" s="120" t="str">
        <f t="shared" si="27"/>
        <v/>
      </c>
    </row>
    <row r="89" spans="1:14" ht="26.4" x14ac:dyDescent="0.25">
      <c r="A89" s="103" t="str">
        <f t="shared" si="23"/>
        <v>Residential</v>
      </c>
      <c r="B89" s="103" t="s">
        <v>65</v>
      </c>
      <c r="C89" s="24">
        <f>B16</f>
        <v>1</v>
      </c>
      <c r="D89" s="46" t="s">
        <v>66</v>
      </c>
      <c r="E89" s="47"/>
      <c r="F89" s="48"/>
      <c r="G89" s="49"/>
      <c r="H89" s="50">
        <f>SUM(H80:H88)</f>
        <v>51.521168473472848</v>
      </c>
      <c r="I89" s="51"/>
      <c r="J89" s="52"/>
      <c r="K89" s="50">
        <f>SUM(K80:K88)</f>
        <v>56.161780837911003</v>
      </c>
      <c r="L89" s="41">
        <f t="shared" si="24"/>
        <v>4.6406123644381552</v>
      </c>
      <c r="M89" s="42">
        <f>IF((H89)=0,"",(L89/H89))</f>
        <v>9.0071954925236369E-2</v>
      </c>
    </row>
    <row r="90" spans="1:14" x14ac:dyDescent="0.25">
      <c r="A90" s="103" t="str">
        <f t="shared" si="23"/>
        <v>Residential</v>
      </c>
      <c r="D90" s="126" t="s">
        <v>67</v>
      </c>
      <c r="E90" s="25"/>
      <c r="F90" s="36">
        <v>1.29E-2</v>
      </c>
      <c r="G90" s="43">
        <f>IF($E67&gt;0, $E67, $E66*$E68)</f>
        <v>781.12500000000011</v>
      </c>
      <c r="H90" s="116">
        <f>G90*F90</f>
        <v>10.076512500000002</v>
      </c>
      <c r="I90" s="35">
        <v>1.37E-2</v>
      </c>
      <c r="J90" s="44">
        <f>IF($E67&gt;0, $E67, $E66*$E69)</f>
        <v>781.12500000000011</v>
      </c>
      <c r="K90" s="118">
        <f>J90*I90</f>
        <v>10.701412500000002</v>
      </c>
      <c r="L90" s="119">
        <f t="shared" si="24"/>
        <v>0.62490000000000023</v>
      </c>
      <c r="M90" s="120">
        <f>IF(ISERROR(L90/H90), "", L90/H90)</f>
        <v>6.2015503875969005E-2</v>
      </c>
      <c r="N90" s="127"/>
    </row>
    <row r="91" spans="1:14" ht="26.4" x14ac:dyDescent="0.25">
      <c r="A91" s="103" t="str">
        <f t="shared" si="23"/>
        <v>Residential</v>
      </c>
      <c r="D91" s="128" t="s">
        <v>68</v>
      </c>
      <c r="E91" s="25"/>
      <c r="F91" s="36">
        <v>9.2999999999999992E-3</v>
      </c>
      <c r="G91" s="43">
        <f>IF($E67&gt;0, $E67, $E66*$E68)</f>
        <v>781.12500000000011</v>
      </c>
      <c r="H91" s="116">
        <f>G91*F91</f>
        <v>7.2644625000000005</v>
      </c>
      <c r="I91" s="35">
        <v>9.9000000000000008E-3</v>
      </c>
      <c r="J91" s="44">
        <f>IF($E67&gt;0, $E67, $E66*$E69)</f>
        <v>781.12500000000011</v>
      </c>
      <c r="K91" s="118">
        <f>J91*I91</f>
        <v>7.7331375000000016</v>
      </c>
      <c r="L91" s="119">
        <f t="shared" si="24"/>
        <v>0.46867500000000106</v>
      </c>
      <c r="M91" s="120">
        <f>IF(ISERROR(L91/H91), "", L91/H91)</f>
        <v>6.4516129032258202E-2</v>
      </c>
      <c r="N91" s="127"/>
    </row>
    <row r="92" spans="1:14" ht="26.4" x14ac:dyDescent="0.25">
      <c r="A92" s="103" t="str">
        <f t="shared" si="23"/>
        <v>Residential</v>
      </c>
      <c r="B92" s="103" t="s">
        <v>69</v>
      </c>
      <c r="C92" s="24">
        <f>B16</f>
        <v>1</v>
      </c>
      <c r="D92" s="46" t="s">
        <v>70</v>
      </c>
      <c r="E92" s="47"/>
      <c r="F92" s="48"/>
      <c r="G92" s="49"/>
      <c r="H92" s="50">
        <f>SUM(H89:H91)</f>
        <v>68.862143473472855</v>
      </c>
      <c r="I92" s="51"/>
      <c r="J92" s="52"/>
      <c r="K92" s="50">
        <f>SUM(K89:K91)</f>
        <v>74.596330837910998</v>
      </c>
      <c r="L92" s="41">
        <f t="shared" si="24"/>
        <v>5.7341873644381423</v>
      </c>
      <c r="M92" s="42">
        <f>IF((H92)=0,"",(L92/H92))</f>
        <v>8.3270532620685442E-2</v>
      </c>
    </row>
    <row r="93" spans="1:14" ht="26.4" x14ac:dyDescent="0.25">
      <c r="A93" s="103" t="str">
        <f t="shared" si="23"/>
        <v>Residential</v>
      </c>
      <c r="D93" s="129" t="s">
        <v>71</v>
      </c>
      <c r="E93" s="25"/>
      <c r="F93" s="36">
        <v>4.5000000000000005E-3</v>
      </c>
      <c r="G93" s="43">
        <f>E66*E68</f>
        <v>781.12500000000011</v>
      </c>
      <c r="H93" s="53">
        <f>G93*F93</f>
        <v>3.5150625000000009</v>
      </c>
      <c r="I93" s="35">
        <v>4.5000000000000005E-3</v>
      </c>
      <c r="J93" s="44">
        <f>E66*E69</f>
        <v>781.12500000000011</v>
      </c>
      <c r="K93" s="31">
        <f>J93*I93</f>
        <v>3.5150625000000009</v>
      </c>
      <c r="L93" s="119">
        <f t="shared" si="24"/>
        <v>0</v>
      </c>
      <c r="M93" s="120">
        <f>IF(ISERROR(L93/H93), "", L93/H93)</f>
        <v>0</v>
      </c>
    </row>
    <row r="94" spans="1:14" ht="26.4" x14ac:dyDescent="0.25">
      <c r="A94" s="103" t="str">
        <f t="shared" si="23"/>
        <v>Residential</v>
      </c>
      <c r="D94" s="129" t="s">
        <v>72</v>
      </c>
      <c r="E94" s="25"/>
      <c r="F94" s="36">
        <v>1.5E-3</v>
      </c>
      <c r="G94" s="43">
        <f>E66*E68</f>
        <v>781.12500000000011</v>
      </c>
      <c r="H94" s="53">
        <f>G94*F94</f>
        <v>1.1716875000000002</v>
      </c>
      <c r="I94" s="35">
        <v>1.5E-3</v>
      </c>
      <c r="J94" s="44">
        <f>E66*E69</f>
        <v>781.12500000000011</v>
      </c>
      <c r="K94" s="31">
        <f>J94*I94</f>
        <v>1.1716875000000002</v>
      </c>
      <c r="L94" s="119">
        <f t="shared" si="24"/>
        <v>0</v>
      </c>
      <c r="M94" s="120">
        <f>IF(ISERROR(L94/H94), "", L94/H94)</f>
        <v>0</v>
      </c>
    </row>
    <row r="95" spans="1:14" x14ac:dyDescent="0.25">
      <c r="A95" s="103" t="str">
        <f t="shared" si="23"/>
        <v>Residential</v>
      </c>
      <c r="D95" s="25" t="s">
        <v>73</v>
      </c>
      <c r="E95" s="25"/>
      <c r="F95" s="54">
        <v>0.25</v>
      </c>
      <c r="G95" s="115">
        <v>1</v>
      </c>
      <c r="H95" s="130">
        <f>G95*F95</f>
        <v>0.25</v>
      </c>
      <c r="I95" s="45">
        <v>0.25</v>
      </c>
      <c r="J95" s="117">
        <v>1</v>
      </c>
      <c r="K95" s="118">
        <f>J95*I95</f>
        <v>0.25</v>
      </c>
      <c r="L95" s="119">
        <f t="shared" si="24"/>
        <v>0</v>
      </c>
      <c r="M95" s="120">
        <f>IF(ISERROR(L95/H95), "", L95/H95)</f>
        <v>0</v>
      </c>
    </row>
    <row r="96" spans="1:14" ht="26.4" hidden="1" x14ac:dyDescent="0.25">
      <c r="A96" s="103" t="str">
        <f t="shared" si="23"/>
        <v>Residential</v>
      </c>
      <c r="D96" s="129" t="s">
        <v>74</v>
      </c>
      <c r="E96" s="25"/>
      <c r="F96" s="34"/>
      <c r="G96" s="55"/>
      <c r="H96" s="130"/>
      <c r="I96" s="35"/>
      <c r="J96" s="56"/>
      <c r="K96" s="118"/>
      <c r="L96" s="119"/>
      <c r="M96" s="120"/>
    </row>
    <row r="97" spans="1:13" x14ac:dyDescent="0.25">
      <c r="A97" s="103" t="str">
        <f t="shared" si="23"/>
        <v>Residential</v>
      </c>
      <c r="B97" s="103" t="s">
        <v>12</v>
      </c>
      <c r="D97" s="25" t="s">
        <v>75</v>
      </c>
      <c r="E97" s="25"/>
      <c r="F97" s="34">
        <v>9.8000000000000004E-2</v>
      </c>
      <c r="G97" s="55">
        <f>IF(AND(E66*12&gt;=150000),OffPeakPer*E66*E68,OffPeakPer*E66)</f>
        <v>480</v>
      </c>
      <c r="H97" s="130">
        <f>G97*F97</f>
        <v>47.04</v>
      </c>
      <c r="I97" s="35">
        <f>F97</f>
        <v>9.8000000000000004E-2</v>
      </c>
      <c r="J97" s="56">
        <f>IF(AND(E66*12&gt;=150000),OffPeakPer*E66*E69,OffPeakPer*E66)</f>
        <v>480</v>
      </c>
      <c r="K97" s="118">
        <f>J97*I97</f>
        <v>47.04</v>
      </c>
      <c r="L97" s="119">
        <f>K97-H97</f>
        <v>0</v>
      </c>
      <c r="M97" s="120">
        <f>IF(ISERROR(L97/H97), "", L97/H97)</f>
        <v>0</v>
      </c>
    </row>
    <row r="98" spans="1:13" x14ac:dyDescent="0.25">
      <c r="A98" s="103" t="str">
        <f t="shared" si="23"/>
        <v>Residential</v>
      </c>
      <c r="B98" s="103" t="s">
        <v>12</v>
      </c>
      <c r="D98" s="25" t="s">
        <v>76</v>
      </c>
      <c r="E98" s="25"/>
      <c r="F98" s="34">
        <v>0.157</v>
      </c>
      <c r="G98" s="55">
        <f>IF(AND(E66*12&gt;=150000),MidPeakPer*E66*E68,MidPeakPer*E66)</f>
        <v>135</v>
      </c>
      <c r="H98" s="130">
        <f>G98*F98</f>
        <v>21.195</v>
      </c>
      <c r="I98" s="35">
        <f>F98</f>
        <v>0.157</v>
      </c>
      <c r="J98" s="56">
        <f>IF(AND(E66*12&gt;=150000),MidPeakPer*E66*E69,MidPeakPer*E66)</f>
        <v>135</v>
      </c>
      <c r="K98" s="118">
        <f>J98*I98</f>
        <v>21.195</v>
      </c>
      <c r="L98" s="119">
        <f>K98-H98</f>
        <v>0</v>
      </c>
      <c r="M98" s="120">
        <f>IF(ISERROR(L98/H98), "", L98/H98)</f>
        <v>0</v>
      </c>
    </row>
    <row r="99" spans="1:13" ht="13.8" thickBot="1" x14ac:dyDescent="0.3">
      <c r="A99" s="103" t="str">
        <f t="shared" si="23"/>
        <v>Residential</v>
      </c>
      <c r="B99" s="103" t="s">
        <v>12</v>
      </c>
      <c r="D99" s="103" t="s">
        <v>77</v>
      </c>
      <c r="E99" s="25"/>
      <c r="F99" s="34">
        <v>0.20300000000000001</v>
      </c>
      <c r="G99" s="55">
        <f>IF(AND(E66*12&gt;=150000),OnPeakPer*E66*E68,OnPeakPer*E66)</f>
        <v>135</v>
      </c>
      <c r="H99" s="130">
        <f>G99*F99</f>
        <v>27.405000000000001</v>
      </c>
      <c r="I99" s="35">
        <f>F99</f>
        <v>0.20300000000000001</v>
      </c>
      <c r="J99" s="56">
        <f>IF(AND(E66*12&gt;=150000),OnPeakPer*E66*E69,OnPeakPer*E66)</f>
        <v>135</v>
      </c>
      <c r="K99" s="118">
        <f>J99*I99</f>
        <v>27.405000000000001</v>
      </c>
      <c r="L99" s="119">
        <f>K99-H99</f>
        <v>0</v>
      </c>
      <c r="M99" s="120">
        <f>IF(ISERROR(L99/H99), "", L99/H99)</f>
        <v>0</v>
      </c>
    </row>
    <row r="100" spans="1:13" ht="13.8" hidden="1" thickBot="1" x14ac:dyDescent="0.3">
      <c r="A100" s="103" t="str">
        <f t="shared" si="23"/>
        <v>Residential</v>
      </c>
      <c r="B100" s="103" t="s">
        <v>78</v>
      </c>
      <c r="D100" s="25" t="s">
        <v>79</v>
      </c>
      <c r="E100" s="25"/>
      <c r="F100" s="34">
        <v>0.11308</v>
      </c>
      <c r="G100" s="55">
        <f>IF(AND(E66*12&gt;=150000),E66*E68,E66)</f>
        <v>750</v>
      </c>
      <c r="H100" s="130">
        <f>G100*F100</f>
        <v>84.81</v>
      </c>
      <c r="I100" s="35">
        <f>F100</f>
        <v>0.11308</v>
      </c>
      <c r="J100" s="56">
        <f>IF(AND(E66*12&gt;=150000),E66*E69,E66)</f>
        <v>750</v>
      </c>
      <c r="K100" s="118">
        <f>J100*I100</f>
        <v>84.81</v>
      </c>
      <c r="L100" s="119">
        <f>K100-H100</f>
        <v>0</v>
      </c>
      <c r="M100" s="120">
        <f>IF(ISERROR(L100/H100), "", L100/H100)</f>
        <v>0</v>
      </c>
    </row>
    <row r="101" spans="1:13" ht="13.8" hidden="1" thickBot="1" x14ac:dyDescent="0.3">
      <c r="A101" s="103" t="str">
        <f t="shared" si="23"/>
        <v>Residential</v>
      </c>
      <c r="B101" s="103" t="s">
        <v>17</v>
      </c>
      <c r="D101" s="25" t="s">
        <v>80</v>
      </c>
      <c r="E101" s="25"/>
      <c r="F101" s="34">
        <v>0.11308</v>
      </c>
      <c r="G101" s="55">
        <f>IF(AND(E66*12&gt;=150000),E66*E68,E66)</f>
        <v>750</v>
      </c>
      <c r="H101" s="130">
        <f>G101*F101</f>
        <v>84.81</v>
      </c>
      <c r="I101" s="35">
        <f>F101</f>
        <v>0.11308</v>
      </c>
      <c r="J101" s="56">
        <f>IF(AND(E66*12&gt;=150000),E66*E69,E66)</f>
        <v>750</v>
      </c>
      <c r="K101" s="118">
        <f>J101*I101</f>
        <v>84.81</v>
      </c>
      <c r="L101" s="119">
        <f>K101-H101</f>
        <v>0</v>
      </c>
      <c r="M101" s="120">
        <f>IF(ISERROR(L101/H101), "", L101/H101)</f>
        <v>0</v>
      </c>
    </row>
    <row r="102" spans="1:13" ht="13.8" thickBot="1" x14ac:dyDescent="0.3">
      <c r="A102" s="103" t="str">
        <f t="shared" si="23"/>
        <v>Residential</v>
      </c>
      <c r="D102" s="58"/>
      <c r="E102" s="59"/>
      <c r="F102" s="60"/>
      <c r="G102" s="61"/>
      <c r="H102" s="62"/>
      <c r="I102" s="60"/>
      <c r="J102" s="63"/>
      <c r="K102" s="62"/>
      <c r="L102" s="64"/>
      <c r="M102" s="65"/>
    </row>
    <row r="103" spans="1:13" x14ac:dyDescent="0.25">
      <c r="A103" s="103" t="str">
        <f t="shared" si="23"/>
        <v>Residential</v>
      </c>
      <c r="B103" s="103" t="s">
        <v>12</v>
      </c>
      <c r="D103" s="135" t="s">
        <v>81</v>
      </c>
      <c r="E103" s="25"/>
      <c r="F103" s="136"/>
      <c r="G103" s="137"/>
      <c r="H103" s="138">
        <f>SUM(H93:H99,H92)</f>
        <v>169.43889347347286</v>
      </c>
      <c r="I103" s="139"/>
      <c r="J103" s="139"/>
      <c r="K103" s="138">
        <f>SUM(K93:K99,K92)</f>
        <v>175.17308083791102</v>
      </c>
      <c r="L103" s="140">
        <f>K103-H103</f>
        <v>5.7341873644381565</v>
      </c>
      <c r="M103" s="141">
        <f>IF((H103)=0,"",(L103/H103))</f>
        <v>3.3842214422486736E-2</v>
      </c>
    </row>
    <row r="104" spans="1:13" x14ac:dyDescent="0.25">
      <c r="A104" s="103" t="str">
        <f t="shared" si="23"/>
        <v>Residential</v>
      </c>
      <c r="B104" s="103" t="s">
        <v>12</v>
      </c>
      <c r="D104" s="142" t="s">
        <v>82</v>
      </c>
      <c r="E104" s="25"/>
      <c r="F104" s="136">
        <v>0.13</v>
      </c>
      <c r="G104" s="143"/>
      <c r="H104" s="144">
        <f>H103*F104</f>
        <v>22.027056151551474</v>
      </c>
      <c r="I104" s="145">
        <v>0.13</v>
      </c>
      <c r="J104" s="115"/>
      <c r="K104" s="144">
        <f>K103*I104</f>
        <v>22.772500508928434</v>
      </c>
      <c r="L104" s="119">
        <f>K104-H104</f>
        <v>0.74544435737696091</v>
      </c>
      <c r="M104" s="146">
        <f>IF((H104)=0,"",(L104/H104))</f>
        <v>3.3842214422486756E-2</v>
      </c>
    </row>
    <row r="105" spans="1:13" ht="14.4" x14ac:dyDescent="0.3">
      <c r="A105" s="103" t="str">
        <f t="shared" si="23"/>
        <v>Residential</v>
      </c>
      <c r="B105" s="103" t="s">
        <v>12</v>
      </c>
      <c r="D105" s="142" t="s">
        <v>83</v>
      </c>
      <c r="E105" s="147"/>
      <c r="F105" s="148">
        <v>0.23499999999999999</v>
      </c>
      <c r="G105" s="143"/>
      <c r="H105" s="144">
        <f>IF(OR(ISNUMBER(SEARCH("[DGEN]", E64))=TRUE, ISNUMBER(SEARCH("STREET LIGHT", E64))=TRUE), 0, IF(AND(E66=0, E67=0),0, IF(AND(E67=0, E66*12&gt;250000), 0, IF(AND(E66=0, E67&gt;=50), 0, IF(E66*12&lt;=250000, F105*H103*-1, IF(E67&lt;50, F105*H103*-1, 0))))))</f>
        <v>-39.818139966266116</v>
      </c>
      <c r="I105" s="148">
        <v>0.23499999999999999</v>
      </c>
      <c r="J105" s="115"/>
      <c r="K105" s="144">
        <f>IF(OR(ISNUMBER(SEARCH("[DGEN]", E64))=TRUE, ISNUMBER(SEARCH("STREET LIGHT", E64))=TRUE), 0, IF(AND(E66=0, E67=0),0, IF(AND(E67=0, E66*12&gt;250000), 0, IF(AND(E66=0, E67&gt;=50), 0, IF(E66*12&lt;=250000, I105*K103*-1, IF(E67&lt;50, I105*K103*-1, 0))))))</f>
        <v>-41.165673996909085</v>
      </c>
      <c r="L105" s="119">
        <f>K105-H105</f>
        <v>-1.3475340306429686</v>
      </c>
      <c r="M105" s="146"/>
    </row>
    <row r="106" spans="1:13" ht="13.8" thickBot="1" x14ac:dyDescent="0.3">
      <c r="A106" s="103" t="str">
        <f t="shared" si="23"/>
        <v>Residential</v>
      </c>
      <c r="B106" s="103" t="s">
        <v>84</v>
      </c>
      <c r="C106" s="24">
        <f>B16</f>
        <v>1</v>
      </c>
      <c r="D106" s="247" t="s">
        <v>85</v>
      </c>
      <c r="E106" s="247"/>
      <c r="F106" s="77"/>
      <c r="G106" s="78"/>
      <c r="H106" s="79">
        <f>H103+H104+H105</f>
        <v>151.64780965875821</v>
      </c>
      <c r="I106" s="80"/>
      <c r="J106" s="80"/>
      <c r="K106" s="81">
        <f>K103+K104+K105</f>
        <v>156.77990734993037</v>
      </c>
      <c r="L106" s="82">
        <f>K106-H106</f>
        <v>5.132097691172163</v>
      </c>
      <c r="M106" s="83">
        <f>IF((H106)=0,"",(L106/H106))</f>
        <v>3.3842214422486819E-2</v>
      </c>
    </row>
    <row r="107" spans="1:13" ht="13.8" thickBot="1" x14ac:dyDescent="0.3">
      <c r="A107" s="103" t="str">
        <f t="shared" si="23"/>
        <v>Residential</v>
      </c>
      <c r="B107" s="103" t="s">
        <v>12</v>
      </c>
      <c r="D107" s="58"/>
      <c r="E107" s="59"/>
      <c r="F107" s="60"/>
      <c r="G107" s="61"/>
      <c r="H107" s="62"/>
      <c r="I107" s="60"/>
      <c r="J107" s="63"/>
      <c r="K107" s="62"/>
      <c r="L107" s="64"/>
      <c r="M107" s="65"/>
    </row>
    <row r="108" spans="1:13" ht="13.2" hidden="1" customHeight="1" x14ac:dyDescent="0.25">
      <c r="A108" s="103" t="str">
        <f t="shared" si="23"/>
        <v>Residential</v>
      </c>
      <c r="B108" s="103" t="s">
        <v>78</v>
      </c>
      <c r="D108" s="135" t="s">
        <v>86</v>
      </c>
      <c r="E108" s="25"/>
      <c r="F108" s="136"/>
      <c r="G108" s="137"/>
      <c r="H108" s="138">
        <f>SUM(H100,H93:H96,H92)</f>
        <v>158.60889347347285</v>
      </c>
      <c r="I108" s="139"/>
      <c r="J108" s="139"/>
      <c r="K108" s="138">
        <f>SUM(K100,K93:K96,K92)</f>
        <v>164.343080837911</v>
      </c>
      <c r="L108" s="140">
        <f>K108-H108</f>
        <v>5.7341873644381565</v>
      </c>
      <c r="M108" s="141">
        <f>IF((H108)=0,"",(L108/H108))</f>
        <v>3.6153000243944029E-2</v>
      </c>
    </row>
    <row r="109" spans="1:13" hidden="1" x14ac:dyDescent="0.25">
      <c r="A109" s="103" t="str">
        <f t="shared" si="23"/>
        <v>Residential</v>
      </c>
      <c r="B109" s="103" t="s">
        <v>78</v>
      </c>
      <c r="D109" s="142" t="s">
        <v>82</v>
      </c>
      <c r="E109" s="25"/>
      <c r="F109" s="136">
        <v>0.13</v>
      </c>
      <c r="G109" s="137"/>
      <c r="H109" s="144">
        <f>H108*F109</f>
        <v>20.619156151551472</v>
      </c>
      <c r="I109" s="136">
        <v>0.13</v>
      </c>
      <c r="J109" s="145"/>
      <c r="K109" s="144">
        <f>K108*I109</f>
        <v>21.364600508928429</v>
      </c>
      <c r="L109" s="119">
        <f>K109-H109</f>
        <v>0.74544435737695736</v>
      </c>
      <c r="M109" s="146">
        <f>IF((H109)=0,"",(L109/H109))</f>
        <v>3.6153000243943884E-2</v>
      </c>
    </row>
    <row r="110" spans="1:13" ht="14.4" hidden="1" x14ac:dyDescent="0.3">
      <c r="A110" s="103" t="str">
        <f t="shared" si="23"/>
        <v>Residential</v>
      </c>
      <c r="B110" s="103" t="s">
        <v>78</v>
      </c>
      <c r="D110" s="142" t="s">
        <v>83</v>
      </c>
      <c r="E110" s="147"/>
      <c r="F110" s="148">
        <v>0.23499999999999999</v>
      </c>
      <c r="G110" s="137"/>
      <c r="H110" s="144">
        <f>IF(OR(ISNUMBER(SEARCH("[DGEN]", E64))=TRUE, ISNUMBER(SEARCH("STREET LIGHT", E64))=TRUE), 0, IF(AND(E66=0, E67=0),0, IF(AND(E67=0, E66*12&gt;250000), 0, IF(AND(E66=0, E67&gt;=50), 0, IF(E66*12&lt;=250000, F110*H108*-1, IF(E67&lt;50, F110*H108*-1, 0))))))</f>
        <v>-37.27308996626612</v>
      </c>
      <c r="I110" s="148">
        <v>0.23499999999999999</v>
      </c>
      <c r="J110" s="145"/>
      <c r="K110" s="144">
        <f>IF(OR(ISNUMBER(SEARCH("[DGEN]", E64))=TRUE, ISNUMBER(SEARCH("STREET LIGHT", E64))=TRUE), 0, IF(AND(E66=0, E67=0),0, IF(AND(E67=0, E66*12&gt;250000), 0, IF(AND(E66=0, E67&gt;=50), 0, IF(E66*12&lt;=250000, I110*K108*-1, IF(E67&lt;50, I110*K108*-1, 0))))))</f>
        <v>-38.620623996909082</v>
      </c>
      <c r="L110" s="119"/>
      <c r="M110" s="146"/>
    </row>
    <row r="111" spans="1:13" hidden="1" x14ac:dyDescent="0.25">
      <c r="A111" s="103" t="str">
        <f t="shared" si="23"/>
        <v>Residential</v>
      </c>
      <c r="B111" s="103" t="s">
        <v>87</v>
      </c>
      <c r="D111" s="248" t="s">
        <v>86</v>
      </c>
      <c r="E111" s="248"/>
      <c r="F111" s="149"/>
      <c r="G111" s="143"/>
      <c r="H111" s="138">
        <f>SUM(H108,H109)</f>
        <v>179.22804962502431</v>
      </c>
      <c r="I111" s="150"/>
      <c r="J111" s="150"/>
      <c r="K111" s="138">
        <f>SUM(K108,K109)</f>
        <v>185.70768134683942</v>
      </c>
      <c r="L111" s="140">
        <f>K111-H111</f>
        <v>6.4796317218151103</v>
      </c>
      <c r="M111" s="141">
        <f>IF((H111)=0,"",(L111/H111))</f>
        <v>3.6153000243943995E-2</v>
      </c>
    </row>
    <row r="112" spans="1:13" ht="13.8" hidden="1" thickBot="1" x14ac:dyDescent="0.3">
      <c r="A112" s="103" t="str">
        <f t="shared" si="23"/>
        <v>Residential</v>
      </c>
      <c r="B112" s="103" t="s">
        <v>78</v>
      </c>
      <c r="D112" s="131"/>
      <c r="E112" s="132"/>
      <c r="F112" s="151"/>
      <c r="G112" s="152"/>
      <c r="H112" s="153"/>
      <c r="I112" s="151"/>
      <c r="J112" s="133"/>
      <c r="K112" s="153"/>
      <c r="L112" s="154"/>
      <c r="M112" s="134"/>
    </row>
    <row r="113" spans="1:14" hidden="1" x14ac:dyDescent="0.25">
      <c r="A113" s="103" t="str">
        <f t="shared" si="23"/>
        <v>Residential</v>
      </c>
      <c r="B113" s="103" t="s">
        <v>17</v>
      </c>
      <c r="D113" s="135" t="s">
        <v>88</v>
      </c>
      <c r="E113" s="25"/>
      <c r="F113" s="136"/>
      <c r="G113" s="137"/>
      <c r="H113" s="138">
        <f>SUM(H101,H93:H96,H92)</f>
        <v>158.60889347347285</v>
      </c>
      <c r="I113" s="139"/>
      <c r="J113" s="139"/>
      <c r="K113" s="138">
        <f>SUM(K101,K93:K96,K92)</f>
        <v>164.343080837911</v>
      </c>
      <c r="L113" s="140">
        <f>K113-H113</f>
        <v>5.7341873644381565</v>
      </c>
      <c r="M113" s="141">
        <f>IF((H113)=0,"",(L113/H113))</f>
        <v>3.6153000243944029E-2</v>
      </c>
    </row>
    <row r="114" spans="1:14" hidden="1" x14ac:dyDescent="0.25">
      <c r="A114" s="103" t="str">
        <f t="shared" si="23"/>
        <v>Residential</v>
      </c>
      <c r="B114" s="103" t="s">
        <v>17</v>
      </c>
      <c r="D114" s="142" t="s">
        <v>82</v>
      </c>
      <c r="E114" s="25"/>
      <c r="F114" s="136">
        <v>0.13</v>
      </c>
      <c r="G114" s="137"/>
      <c r="H114" s="144">
        <f>H113*F114</f>
        <v>20.619156151551472</v>
      </c>
      <c r="I114" s="136">
        <v>0.13</v>
      </c>
      <c r="J114" s="145"/>
      <c r="K114" s="144">
        <f>K113*I114</f>
        <v>21.364600508928429</v>
      </c>
      <c r="L114" s="119">
        <f>K114-H114</f>
        <v>0.74544435737695736</v>
      </c>
      <c r="M114" s="146">
        <f>IF((H114)=0,"",(L114/H114))</f>
        <v>3.6153000243943884E-2</v>
      </c>
    </row>
    <row r="115" spans="1:14" ht="14.4" hidden="1" x14ac:dyDescent="0.3">
      <c r="A115" s="103" t="str">
        <f t="shared" si="23"/>
        <v>Residential</v>
      </c>
      <c r="B115" s="103" t="s">
        <v>17</v>
      </c>
      <c r="D115" s="142" t="s">
        <v>83</v>
      </c>
      <c r="E115" s="147"/>
      <c r="F115" s="148">
        <v>0.23499999999999999</v>
      </c>
      <c r="G115" s="137"/>
      <c r="H115" s="144">
        <f>IF(OR(ISNUMBER(SEARCH("[DGEN]", E64))=TRUE, ISNUMBER(SEARCH("STREET LIGHT", E64))=TRUE), 0, IF(AND(E66=0, E67=0),0, IF(AND(E67=0, E66*12&gt;250000), 0, IF(AND(E66=0, E67&gt;=50), 0, IF(E66*12&lt;=250000, F115*H113*-1, IF(E67&lt;50, F115*H113*-1, 0))))))</f>
        <v>-37.27308996626612</v>
      </c>
      <c r="I115" s="148">
        <v>0.23499999999999999</v>
      </c>
      <c r="J115" s="145"/>
      <c r="K115" s="144">
        <f>IF(OR(ISNUMBER(SEARCH("[DGEN]", E64))=TRUE, ISNUMBER(SEARCH("STREET LIGHT", E64))=TRUE), 0, IF(AND(E66=0, E67=0),0, IF(AND(E67=0, E66*12&gt;250000), 0, IF(AND(E66=0, E67&gt;=50), 0, IF(E66*12&lt;=250000, I115*K113*-1, IF(E67&lt;50, I115*K113*-1, 0))))))</f>
        <v>-38.620623996909082</v>
      </c>
      <c r="L115" s="119"/>
      <c r="M115" s="146"/>
    </row>
    <row r="116" spans="1:14" hidden="1" x14ac:dyDescent="0.25">
      <c r="A116" s="103" t="str">
        <f t="shared" si="23"/>
        <v>Residential</v>
      </c>
      <c r="B116" s="103" t="s">
        <v>89</v>
      </c>
      <c r="D116" s="248" t="s">
        <v>88</v>
      </c>
      <c r="E116" s="248"/>
      <c r="F116" s="149"/>
      <c r="G116" s="143"/>
      <c r="H116" s="138">
        <f>SUM(H113,H114)</f>
        <v>179.22804962502431</v>
      </c>
      <c r="I116" s="150"/>
      <c r="J116" s="150"/>
      <c r="K116" s="138">
        <f>SUM(K113,K114)</f>
        <v>185.70768134683942</v>
      </c>
      <c r="L116" s="140">
        <f>K116-H116</f>
        <v>6.4796317218151103</v>
      </c>
      <c r="M116" s="141">
        <f>IF((H116)=0,"",(L116/H116))</f>
        <v>3.6153000243943995E-2</v>
      </c>
    </row>
    <row r="117" spans="1:14" ht="13.8" hidden="1" thickBot="1" x14ac:dyDescent="0.3">
      <c r="A117" s="103" t="str">
        <f t="shared" si="23"/>
        <v>Residential</v>
      </c>
      <c r="B117" s="103" t="s">
        <v>17</v>
      </c>
      <c r="D117" s="131"/>
      <c r="E117" s="132"/>
      <c r="F117" s="155"/>
      <c r="G117" s="152"/>
      <c r="H117" s="156"/>
      <c r="I117" s="155"/>
      <c r="J117" s="133"/>
      <c r="K117" s="156"/>
      <c r="L117" s="154"/>
      <c r="M117" s="157"/>
    </row>
    <row r="120" spans="1:14" x14ac:dyDescent="0.25">
      <c r="C120" s="103"/>
      <c r="D120" s="104" t="s">
        <v>34</v>
      </c>
      <c r="E120" s="246" t="str">
        <f>D17</f>
        <v>GS &lt;50</v>
      </c>
      <c r="F120" s="246"/>
      <c r="G120" s="246"/>
      <c r="H120" s="246"/>
      <c r="I120" s="246"/>
      <c r="J120" s="246"/>
      <c r="K120" s="103" t="str">
        <f>IF(N17="DEMAND - INTERVAL","RTSR - INTERVAL METERED","")</f>
        <v/>
      </c>
    </row>
    <row r="121" spans="1:14" x14ac:dyDescent="0.25">
      <c r="C121" s="103"/>
      <c r="D121" s="104" t="s">
        <v>35</v>
      </c>
      <c r="E121" s="236" t="str">
        <f>H17</f>
        <v>RPP</v>
      </c>
      <c r="F121" s="236"/>
      <c r="G121" s="236"/>
      <c r="H121" s="20"/>
      <c r="I121" s="20"/>
    </row>
    <row r="122" spans="1:14" ht="15.6" x14ac:dyDescent="0.25">
      <c r="C122" s="103"/>
      <c r="D122" s="104" t="s">
        <v>36</v>
      </c>
      <c r="E122" s="21">
        <f>K17</f>
        <v>2000</v>
      </c>
      <c r="F122" s="105" t="s">
        <v>11</v>
      </c>
      <c r="J122" s="22"/>
      <c r="K122" s="22"/>
      <c r="L122" s="22"/>
      <c r="M122" s="22"/>
      <c r="N122" s="22"/>
    </row>
    <row r="123" spans="1:14" ht="15.6" x14ac:dyDescent="0.3">
      <c r="C123" s="103"/>
      <c r="D123" s="104" t="s">
        <v>37</v>
      </c>
      <c r="E123" s="21">
        <f>L17</f>
        <v>0</v>
      </c>
      <c r="F123" s="106" t="s">
        <v>16</v>
      </c>
      <c r="G123" s="107"/>
      <c r="H123" s="108"/>
      <c r="I123" s="108"/>
      <c r="J123" s="108"/>
    </row>
    <row r="124" spans="1:14" x14ac:dyDescent="0.25">
      <c r="C124" s="103"/>
      <c r="D124" s="104" t="s">
        <v>38</v>
      </c>
      <c r="E124" s="23">
        <f>I17</f>
        <v>1.0415000000000001</v>
      </c>
    </row>
    <row r="125" spans="1:14" x14ac:dyDescent="0.25">
      <c r="C125" s="103"/>
      <c r="D125" s="104" t="s">
        <v>39</v>
      </c>
      <c r="E125" s="23">
        <f>J17</f>
        <v>1.0415000000000001</v>
      </c>
    </row>
    <row r="126" spans="1:14" x14ac:dyDescent="0.25">
      <c r="C126" s="103"/>
    </row>
    <row r="127" spans="1:14" x14ac:dyDescent="0.25">
      <c r="C127" s="103"/>
      <c r="E127" s="105"/>
      <c r="F127" s="237" t="s">
        <v>40</v>
      </c>
      <c r="G127" s="238"/>
      <c r="H127" s="239"/>
      <c r="I127" s="237" t="s">
        <v>41</v>
      </c>
      <c r="J127" s="238"/>
      <c r="K127" s="239"/>
      <c r="L127" s="237" t="s">
        <v>42</v>
      </c>
      <c r="M127" s="239"/>
    </row>
    <row r="128" spans="1:14" x14ac:dyDescent="0.25">
      <c r="C128" s="103"/>
      <c r="E128" s="240"/>
      <c r="F128" s="109" t="s">
        <v>43</v>
      </c>
      <c r="G128" s="109" t="s">
        <v>44</v>
      </c>
      <c r="H128" s="110" t="s">
        <v>45</v>
      </c>
      <c r="I128" s="109" t="s">
        <v>43</v>
      </c>
      <c r="J128" s="111" t="s">
        <v>44</v>
      </c>
      <c r="K128" s="110" t="s">
        <v>45</v>
      </c>
      <c r="L128" s="242" t="s">
        <v>46</v>
      </c>
      <c r="M128" s="244" t="s">
        <v>47</v>
      </c>
    </row>
    <row r="129" spans="1:13" x14ac:dyDescent="0.25">
      <c r="C129" s="103"/>
      <c r="E129" s="241"/>
      <c r="F129" s="112" t="s">
        <v>48</v>
      </c>
      <c r="G129" s="112"/>
      <c r="H129" s="113" t="s">
        <v>48</v>
      </c>
      <c r="I129" s="112" t="s">
        <v>48</v>
      </c>
      <c r="J129" s="113"/>
      <c r="K129" s="113" t="s">
        <v>48</v>
      </c>
      <c r="L129" s="243"/>
      <c r="M129" s="245"/>
    </row>
    <row r="130" spans="1:13" x14ac:dyDescent="0.25">
      <c r="A130" s="103" t="str">
        <f>$E120</f>
        <v>GS &lt;50</v>
      </c>
      <c r="D130" s="114" t="s">
        <v>49</v>
      </c>
      <c r="E130" s="25"/>
      <c r="F130" s="26">
        <v>27.24</v>
      </c>
      <c r="G130" s="115">
        <v>1</v>
      </c>
      <c r="H130" s="116">
        <f>G130*F130</f>
        <v>27.24</v>
      </c>
      <c r="I130" s="29">
        <v>27.24</v>
      </c>
      <c r="J130" s="117">
        <f>G130</f>
        <v>1</v>
      </c>
      <c r="K130" s="118">
        <f>J130*I130</f>
        <v>27.24</v>
      </c>
      <c r="L130" s="119">
        <f>K130-H130</f>
        <v>0</v>
      </c>
      <c r="M130" s="120">
        <f>IF(ISERROR(L130/H130), "", L130/H130)</f>
        <v>0</v>
      </c>
    </row>
    <row r="131" spans="1:13" x14ac:dyDescent="0.25">
      <c r="A131" s="103" t="str">
        <f t="shared" ref="A131:A173" si="28">A130</f>
        <v>GS &lt;50</v>
      </c>
      <c r="D131" s="114" t="s">
        <v>50</v>
      </c>
      <c r="E131" s="25"/>
      <c r="F131" s="36">
        <v>3.2800000000000003E-2</v>
      </c>
      <c r="G131" s="115">
        <f>IF($E123&gt;0, $E123, $E122)</f>
        <v>2000</v>
      </c>
      <c r="H131" s="116">
        <f>G131*F131</f>
        <v>65.600000000000009</v>
      </c>
      <c r="I131" s="35">
        <v>3.3799999999999997E-2</v>
      </c>
      <c r="J131" s="117">
        <f>IF($E123&gt;0, $E123, $E122)</f>
        <v>2000</v>
      </c>
      <c r="K131" s="118">
        <f>J131*I131</f>
        <v>67.599999999999994</v>
      </c>
      <c r="L131" s="119">
        <f>K131-H131</f>
        <v>1.9999999999999858</v>
      </c>
      <c r="M131" s="120">
        <f>IF(ISERROR(L131/H131), "", L131/H131)</f>
        <v>3.0487804878048561E-2</v>
      </c>
    </row>
    <row r="132" spans="1:13" ht="13.2" hidden="1" customHeight="1" x14ac:dyDescent="0.25">
      <c r="A132" s="103" t="str">
        <f t="shared" si="28"/>
        <v>GS &lt;50</v>
      </c>
      <c r="D132" s="114" t="s">
        <v>51</v>
      </c>
      <c r="E132" s="25"/>
      <c r="F132" s="26">
        <v>0</v>
      </c>
      <c r="G132" s="115">
        <f>IF($E123&gt;0, $E123, $E122)</f>
        <v>2000</v>
      </c>
      <c r="H132" s="116">
        <v>0</v>
      </c>
      <c r="I132" s="35">
        <v>0</v>
      </c>
      <c r="J132" s="117">
        <f>IF($E123&gt;0, $E123, $E122)</f>
        <v>2000</v>
      </c>
      <c r="K132" s="118">
        <v>0</v>
      </c>
      <c r="L132" s="119"/>
      <c r="M132" s="120"/>
    </row>
    <row r="133" spans="1:13" ht="13.2" hidden="1" customHeight="1" x14ac:dyDescent="0.25">
      <c r="A133" s="103" t="str">
        <f t="shared" si="28"/>
        <v>GS &lt;50</v>
      </c>
      <c r="D133" s="114" t="s">
        <v>52</v>
      </c>
      <c r="E133" s="25"/>
      <c r="F133" s="26">
        <v>0</v>
      </c>
      <c r="G133" s="115">
        <f>IF($E123&gt;0, $E123, $E122)</f>
        <v>2000</v>
      </c>
      <c r="H133" s="116">
        <v>0</v>
      </c>
      <c r="I133" s="35">
        <v>0</v>
      </c>
      <c r="J133" s="121">
        <f>IF($E123&gt;0, $E123, $E122)</f>
        <v>2000</v>
      </c>
      <c r="K133" s="118">
        <v>0</v>
      </c>
      <c r="L133" s="119">
        <f t="shared" ref="L133:L151" si="29">K133-H133</f>
        <v>0</v>
      </c>
      <c r="M133" s="120" t="str">
        <f>IF(ISERROR(L133/H133), "", L133/H133)</f>
        <v/>
      </c>
    </row>
    <row r="134" spans="1:13" x14ac:dyDescent="0.25">
      <c r="A134" s="103" t="str">
        <f t="shared" si="28"/>
        <v>GS &lt;50</v>
      </c>
      <c r="D134" s="114" t="s">
        <v>53</v>
      </c>
      <c r="E134" s="25"/>
      <c r="F134" s="26">
        <v>0</v>
      </c>
      <c r="G134" s="115">
        <v>1</v>
      </c>
      <c r="H134" s="116">
        <f>G134*F134</f>
        <v>0</v>
      </c>
      <c r="I134" s="29">
        <v>0</v>
      </c>
      <c r="J134" s="117">
        <f>G134</f>
        <v>1</v>
      </c>
      <c r="K134" s="118">
        <f>J134*I134</f>
        <v>0</v>
      </c>
      <c r="L134" s="119">
        <f t="shared" si="29"/>
        <v>0</v>
      </c>
      <c r="M134" s="120" t="str">
        <f>IF(ISERROR(L134/H134), "", L134/H134)</f>
        <v/>
      </c>
    </row>
    <row r="135" spans="1:13" x14ac:dyDescent="0.25">
      <c r="A135" s="103" t="str">
        <f t="shared" si="28"/>
        <v>GS &lt;50</v>
      </c>
      <c r="D135" s="114" t="s">
        <v>54</v>
      </c>
      <c r="E135" s="25"/>
      <c r="F135" s="36">
        <v>-1.1027201638284167E-3</v>
      </c>
      <c r="G135" s="115">
        <f>IF($E123&gt;0, $E123, $E122)</f>
        <v>2000</v>
      </c>
      <c r="H135" s="116">
        <f>G135*F135</f>
        <v>-2.2054403276568335</v>
      </c>
      <c r="I135" s="35">
        <v>2.0071596141889988E-3</v>
      </c>
      <c r="J135" s="117">
        <f>IF($E123&gt;0, $E123, $E122)</f>
        <v>2000</v>
      </c>
      <c r="K135" s="118">
        <f>J135*I135</f>
        <v>4.0143192283779978</v>
      </c>
      <c r="L135" s="119">
        <f t="shared" si="29"/>
        <v>6.2197595560348313</v>
      </c>
      <c r="M135" s="120">
        <f>IF(ISERROR(L135/H135), "", L135/H135)</f>
        <v>-2.8201894551565605</v>
      </c>
    </row>
    <row r="136" spans="1:13" x14ac:dyDescent="0.25">
      <c r="A136" s="103" t="str">
        <f t="shared" si="28"/>
        <v>GS &lt;50</v>
      </c>
      <c r="B136" s="103" t="s">
        <v>55</v>
      </c>
      <c r="C136" s="24">
        <f>B17</f>
        <v>2</v>
      </c>
      <c r="D136" s="46" t="s">
        <v>56</v>
      </c>
      <c r="E136" s="47"/>
      <c r="F136" s="48"/>
      <c r="G136" s="49"/>
      <c r="H136" s="50">
        <f>SUM(H130:H135)</f>
        <v>90.634559672343173</v>
      </c>
      <c r="I136" s="51"/>
      <c r="J136" s="52"/>
      <c r="K136" s="50">
        <f>SUM(K130:K135)</f>
        <v>98.854319228377989</v>
      </c>
      <c r="L136" s="41">
        <f t="shared" si="29"/>
        <v>8.2197595560348162</v>
      </c>
      <c r="M136" s="42">
        <f>IF((H136)=0,"",(L136/H136))</f>
        <v>9.0691228442554547E-2</v>
      </c>
    </row>
    <row r="137" spans="1:13" x14ac:dyDescent="0.25">
      <c r="A137" s="103" t="str">
        <f t="shared" si="28"/>
        <v>GS &lt;50</v>
      </c>
      <c r="D137" s="123" t="s">
        <v>57</v>
      </c>
      <c r="E137" s="25"/>
      <c r="F137" s="34">
        <f>IF((E122*12&gt;=150000), 0, IF(E121="RPP",(F153*OffPeakPer+F154*MidPeakPer+F155*OnPeakPer),IF(E121="Non-RPP (Retailer)",F156,F157)))</f>
        <v>0.12752000000000002</v>
      </c>
      <c r="G137" s="43">
        <f>IF(F137=0, 0, $E122*E124-E122)</f>
        <v>83</v>
      </c>
      <c r="H137" s="28">
        <f t="shared" ref="H137:H144" si="30">G137*F137</f>
        <v>10.584160000000002</v>
      </c>
      <c r="I137" s="35">
        <f>IF((E122*12&gt;=150000), 0, IF(E121="RPP",(I153*OffPeakPer+I154*MidPeakPer+I155*OnPeakPer),IF(E121="Non-RPP (Retailer)",I156,I157)))</f>
        <v>0.12752000000000002</v>
      </c>
      <c r="J137" s="44">
        <f>IF(I137=0, 0, E122*E125-E122)</f>
        <v>83</v>
      </c>
      <c r="K137" s="31">
        <f t="shared" ref="K137:K144" si="31">J137*I137</f>
        <v>10.584160000000002</v>
      </c>
      <c r="L137" s="119">
        <f t="shared" si="29"/>
        <v>0</v>
      </c>
      <c r="M137" s="120">
        <f t="shared" ref="M137:M144" si="32">IF(ISERROR(L137/H137), "", L137/H137)</f>
        <v>0</v>
      </c>
    </row>
    <row r="138" spans="1:13" ht="26.4" x14ac:dyDescent="0.25">
      <c r="A138" s="103" t="str">
        <f t="shared" si="28"/>
        <v>GS &lt;50</v>
      </c>
      <c r="D138" s="123" t="s">
        <v>58</v>
      </c>
      <c r="E138" s="25"/>
      <c r="F138" s="26">
        <v>0</v>
      </c>
      <c r="G138" s="55">
        <f>IF($E123&gt;0, $E123, $E122)</f>
        <v>2000</v>
      </c>
      <c r="H138" s="116">
        <f t="shared" si="30"/>
        <v>0</v>
      </c>
      <c r="I138" s="35">
        <v>0</v>
      </c>
      <c r="J138" s="56">
        <f>IF($E123&gt;0, $E123, $E122)</f>
        <v>2000</v>
      </c>
      <c r="K138" s="118">
        <f t="shared" si="31"/>
        <v>0</v>
      </c>
      <c r="L138" s="119">
        <f t="shared" si="29"/>
        <v>0</v>
      </c>
      <c r="M138" s="120" t="str">
        <f t="shared" si="32"/>
        <v/>
      </c>
    </row>
    <row r="139" spans="1:13" x14ac:dyDescent="0.25">
      <c r="A139" s="103" t="str">
        <f t="shared" si="28"/>
        <v>GS &lt;50</v>
      </c>
      <c r="D139" s="123" t="s">
        <v>59</v>
      </c>
      <c r="E139" s="25"/>
      <c r="F139" s="36">
        <v>0</v>
      </c>
      <c r="G139" s="55">
        <f>IF($E123&gt;0, $E123, $E122)</f>
        <v>2000</v>
      </c>
      <c r="H139" s="116">
        <f t="shared" si="30"/>
        <v>0</v>
      </c>
      <c r="I139" s="35">
        <v>0</v>
      </c>
      <c r="J139" s="56">
        <f>IF($E123&gt;0, $E123, $E122)</f>
        <v>2000</v>
      </c>
      <c r="K139" s="118">
        <f t="shared" si="31"/>
        <v>0</v>
      </c>
      <c r="L139" s="119">
        <f t="shared" si="29"/>
        <v>0</v>
      </c>
      <c r="M139" s="120" t="str">
        <f t="shared" si="32"/>
        <v/>
      </c>
    </row>
    <row r="140" spans="1:13" x14ac:dyDescent="0.25">
      <c r="A140" s="103" t="str">
        <f t="shared" si="28"/>
        <v>GS &lt;50</v>
      </c>
      <c r="D140" s="123" t="s">
        <v>60</v>
      </c>
      <c r="E140" s="25"/>
      <c r="F140" s="26">
        <v>0</v>
      </c>
      <c r="G140" s="55">
        <f>E122</f>
        <v>2000</v>
      </c>
      <c r="H140" s="116">
        <f t="shared" si="30"/>
        <v>0</v>
      </c>
      <c r="I140" s="35">
        <v>0</v>
      </c>
      <c r="J140" s="56">
        <f>E122</f>
        <v>2000</v>
      </c>
      <c r="K140" s="118">
        <f t="shared" si="31"/>
        <v>0</v>
      </c>
      <c r="L140" s="119">
        <f t="shared" si="29"/>
        <v>0</v>
      </c>
      <c r="M140" s="120" t="str">
        <f t="shared" si="32"/>
        <v/>
      </c>
    </row>
    <row r="141" spans="1:13" x14ac:dyDescent="0.25">
      <c r="A141" s="103" t="str">
        <f t="shared" si="28"/>
        <v>GS &lt;50</v>
      </c>
      <c r="D141" s="114" t="s">
        <v>61</v>
      </c>
      <c r="E141" s="25"/>
      <c r="F141" s="36">
        <v>1.3685688955204041E-3</v>
      </c>
      <c r="G141" s="55">
        <f>IF($E123&gt;0, $E123, $E122)</f>
        <v>2000</v>
      </c>
      <c r="H141" s="116">
        <f t="shared" si="30"/>
        <v>2.7371377910408081</v>
      </c>
      <c r="I141" s="35">
        <v>1.4311325235944845E-3</v>
      </c>
      <c r="J141" s="56">
        <f>IF($E123&gt;0, $E123, $E122)</f>
        <v>2000</v>
      </c>
      <c r="K141" s="118">
        <f t="shared" si="31"/>
        <v>2.862265047188969</v>
      </c>
      <c r="L141" s="119">
        <f t="shared" si="29"/>
        <v>0.12512725614816089</v>
      </c>
      <c r="M141" s="120">
        <f t="shared" si="32"/>
        <v>4.5714635396773624E-2</v>
      </c>
    </row>
    <row r="142" spans="1:13" ht="26.4" x14ac:dyDescent="0.25">
      <c r="A142" s="103" t="str">
        <f t="shared" si="28"/>
        <v>GS &lt;50</v>
      </c>
      <c r="D142" s="123" t="s">
        <v>62</v>
      </c>
      <c r="E142" s="25"/>
      <c r="F142" s="26">
        <v>0.42</v>
      </c>
      <c r="G142" s="115">
        <v>1</v>
      </c>
      <c r="H142" s="116">
        <f t="shared" si="30"/>
        <v>0.42</v>
      </c>
      <c r="I142" s="45">
        <v>0.42</v>
      </c>
      <c r="J142" s="121">
        <v>1</v>
      </c>
      <c r="K142" s="118">
        <f t="shared" si="31"/>
        <v>0.42</v>
      </c>
      <c r="L142" s="119">
        <f t="shared" si="29"/>
        <v>0</v>
      </c>
      <c r="M142" s="120">
        <f t="shared" si="32"/>
        <v>0</v>
      </c>
    </row>
    <row r="143" spans="1:13" x14ac:dyDescent="0.25">
      <c r="A143" s="103" t="str">
        <f t="shared" si="28"/>
        <v>GS &lt;50</v>
      </c>
      <c r="D143" s="114" t="s">
        <v>63</v>
      </c>
      <c r="E143" s="25"/>
      <c r="F143" s="36">
        <v>0</v>
      </c>
      <c r="G143" s="115">
        <v>1</v>
      </c>
      <c r="H143" s="116">
        <f t="shared" si="30"/>
        <v>0</v>
      </c>
      <c r="I143" s="29">
        <v>0</v>
      </c>
      <c r="J143" s="121">
        <v>1</v>
      </c>
      <c r="K143" s="118">
        <f t="shared" si="31"/>
        <v>0</v>
      </c>
      <c r="L143" s="119">
        <f t="shared" si="29"/>
        <v>0</v>
      </c>
      <c r="M143" s="120" t="str">
        <f t="shared" si="32"/>
        <v/>
      </c>
    </row>
    <row r="144" spans="1:13" x14ac:dyDescent="0.25">
      <c r="A144" s="103" t="str">
        <f t="shared" si="28"/>
        <v>GS &lt;50</v>
      </c>
      <c r="D144" s="114" t="s">
        <v>64</v>
      </c>
      <c r="E144" s="25"/>
      <c r="F144" s="36">
        <v>-4.5158748451054181E-4</v>
      </c>
      <c r="G144" s="55">
        <f>IF($E123&gt;0, $E123, $E122)</f>
        <v>2000</v>
      </c>
      <c r="H144" s="116">
        <f t="shared" si="30"/>
        <v>-0.90317496902108363</v>
      </c>
      <c r="I144" s="35">
        <v>-5.1587484510541794E-5</v>
      </c>
      <c r="J144" s="56">
        <f>IF($E123&gt;0, $E123, $E122)</f>
        <v>2000</v>
      </c>
      <c r="K144" s="118">
        <f t="shared" si="31"/>
        <v>-0.10317496902108358</v>
      </c>
      <c r="L144" s="119">
        <f t="shared" si="29"/>
        <v>0.8</v>
      </c>
      <c r="M144" s="120">
        <f t="shared" si="32"/>
        <v>-0.88576414032719386</v>
      </c>
    </row>
    <row r="145" spans="1:14" ht="26.4" x14ac:dyDescent="0.25">
      <c r="A145" s="103" t="str">
        <f t="shared" si="28"/>
        <v>GS &lt;50</v>
      </c>
      <c r="B145" s="103" t="s">
        <v>65</v>
      </c>
      <c r="C145" s="24">
        <f>B17</f>
        <v>2</v>
      </c>
      <c r="D145" s="46" t="s">
        <v>66</v>
      </c>
      <c r="E145" s="47"/>
      <c r="F145" s="48"/>
      <c r="G145" s="49"/>
      <c r="H145" s="50">
        <f>SUM(H136:H144)</f>
        <v>103.4726824943629</v>
      </c>
      <c r="I145" s="51"/>
      <c r="J145" s="52"/>
      <c r="K145" s="50">
        <f>SUM(K136:K144)</f>
        <v>112.61756930654587</v>
      </c>
      <c r="L145" s="41">
        <f t="shared" si="29"/>
        <v>9.1448868121829747</v>
      </c>
      <c r="M145" s="42">
        <f>IF((H145)=0,"",(L145/H145))</f>
        <v>8.8379721021354399E-2</v>
      </c>
    </row>
    <row r="146" spans="1:14" x14ac:dyDescent="0.25">
      <c r="A146" s="103" t="str">
        <f t="shared" si="28"/>
        <v>GS &lt;50</v>
      </c>
      <c r="D146" s="126" t="s">
        <v>67</v>
      </c>
      <c r="E146" s="25"/>
      <c r="F146" s="36">
        <v>1.18E-2</v>
      </c>
      <c r="G146" s="43">
        <f>IF($E123&gt;0, $E123, $E122*$E124)</f>
        <v>2083</v>
      </c>
      <c r="H146" s="116">
        <f>G146*F146</f>
        <v>24.5794</v>
      </c>
      <c r="I146" s="35">
        <v>1.2500000000000001E-2</v>
      </c>
      <c r="J146" s="44">
        <f>IF($E123&gt;0, $E123, $E122*$E125)</f>
        <v>2083</v>
      </c>
      <c r="K146" s="118">
        <f>J146*I146</f>
        <v>26.037500000000001</v>
      </c>
      <c r="L146" s="119">
        <f t="shared" si="29"/>
        <v>1.4581000000000017</v>
      </c>
      <c r="M146" s="120">
        <f>IF(ISERROR(L146/H146), "", L146/H146)</f>
        <v>5.9322033898305156E-2</v>
      </c>
      <c r="N146" s="127"/>
    </row>
    <row r="147" spans="1:14" ht="26.4" x14ac:dyDescent="0.25">
      <c r="A147" s="103" t="str">
        <f t="shared" si="28"/>
        <v>GS &lt;50</v>
      </c>
      <c r="D147" s="128" t="s">
        <v>68</v>
      </c>
      <c r="E147" s="25"/>
      <c r="F147" s="36">
        <v>8.6999999999999994E-3</v>
      </c>
      <c r="G147" s="43">
        <f>IF($E123&gt;0, $E123, $E122*$E124)</f>
        <v>2083</v>
      </c>
      <c r="H147" s="116">
        <f>G147*F147</f>
        <v>18.1221</v>
      </c>
      <c r="I147" s="35">
        <v>9.2999999999999992E-3</v>
      </c>
      <c r="J147" s="44">
        <f>IF($E123&gt;0, $E123, $E122*$E125)</f>
        <v>2083</v>
      </c>
      <c r="K147" s="118">
        <f>J147*I147</f>
        <v>19.3719</v>
      </c>
      <c r="L147" s="119">
        <f t="shared" si="29"/>
        <v>1.2498000000000005</v>
      </c>
      <c r="M147" s="120">
        <f>IF(ISERROR(L147/H147), "", L147/H147)</f>
        <v>6.8965517241379337E-2</v>
      </c>
      <c r="N147" s="127"/>
    </row>
    <row r="148" spans="1:14" ht="26.4" x14ac:dyDescent="0.25">
      <c r="A148" s="103" t="str">
        <f t="shared" si="28"/>
        <v>GS &lt;50</v>
      </c>
      <c r="B148" s="103" t="s">
        <v>69</v>
      </c>
      <c r="C148" s="24">
        <f>B17</f>
        <v>2</v>
      </c>
      <c r="D148" s="46" t="s">
        <v>70</v>
      </c>
      <c r="E148" s="47"/>
      <c r="F148" s="48"/>
      <c r="G148" s="49"/>
      <c r="H148" s="50">
        <f>SUM(H145:H147)</f>
        <v>146.1741824943629</v>
      </c>
      <c r="I148" s="51"/>
      <c r="J148" s="52"/>
      <c r="K148" s="50">
        <f>SUM(K145:K147)</f>
        <v>158.02696930654588</v>
      </c>
      <c r="L148" s="41">
        <f t="shared" si="29"/>
        <v>11.852786812182984</v>
      </c>
      <c r="M148" s="42">
        <f>IF((H148)=0,"",(L148/H148))</f>
        <v>8.1086732348512214E-2</v>
      </c>
    </row>
    <row r="149" spans="1:14" ht="26.4" x14ac:dyDescent="0.25">
      <c r="A149" s="103" t="str">
        <f t="shared" si="28"/>
        <v>GS &lt;50</v>
      </c>
      <c r="D149" s="129" t="s">
        <v>71</v>
      </c>
      <c r="E149" s="25"/>
      <c r="F149" s="36">
        <v>4.5000000000000005E-3</v>
      </c>
      <c r="G149" s="43">
        <f>E122*E124</f>
        <v>2083</v>
      </c>
      <c r="H149" s="53">
        <f>G149*F149</f>
        <v>9.3735000000000017</v>
      </c>
      <c r="I149" s="35">
        <v>4.5000000000000005E-3</v>
      </c>
      <c r="J149" s="44">
        <f>E122*E125</f>
        <v>2083</v>
      </c>
      <c r="K149" s="31">
        <f>J149*I149</f>
        <v>9.3735000000000017</v>
      </c>
      <c r="L149" s="119">
        <f t="shared" si="29"/>
        <v>0</v>
      </c>
      <c r="M149" s="120">
        <f>IF(ISERROR(L149/H149), "", L149/H149)</f>
        <v>0</v>
      </c>
    </row>
    <row r="150" spans="1:14" ht="26.4" x14ac:dyDescent="0.25">
      <c r="A150" s="103" t="str">
        <f t="shared" si="28"/>
        <v>GS &lt;50</v>
      </c>
      <c r="D150" s="129" t="s">
        <v>72</v>
      </c>
      <c r="E150" s="25"/>
      <c r="F150" s="36">
        <v>1.5E-3</v>
      </c>
      <c r="G150" s="43">
        <f>E122*E124</f>
        <v>2083</v>
      </c>
      <c r="H150" s="53">
        <f>G150*F150</f>
        <v>3.1245000000000003</v>
      </c>
      <c r="I150" s="35">
        <v>1.5E-3</v>
      </c>
      <c r="J150" s="44">
        <f>E122*E125</f>
        <v>2083</v>
      </c>
      <c r="K150" s="31">
        <f>J150*I150</f>
        <v>3.1245000000000003</v>
      </c>
      <c r="L150" s="119">
        <f t="shared" si="29"/>
        <v>0</v>
      </c>
      <c r="M150" s="120">
        <f>IF(ISERROR(L150/H150), "", L150/H150)</f>
        <v>0</v>
      </c>
    </row>
    <row r="151" spans="1:14" x14ac:dyDescent="0.25">
      <c r="A151" s="103" t="str">
        <f t="shared" si="28"/>
        <v>GS &lt;50</v>
      </c>
      <c r="D151" s="25" t="s">
        <v>73</v>
      </c>
      <c r="E151" s="25"/>
      <c r="F151" s="54">
        <v>0.25</v>
      </c>
      <c r="G151" s="115">
        <v>1</v>
      </c>
      <c r="H151" s="130">
        <f>G151*F151</f>
        <v>0.25</v>
      </c>
      <c r="I151" s="45">
        <v>0.25</v>
      </c>
      <c r="J151" s="117">
        <v>1</v>
      </c>
      <c r="K151" s="118">
        <f>J151*I151</f>
        <v>0.25</v>
      </c>
      <c r="L151" s="119">
        <f t="shared" si="29"/>
        <v>0</v>
      </c>
      <c r="M151" s="120">
        <f>IF(ISERROR(L151/H151), "", L151/H151)</f>
        <v>0</v>
      </c>
    </row>
    <row r="152" spans="1:14" ht="26.4" hidden="1" customHeight="1" x14ac:dyDescent="0.25">
      <c r="A152" s="103" t="str">
        <f t="shared" si="28"/>
        <v>GS &lt;50</v>
      </c>
      <c r="D152" s="129" t="s">
        <v>74</v>
      </c>
      <c r="E152" s="25"/>
      <c r="F152" s="34"/>
      <c r="G152" s="55"/>
      <c r="H152" s="130"/>
      <c r="I152" s="35"/>
      <c r="J152" s="56"/>
      <c r="K152" s="118"/>
      <c r="L152" s="119"/>
      <c r="M152" s="120"/>
    </row>
    <row r="153" spans="1:14" x14ac:dyDescent="0.25">
      <c r="A153" s="103" t="str">
        <f t="shared" si="28"/>
        <v>GS &lt;50</v>
      </c>
      <c r="B153" s="103" t="s">
        <v>12</v>
      </c>
      <c r="D153" s="25" t="s">
        <v>75</v>
      </c>
      <c r="E153" s="25"/>
      <c r="F153" s="34">
        <v>9.8000000000000004E-2</v>
      </c>
      <c r="G153" s="55">
        <f>IF(AND(E122*12&gt;=150000),OffPeakPer*E122*E124,OffPeakPer*E122)</f>
        <v>1280</v>
      </c>
      <c r="H153" s="130">
        <f>G153*F153</f>
        <v>125.44</v>
      </c>
      <c r="I153" s="35">
        <f>F153</f>
        <v>9.8000000000000004E-2</v>
      </c>
      <c r="J153" s="56">
        <f>IF(AND(E122*12&gt;=150000),OffPeakPer*E122*E125,OffPeakPer*E122)</f>
        <v>1280</v>
      </c>
      <c r="K153" s="118">
        <f>J153*I153</f>
        <v>125.44</v>
      </c>
      <c r="L153" s="119">
        <f>K153-H153</f>
        <v>0</v>
      </c>
      <c r="M153" s="120">
        <f>IF(ISERROR(L153/H153), "", L153/H153)</f>
        <v>0</v>
      </c>
    </row>
    <row r="154" spans="1:14" x14ac:dyDescent="0.25">
      <c r="A154" s="103" t="str">
        <f t="shared" si="28"/>
        <v>GS &lt;50</v>
      </c>
      <c r="B154" s="103" t="s">
        <v>12</v>
      </c>
      <c r="D154" s="25" t="s">
        <v>76</v>
      </c>
      <c r="E154" s="25"/>
      <c r="F154" s="34">
        <v>0.157</v>
      </c>
      <c r="G154" s="55">
        <f>IF(AND(E122*12&gt;=150000),MidPeakPer*E122*E124,MidPeakPer*E122)</f>
        <v>360</v>
      </c>
      <c r="H154" s="130">
        <f>G154*F154</f>
        <v>56.52</v>
      </c>
      <c r="I154" s="35">
        <f>F154</f>
        <v>0.157</v>
      </c>
      <c r="J154" s="56">
        <f>IF(AND(E122*12&gt;=150000),MidPeakPer*E122*E125,MidPeakPer*E122)</f>
        <v>360</v>
      </c>
      <c r="K154" s="118">
        <f>J154*I154</f>
        <v>56.52</v>
      </c>
      <c r="L154" s="119">
        <f>K154-H154</f>
        <v>0</v>
      </c>
      <c r="M154" s="120">
        <f>IF(ISERROR(L154/H154), "", L154/H154)</f>
        <v>0</v>
      </c>
    </row>
    <row r="155" spans="1:14" ht="13.8" thickBot="1" x14ac:dyDescent="0.3">
      <c r="A155" s="103" t="str">
        <f t="shared" si="28"/>
        <v>GS &lt;50</v>
      </c>
      <c r="B155" s="103" t="s">
        <v>12</v>
      </c>
      <c r="D155" s="103" t="s">
        <v>77</v>
      </c>
      <c r="E155" s="25"/>
      <c r="F155" s="34">
        <v>0.20300000000000001</v>
      </c>
      <c r="G155" s="55">
        <f>IF(AND(E122*12&gt;=150000),OnPeakPer*E122*E124,OnPeakPer*E122)</f>
        <v>360</v>
      </c>
      <c r="H155" s="130">
        <f>G155*F155</f>
        <v>73.08</v>
      </c>
      <c r="I155" s="35">
        <f>F155</f>
        <v>0.20300000000000001</v>
      </c>
      <c r="J155" s="56">
        <f>IF(AND(E122*12&gt;=150000),OnPeakPer*E122*E125,OnPeakPer*E122)</f>
        <v>360</v>
      </c>
      <c r="K155" s="118">
        <f>J155*I155</f>
        <v>73.08</v>
      </c>
      <c r="L155" s="119">
        <f>K155-H155</f>
        <v>0</v>
      </c>
      <c r="M155" s="120">
        <f>IF(ISERROR(L155/H155), "", L155/H155)</f>
        <v>0</v>
      </c>
    </row>
    <row r="156" spans="1:14" ht="13.8" hidden="1" customHeight="1" thickBot="1" x14ac:dyDescent="0.3">
      <c r="A156" s="103" t="str">
        <f t="shared" si="28"/>
        <v>GS &lt;50</v>
      </c>
      <c r="B156" s="103" t="s">
        <v>78</v>
      </c>
      <c r="D156" s="25" t="s">
        <v>79</v>
      </c>
      <c r="E156" s="25"/>
      <c r="F156" s="34">
        <v>0.11308</v>
      </c>
      <c r="G156" s="55">
        <f>IF(AND(E122*12&gt;=150000),E122*E124,E122)</f>
        <v>2000</v>
      </c>
      <c r="H156" s="130">
        <f>G156*F156</f>
        <v>226.16</v>
      </c>
      <c r="I156" s="35">
        <f>F156</f>
        <v>0.11308</v>
      </c>
      <c r="J156" s="56">
        <f>IF(AND(E122*12&gt;=150000),E122*E125,E122)</f>
        <v>2000</v>
      </c>
      <c r="K156" s="118">
        <f>J156*I156</f>
        <v>226.16</v>
      </c>
      <c r="L156" s="119">
        <f>K156-H156</f>
        <v>0</v>
      </c>
      <c r="M156" s="120">
        <f>IF(ISERROR(L156/H156), "", L156/H156)</f>
        <v>0</v>
      </c>
    </row>
    <row r="157" spans="1:14" ht="13.8" hidden="1" customHeight="1" thickBot="1" x14ac:dyDescent="0.3">
      <c r="A157" s="103" t="str">
        <f t="shared" si="28"/>
        <v>GS &lt;50</v>
      </c>
      <c r="B157" s="103" t="s">
        <v>17</v>
      </c>
      <c r="D157" s="25" t="s">
        <v>80</v>
      </c>
      <c r="E157" s="25"/>
      <c r="F157" s="34">
        <v>0.11308</v>
      </c>
      <c r="G157" s="55">
        <f>IF(AND(E122*12&gt;=150000),E122*E124,E122)</f>
        <v>2000</v>
      </c>
      <c r="H157" s="130">
        <f>G157*F157</f>
        <v>226.16</v>
      </c>
      <c r="I157" s="35">
        <f>F157</f>
        <v>0.11308</v>
      </c>
      <c r="J157" s="56">
        <f>IF(AND(E122*12&gt;=150000),E122*E125,E122)</f>
        <v>2000</v>
      </c>
      <c r="K157" s="118">
        <f>J157*I157</f>
        <v>226.16</v>
      </c>
      <c r="L157" s="119">
        <f>K157-H157</f>
        <v>0</v>
      </c>
      <c r="M157" s="120">
        <f>IF(ISERROR(L157/H157), "", L157/H157)</f>
        <v>0</v>
      </c>
    </row>
    <row r="158" spans="1:14" ht="13.8" thickBot="1" x14ac:dyDescent="0.3">
      <c r="A158" s="103" t="str">
        <f t="shared" si="28"/>
        <v>GS &lt;50</v>
      </c>
      <c r="D158" s="58"/>
      <c r="E158" s="59"/>
      <c r="F158" s="60"/>
      <c r="G158" s="61"/>
      <c r="H158" s="62"/>
      <c r="I158" s="60"/>
      <c r="J158" s="63"/>
      <c r="K158" s="62"/>
      <c r="L158" s="64"/>
      <c r="M158" s="65"/>
    </row>
    <row r="159" spans="1:14" x14ac:dyDescent="0.25">
      <c r="A159" s="103" t="str">
        <f t="shared" si="28"/>
        <v>GS &lt;50</v>
      </c>
      <c r="B159" s="103" t="s">
        <v>12</v>
      </c>
      <c r="D159" s="135" t="s">
        <v>81</v>
      </c>
      <c r="E159" s="25"/>
      <c r="F159" s="136"/>
      <c r="G159" s="137"/>
      <c r="H159" s="138">
        <f>SUM(H149:H155,H148)</f>
        <v>413.96218249436288</v>
      </c>
      <c r="I159" s="139"/>
      <c r="J159" s="139"/>
      <c r="K159" s="138">
        <f>SUM(K149:K155,K148)</f>
        <v>425.81496930654589</v>
      </c>
      <c r="L159" s="140">
        <f>K159-H159</f>
        <v>11.852786812183012</v>
      </c>
      <c r="M159" s="141">
        <f>IF((H159)=0,"",(L159/H159))</f>
        <v>2.8632535321857371E-2</v>
      </c>
    </row>
    <row r="160" spans="1:14" x14ac:dyDescent="0.25">
      <c r="A160" s="103" t="str">
        <f t="shared" si="28"/>
        <v>GS &lt;50</v>
      </c>
      <c r="B160" s="103" t="s">
        <v>12</v>
      </c>
      <c r="D160" s="142" t="s">
        <v>82</v>
      </c>
      <c r="E160" s="25"/>
      <c r="F160" s="136">
        <v>0.13</v>
      </c>
      <c r="G160" s="143"/>
      <c r="H160" s="144">
        <f>H159*F160</f>
        <v>53.815083724267176</v>
      </c>
      <c r="I160" s="145">
        <v>0.13</v>
      </c>
      <c r="J160" s="115"/>
      <c r="K160" s="144">
        <f>K159*I160</f>
        <v>55.355946009850967</v>
      </c>
      <c r="L160" s="119">
        <f>K160-H160</f>
        <v>1.5408622855837919</v>
      </c>
      <c r="M160" s="146">
        <f>IF((H160)=0,"",(L160/H160))</f>
        <v>2.8632535321857375E-2</v>
      </c>
    </row>
    <row r="161" spans="1:13" ht="14.4" x14ac:dyDescent="0.3">
      <c r="A161" s="103" t="str">
        <f t="shared" si="28"/>
        <v>GS &lt;50</v>
      </c>
      <c r="B161" s="103" t="s">
        <v>12</v>
      </c>
      <c r="D161" s="142" t="s">
        <v>83</v>
      </c>
      <c r="E161" s="147"/>
      <c r="F161" s="148">
        <v>0.23499999999999999</v>
      </c>
      <c r="G161" s="143"/>
      <c r="H161" s="144">
        <f>IF(OR(ISNUMBER(SEARCH("[DGEN]", E120))=TRUE, ISNUMBER(SEARCH("STREET LIGHT", E120))=TRUE), 0, IF(AND(E122=0, E123=0),0, IF(AND(E123=0, E122*12&gt;250000), 0, IF(AND(E122=0, E123&gt;=50), 0, IF(E122*12&lt;=250000, F161*H159*-1, IF(E123&lt;50, F161*H159*-1, 0))))))</f>
        <v>-97.281112886175265</v>
      </c>
      <c r="I161" s="148">
        <v>0.23499999999999999</v>
      </c>
      <c r="J161" s="115"/>
      <c r="K161" s="144">
        <f>IF(OR(ISNUMBER(SEARCH("[DGEN]", E120))=TRUE, ISNUMBER(SEARCH("STREET LIGHT", E120))=TRUE), 0, IF(AND(E122=0, E123=0),0, IF(AND(E123=0, E122*12&gt;250000), 0, IF(AND(E122=0, E123&gt;=50), 0, IF(E122*12&lt;=250000, I161*K159*-1, IF(E123&lt;50, I161*K159*-1, 0))))))</f>
        <v>-100.06651778703828</v>
      </c>
      <c r="L161" s="119">
        <f>K161-H161</f>
        <v>-2.7854049008630142</v>
      </c>
      <c r="M161" s="146"/>
    </row>
    <row r="162" spans="1:13" ht="13.8" thickBot="1" x14ac:dyDescent="0.3">
      <c r="A162" s="103" t="str">
        <f t="shared" si="28"/>
        <v>GS &lt;50</v>
      </c>
      <c r="B162" s="103" t="s">
        <v>84</v>
      </c>
      <c r="C162" s="24">
        <f>B17</f>
        <v>2</v>
      </c>
      <c r="D162" s="247" t="s">
        <v>85</v>
      </c>
      <c r="E162" s="247"/>
      <c r="F162" s="77"/>
      <c r="G162" s="78"/>
      <c r="H162" s="79">
        <f>H159+H160+H161</f>
        <v>370.49615333245481</v>
      </c>
      <c r="I162" s="80"/>
      <c r="J162" s="80"/>
      <c r="K162" s="81">
        <f>K159+K160+K161</f>
        <v>381.10439752935861</v>
      </c>
      <c r="L162" s="82">
        <f>K162-H162</f>
        <v>10.608244196903797</v>
      </c>
      <c r="M162" s="83">
        <f>IF((H162)=0,"",(L162/H162))</f>
        <v>2.8632535321857371E-2</v>
      </c>
    </row>
    <row r="163" spans="1:13" ht="13.8" thickBot="1" x14ac:dyDescent="0.3">
      <c r="A163" s="103" t="str">
        <f t="shared" si="28"/>
        <v>GS &lt;50</v>
      </c>
      <c r="B163" s="103" t="s">
        <v>12</v>
      </c>
      <c r="D163" s="58"/>
      <c r="E163" s="59"/>
      <c r="F163" s="60"/>
      <c r="G163" s="61"/>
      <c r="H163" s="62"/>
      <c r="I163" s="60"/>
      <c r="J163" s="63"/>
      <c r="K163" s="62"/>
      <c r="L163" s="64"/>
      <c r="M163" s="65"/>
    </row>
    <row r="164" spans="1:13" hidden="1" x14ac:dyDescent="0.25">
      <c r="A164" s="103" t="str">
        <f t="shared" si="28"/>
        <v>GS &lt;50</v>
      </c>
      <c r="B164" s="103" t="s">
        <v>78</v>
      </c>
      <c r="D164" s="135" t="s">
        <v>86</v>
      </c>
      <c r="E164" s="25"/>
      <c r="F164" s="136"/>
      <c r="G164" s="137"/>
      <c r="H164" s="138">
        <f>SUM(H156,H149:H152,H148)</f>
        <v>385.08218249436288</v>
      </c>
      <c r="I164" s="139"/>
      <c r="J164" s="139"/>
      <c r="K164" s="138">
        <f>SUM(K156,K149:K152,K148)</f>
        <v>396.9349693065459</v>
      </c>
      <c r="L164" s="140">
        <f>K164-H164</f>
        <v>11.852786812183012</v>
      </c>
      <c r="M164" s="141">
        <f>IF((H164)=0,"",(L164/H164))</f>
        <v>3.0779888945800606E-2</v>
      </c>
    </row>
    <row r="165" spans="1:13" hidden="1" x14ac:dyDescent="0.25">
      <c r="A165" s="103" t="str">
        <f t="shared" si="28"/>
        <v>GS &lt;50</v>
      </c>
      <c r="B165" s="103" t="s">
        <v>78</v>
      </c>
      <c r="D165" s="142" t="s">
        <v>82</v>
      </c>
      <c r="E165" s="25"/>
      <c r="F165" s="136">
        <v>0.13</v>
      </c>
      <c r="G165" s="137"/>
      <c r="H165" s="144">
        <f>H164*F165</f>
        <v>50.060683724267179</v>
      </c>
      <c r="I165" s="136">
        <v>0.13</v>
      </c>
      <c r="J165" s="145"/>
      <c r="K165" s="144">
        <f>K164*I165</f>
        <v>51.601546009850971</v>
      </c>
      <c r="L165" s="119">
        <f>K165-H165</f>
        <v>1.5408622855837919</v>
      </c>
      <c r="M165" s="146">
        <f>IF((H165)=0,"",(L165/H165))</f>
        <v>3.077988894580061E-2</v>
      </c>
    </row>
    <row r="166" spans="1:13" ht="14.4" hidden="1" x14ac:dyDescent="0.3">
      <c r="A166" s="103" t="str">
        <f t="shared" si="28"/>
        <v>GS &lt;50</v>
      </c>
      <c r="B166" s="103" t="s">
        <v>78</v>
      </c>
      <c r="D166" s="142" t="s">
        <v>83</v>
      </c>
      <c r="E166" s="147"/>
      <c r="F166" s="148">
        <v>0.23499999999999999</v>
      </c>
      <c r="G166" s="137"/>
      <c r="H166" s="144">
        <f>IF(OR(ISNUMBER(SEARCH("[DGEN]", E120))=TRUE, ISNUMBER(SEARCH("STREET LIGHT", E120))=TRUE), 0, IF(AND(E122=0, E123=0),0, IF(AND(E123=0, E122*12&gt;250000), 0, IF(AND(E122=0, E123&gt;=50), 0, IF(E122*12&lt;=250000, F166*H164*-1, IF(E123&lt;50, F166*H164*-1, 0))))))</f>
        <v>-90.494312886175265</v>
      </c>
      <c r="I166" s="148">
        <v>0.23499999999999999</v>
      </c>
      <c r="J166" s="145"/>
      <c r="K166" s="144">
        <f>IF(OR(ISNUMBER(SEARCH("[DGEN]", E120))=TRUE, ISNUMBER(SEARCH("STREET LIGHT", E120))=TRUE), 0, IF(AND(E122=0, E123=0),0, IF(AND(E123=0, E122*12&gt;250000), 0, IF(AND(E122=0, E123&gt;=50), 0, IF(E122*12&lt;=250000, I166*K164*-1, IF(E123&lt;50, I166*K164*-1, 0))))))</f>
        <v>-93.27971778703828</v>
      </c>
      <c r="L166" s="119"/>
      <c r="M166" s="146"/>
    </row>
    <row r="167" spans="1:13" hidden="1" x14ac:dyDescent="0.25">
      <c r="A167" s="103" t="str">
        <f t="shared" si="28"/>
        <v>GS &lt;50</v>
      </c>
      <c r="B167" s="103" t="s">
        <v>87</v>
      </c>
      <c r="D167" s="248" t="s">
        <v>86</v>
      </c>
      <c r="E167" s="248"/>
      <c r="F167" s="149"/>
      <c r="G167" s="143"/>
      <c r="H167" s="138">
        <f>SUM(H164,H165)</f>
        <v>435.14286621863005</v>
      </c>
      <c r="I167" s="150"/>
      <c r="J167" s="150"/>
      <c r="K167" s="138">
        <f>SUM(K164,K165)</f>
        <v>448.53651531639684</v>
      </c>
      <c r="L167" s="140">
        <f>K167-H167</f>
        <v>13.393649097766797</v>
      </c>
      <c r="M167" s="141">
        <f>IF((H167)=0,"",(L167/H167))</f>
        <v>3.0779888945800592E-2</v>
      </c>
    </row>
    <row r="168" spans="1:13" ht="13.8" hidden="1" thickBot="1" x14ac:dyDescent="0.3">
      <c r="A168" s="103" t="str">
        <f t="shared" si="28"/>
        <v>GS &lt;50</v>
      </c>
      <c r="B168" s="103" t="s">
        <v>78</v>
      </c>
      <c r="D168" s="131"/>
      <c r="E168" s="132"/>
      <c r="F168" s="151"/>
      <c r="G168" s="152"/>
      <c r="H168" s="153"/>
      <c r="I168" s="151"/>
      <c r="J168" s="133"/>
      <c r="K168" s="153"/>
      <c r="L168" s="154"/>
      <c r="M168" s="134"/>
    </row>
    <row r="169" spans="1:13" hidden="1" x14ac:dyDescent="0.25">
      <c r="A169" s="103" t="str">
        <f t="shared" si="28"/>
        <v>GS &lt;50</v>
      </c>
      <c r="B169" s="103" t="s">
        <v>17</v>
      </c>
      <c r="D169" s="135" t="s">
        <v>88</v>
      </c>
      <c r="E169" s="25"/>
      <c r="F169" s="136"/>
      <c r="G169" s="137"/>
      <c r="H169" s="138">
        <f>SUM(H157,H149:H152,H148)</f>
        <v>385.08218249436288</v>
      </c>
      <c r="I169" s="139"/>
      <c r="J169" s="139"/>
      <c r="K169" s="138">
        <f>SUM(K157,K149:K152,K148)</f>
        <v>396.9349693065459</v>
      </c>
      <c r="L169" s="140">
        <f>K169-H169</f>
        <v>11.852786812183012</v>
      </c>
      <c r="M169" s="141">
        <f>IF((H169)=0,"",(L169/H169))</f>
        <v>3.0779888945800606E-2</v>
      </c>
    </row>
    <row r="170" spans="1:13" hidden="1" x14ac:dyDescent="0.25">
      <c r="A170" s="103" t="str">
        <f t="shared" si="28"/>
        <v>GS &lt;50</v>
      </c>
      <c r="B170" s="103" t="s">
        <v>17</v>
      </c>
      <c r="D170" s="142" t="s">
        <v>82</v>
      </c>
      <c r="E170" s="25"/>
      <c r="F170" s="136">
        <v>0.13</v>
      </c>
      <c r="G170" s="137"/>
      <c r="H170" s="144">
        <f>H169*F170</f>
        <v>50.060683724267179</v>
      </c>
      <c r="I170" s="136">
        <v>0.13</v>
      </c>
      <c r="J170" s="145"/>
      <c r="K170" s="144">
        <f>K169*I170</f>
        <v>51.601546009850971</v>
      </c>
      <c r="L170" s="119">
        <f>K170-H170</f>
        <v>1.5408622855837919</v>
      </c>
      <c r="M170" s="146">
        <f>IF((H170)=0,"",(L170/H170))</f>
        <v>3.077988894580061E-2</v>
      </c>
    </row>
    <row r="171" spans="1:13" ht="14.4" hidden="1" x14ac:dyDescent="0.3">
      <c r="A171" s="103" t="str">
        <f t="shared" si="28"/>
        <v>GS &lt;50</v>
      </c>
      <c r="B171" s="103" t="s">
        <v>17</v>
      </c>
      <c r="D171" s="142" t="s">
        <v>83</v>
      </c>
      <c r="E171" s="147"/>
      <c r="F171" s="148">
        <v>0.23499999999999999</v>
      </c>
      <c r="G171" s="137"/>
      <c r="H171" s="144">
        <f>IF(OR(ISNUMBER(SEARCH("[DGEN]", E120))=TRUE, ISNUMBER(SEARCH("STREET LIGHT", E120))=TRUE), 0, IF(AND(E122=0, E123=0),0, IF(AND(E123=0, E122*12&gt;250000), 0, IF(AND(E122=0, E123&gt;=50), 0, IF(E122*12&lt;=250000, F171*H169*-1, IF(E123&lt;50, F171*H169*-1, 0))))))</f>
        <v>-90.494312886175265</v>
      </c>
      <c r="I171" s="148">
        <v>0.23499999999999999</v>
      </c>
      <c r="J171" s="145"/>
      <c r="K171" s="144">
        <f>IF(OR(ISNUMBER(SEARCH("[DGEN]", E120))=TRUE, ISNUMBER(SEARCH("STREET LIGHT", E120))=TRUE), 0, IF(AND(E122=0, E123=0),0, IF(AND(E123=0, E122*12&gt;250000), 0, IF(AND(E122=0, E123&gt;=50), 0, IF(E122*12&lt;=250000, I171*K169*-1, IF(E123&lt;50, I171*K169*-1, 0))))))</f>
        <v>-93.27971778703828</v>
      </c>
      <c r="L171" s="119"/>
      <c r="M171" s="146"/>
    </row>
    <row r="172" spans="1:13" hidden="1" x14ac:dyDescent="0.25">
      <c r="A172" s="103" t="str">
        <f t="shared" si="28"/>
        <v>GS &lt;50</v>
      </c>
      <c r="B172" s="103" t="s">
        <v>89</v>
      </c>
      <c r="D172" s="248" t="s">
        <v>88</v>
      </c>
      <c r="E172" s="248"/>
      <c r="F172" s="149"/>
      <c r="G172" s="143"/>
      <c r="H172" s="138">
        <f>SUM(H169,H170)</f>
        <v>435.14286621863005</v>
      </c>
      <c r="I172" s="150"/>
      <c r="J172" s="150"/>
      <c r="K172" s="138">
        <f>SUM(K169,K170)</f>
        <v>448.53651531639684</v>
      </c>
      <c r="L172" s="140">
        <f>K172-H172</f>
        <v>13.393649097766797</v>
      </c>
      <c r="M172" s="141">
        <f>IF((H172)=0,"",(L172/H172))</f>
        <v>3.0779888945800592E-2</v>
      </c>
    </row>
    <row r="173" spans="1:13" ht="13.8" hidden="1" thickBot="1" x14ac:dyDescent="0.3">
      <c r="A173" s="103" t="str">
        <f t="shared" si="28"/>
        <v>GS &lt;50</v>
      </c>
      <c r="B173" s="103" t="s">
        <v>17</v>
      </c>
      <c r="D173" s="131"/>
      <c r="E173" s="132"/>
      <c r="F173" s="155"/>
      <c r="G173" s="152"/>
      <c r="H173" s="156"/>
      <c r="I173" s="155"/>
      <c r="J173" s="133"/>
      <c r="K173" s="156"/>
      <c r="L173" s="154"/>
      <c r="M173" s="157"/>
    </row>
    <row r="176" spans="1:13" x14ac:dyDescent="0.25">
      <c r="C176" s="103"/>
      <c r="D176" s="104" t="s">
        <v>34</v>
      </c>
      <c r="E176" s="249" t="str">
        <f>D18</f>
        <v>GS 50 - 2,999 kW</v>
      </c>
      <c r="F176" s="250"/>
      <c r="G176" s="250"/>
      <c r="H176" s="250"/>
      <c r="I176" s="250"/>
      <c r="J176" s="251"/>
      <c r="K176" s="103" t="str">
        <f>IF(N18="DEMAND - INTERVAL","RTSR - INTERVAL METERED","")</f>
        <v/>
      </c>
    </row>
    <row r="177" spans="1:14" x14ac:dyDescent="0.25">
      <c r="C177" s="103"/>
      <c r="D177" s="104" t="s">
        <v>35</v>
      </c>
      <c r="E177" s="252" t="str">
        <f>H18</f>
        <v>Non-RPP (Other)</v>
      </c>
      <c r="F177" s="253"/>
      <c r="G177" s="254"/>
      <c r="H177" s="20"/>
      <c r="I177" s="20"/>
    </row>
    <row r="178" spans="1:14" ht="15.6" x14ac:dyDescent="0.25">
      <c r="C178" s="103"/>
      <c r="D178" s="104" t="s">
        <v>36</v>
      </c>
      <c r="E178" s="21">
        <f>K18</f>
        <v>75000</v>
      </c>
      <c r="F178" s="105" t="s">
        <v>11</v>
      </c>
      <c r="J178" s="22"/>
      <c r="K178" s="22"/>
      <c r="L178" s="22"/>
      <c r="M178" s="22"/>
      <c r="N178" s="22"/>
    </row>
    <row r="179" spans="1:14" ht="15.6" x14ac:dyDescent="0.3">
      <c r="C179" s="103"/>
      <c r="D179" s="104" t="s">
        <v>37</v>
      </c>
      <c r="E179" s="21">
        <f>L18</f>
        <v>175</v>
      </c>
      <c r="F179" s="106" t="s">
        <v>16</v>
      </c>
      <c r="G179" s="107"/>
      <c r="H179" s="108"/>
      <c r="I179" s="108"/>
      <c r="J179" s="108"/>
    </row>
    <row r="180" spans="1:14" x14ac:dyDescent="0.25">
      <c r="C180" s="103"/>
      <c r="D180" s="104" t="s">
        <v>38</v>
      </c>
      <c r="E180" s="23">
        <f>I18</f>
        <v>1.0415000000000001</v>
      </c>
    </row>
    <row r="181" spans="1:14" x14ac:dyDescent="0.25">
      <c r="C181" s="103"/>
      <c r="D181" s="104" t="s">
        <v>39</v>
      </c>
      <c r="E181" s="23">
        <f>J18</f>
        <v>1.0415000000000001</v>
      </c>
    </row>
    <row r="182" spans="1:14" x14ac:dyDescent="0.25">
      <c r="C182" s="103"/>
    </row>
    <row r="183" spans="1:14" x14ac:dyDescent="0.25">
      <c r="C183" s="103"/>
      <c r="E183" s="105"/>
      <c r="F183" s="237" t="s">
        <v>40</v>
      </c>
      <c r="G183" s="238"/>
      <c r="H183" s="239"/>
      <c r="I183" s="237" t="s">
        <v>41</v>
      </c>
      <c r="J183" s="238"/>
      <c r="K183" s="239"/>
      <c r="L183" s="237" t="s">
        <v>42</v>
      </c>
      <c r="M183" s="239"/>
    </row>
    <row r="184" spans="1:14" x14ac:dyDescent="0.25">
      <c r="C184" s="103"/>
      <c r="E184" s="240"/>
      <c r="F184" s="109" t="s">
        <v>43</v>
      </c>
      <c r="G184" s="109" t="s">
        <v>44</v>
      </c>
      <c r="H184" s="110" t="s">
        <v>45</v>
      </c>
      <c r="I184" s="109" t="s">
        <v>43</v>
      </c>
      <c r="J184" s="111" t="s">
        <v>44</v>
      </c>
      <c r="K184" s="110" t="s">
        <v>45</v>
      </c>
      <c r="L184" s="242" t="s">
        <v>46</v>
      </c>
      <c r="M184" s="244" t="s">
        <v>47</v>
      </c>
    </row>
    <row r="185" spans="1:14" x14ac:dyDescent="0.25">
      <c r="C185" s="103"/>
      <c r="E185" s="241"/>
      <c r="F185" s="112" t="s">
        <v>48</v>
      </c>
      <c r="G185" s="112"/>
      <c r="H185" s="113" t="s">
        <v>48</v>
      </c>
      <c r="I185" s="112" t="s">
        <v>48</v>
      </c>
      <c r="J185" s="113"/>
      <c r="K185" s="113" t="s">
        <v>48</v>
      </c>
      <c r="L185" s="243"/>
      <c r="M185" s="245"/>
    </row>
    <row r="186" spans="1:14" x14ac:dyDescent="0.25">
      <c r="A186" s="103" t="str">
        <f>$E176</f>
        <v>GS 50 - 2,999 kW</v>
      </c>
      <c r="D186" s="114" t="s">
        <v>49</v>
      </c>
      <c r="E186" s="25"/>
      <c r="F186" s="26">
        <v>165.94</v>
      </c>
      <c r="G186" s="115">
        <v>1</v>
      </c>
      <c r="H186" s="116">
        <f>G186*F186</f>
        <v>165.94</v>
      </c>
      <c r="I186" s="29">
        <v>165.94</v>
      </c>
      <c r="J186" s="117">
        <f>G186</f>
        <v>1</v>
      </c>
      <c r="K186" s="118">
        <f>J186*I186</f>
        <v>165.94</v>
      </c>
      <c r="L186" s="119">
        <f>K186-H186</f>
        <v>0</v>
      </c>
      <c r="M186" s="120">
        <f>IF(ISERROR(L186/H186), "", L186/H186)</f>
        <v>0</v>
      </c>
    </row>
    <row r="187" spans="1:14" x14ac:dyDescent="0.25">
      <c r="A187" s="103" t="str">
        <f t="shared" ref="A187:A229" si="33">A186</f>
        <v>GS 50 - 2,999 kW</v>
      </c>
      <c r="D187" s="114" t="s">
        <v>50</v>
      </c>
      <c r="E187" s="25"/>
      <c r="F187" s="36">
        <v>6.3536000000000001</v>
      </c>
      <c r="G187" s="115">
        <f>IF($E179&gt;0, $E179, $E178)</f>
        <v>175</v>
      </c>
      <c r="H187" s="116">
        <f>G187*F187</f>
        <v>1111.8800000000001</v>
      </c>
      <c r="I187" s="35">
        <v>6.5250000000000004</v>
      </c>
      <c r="J187" s="117">
        <f>IF($E179&gt;0, $E179, $E178)</f>
        <v>175</v>
      </c>
      <c r="K187" s="118">
        <f>J187*I187</f>
        <v>1141.875</v>
      </c>
      <c r="L187" s="119">
        <f>K187-H187</f>
        <v>29.994999999999891</v>
      </c>
      <c r="M187" s="120">
        <f>IF(ISERROR(L187/H187), "", L187/H187)</f>
        <v>2.6976832032233593E-2</v>
      </c>
    </row>
    <row r="188" spans="1:14" ht="13.2" hidden="1" customHeight="1" x14ac:dyDescent="0.25">
      <c r="A188" s="103" t="str">
        <f t="shared" si="33"/>
        <v>GS 50 - 2,999 kW</v>
      </c>
      <c r="D188" s="114" t="s">
        <v>51</v>
      </c>
      <c r="E188" s="25"/>
      <c r="F188" s="26">
        <v>0</v>
      </c>
      <c r="G188" s="115">
        <f>IF($E179&gt;0, $E179, $E178)</f>
        <v>175</v>
      </c>
      <c r="H188" s="116">
        <v>0</v>
      </c>
      <c r="I188" s="35">
        <v>0</v>
      </c>
      <c r="J188" s="117">
        <f>IF($E179&gt;0, $E179, $E178)</f>
        <v>175</v>
      </c>
      <c r="K188" s="118">
        <v>0</v>
      </c>
      <c r="L188" s="119"/>
      <c r="M188" s="120"/>
    </row>
    <row r="189" spans="1:14" ht="13.2" hidden="1" customHeight="1" x14ac:dyDescent="0.25">
      <c r="A189" s="103" t="str">
        <f t="shared" si="33"/>
        <v>GS 50 - 2,999 kW</v>
      </c>
      <c r="D189" s="114" t="s">
        <v>52</v>
      </c>
      <c r="E189" s="25"/>
      <c r="F189" s="26">
        <v>0</v>
      </c>
      <c r="G189" s="115">
        <f>IF($E179&gt;0, $E179, $E178)</f>
        <v>175</v>
      </c>
      <c r="H189" s="116">
        <v>0</v>
      </c>
      <c r="I189" s="35">
        <v>0</v>
      </c>
      <c r="J189" s="121">
        <f>IF($E179&gt;0, $E179, $E178)</f>
        <v>175</v>
      </c>
      <c r="K189" s="118">
        <v>0</v>
      </c>
      <c r="L189" s="119">
        <f t="shared" ref="L189:L207" si="34">K189-H189</f>
        <v>0</v>
      </c>
      <c r="M189" s="120" t="str">
        <f>IF(ISERROR(L189/H189), "", L189/H189)</f>
        <v/>
      </c>
    </row>
    <row r="190" spans="1:14" x14ac:dyDescent="0.25">
      <c r="A190" s="103" t="str">
        <f t="shared" si="33"/>
        <v>GS 50 - 2,999 kW</v>
      </c>
      <c r="D190" s="114" t="s">
        <v>53</v>
      </c>
      <c r="E190" s="25"/>
      <c r="F190" s="26">
        <v>0</v>
      </c>
      <c r="G190" s="115">
        <v>1</v>
      </c>
      <c r="H190" s="116">
        <f>G190*F190</f>
        <v>0</v>
      </c>
      <c r="I190" s="29">
        <v>0</v>
      </c>
      <c r="J190" s="117">
        <f>G190</f>
        <v>1</v>
      </c>
      <c r="K190" s="118">
        <f>J190*I190</f>
        <v>0</v>
      </c>
      <c r="L190" s="119">
        <f t="shared" si="34"/>
        <v>0</v>
      </c>
      <c r="M190" s="120" t="str">
        <f>IF(ISERROR(L190/H190), "", L190/H190)</f>
        <v/>
      </c>
    </row>
    <row r="191" spans="1:14" x14ac:dyDescent="0.25">
      <c r="A191" s="103" t="str">
        <f t="shared" si="33"/>
        <v>GS 50 - 2,999 kW</v>
      </c>
      <c r="D191" s="114" t="s">
        <v>54</v>
      </c>
      <c r="E191" s="25"/>
      <c r="F191" s="36">
        <v>-5.1399979662167805E-3</v>
      </c>
      <c r="G191" s="115">
        <f>IF($E179&gt;0, $E179, $E178)</f>
        <v>175</v>
      </c>
      <c r="H191" s="116">
        <f>G191*F191</f>
        <v>-0.89949964408793659</v>
      </c>
      <c r="I191" s="35">
        <v>0.39226728206534034</v>
      </c>
      <c r="J191" s="117">
        <f>IF($E179&gt;0, $E179, $E178)</f>
        <v>175</v>
      </c>
      <c r="K191" s="118">
        <f>J191*I191</f>
        <v>68.646774361434552</v>
      </c>
      <c r="L191" s="119">
        <f t="shared" si="34"/>
        <v>69.546274005522491</v>
      </c>
      <c r="M191" s="120">
        <f>IF(ISERROR(L191/H191), "", L191/H191)</f>
        <v>-77.316622038289026</v>
      </c>
    </row>
    <row r="192" spans="1:14" x14ac:dyDescent="0.25">
      <c r="A192" s="103" t="str">
        <f t="shared" si="33"/>
        <v>GS 50 - 2,999 kW</v>
      </c>
      <c r="B192" s="103" t="s">
        <v>55</v>
      </c>
      <c r="C192" s="24">
        <f>B18</f>
        <v>3</v>
      </c>
      <c r="D192" s="122" t="s">
        <v>56</v>
      </c>
      <c r="E192" s="7"/>
      <c r="F192" s="48"/>
      <c r="G192" s="38"/>
      <c r="H192" s="39">
        <f>SUM(H186:H191)</f>
        <v>1276.9205003559123</v>
      </c>
      <c r="I192" s="51"/>
      <c r="J192" s="40"/>
      <c r="K192" s="39">
        <f>SUM(K186:K191)</f>
        <v>1376.4617743614347</v>
      </c>
      <c r="L192" s="41">
        <f t="shared" si="34"/>
        <v>99.541274005522382</v>
      </c>
      <c r="M192" s="42">
        <f>IF((H192)=0,"",(L192/H192))</f>
        <v>7.7954167058777377E-2</v>
      </c>
    </row>
    <row r="193" spans="1:14" x14ac:dyDescent="0.25">
      <c r="A193" s="103" t="str">
        <f t="shared" si="33"/>
        <v>GS 50 - 2,999 kW</v>
      </c>
      <c r="D193" s="123" t="s">
        <v>57</v>
      </c>
      <c r="E193" s="25"/>
      <c r="F193" s="34">
        <f>IF((E178*12&gt;=150000), 0, IF(E177="RPP",(F209*OffPeakPer+F210*MidPeakPer+F211*OnPeakPer),IF(E177="Non-RPP (Retailer)",F212,F213)))</f>
        <v>0</v>
      </c>
      <c r="G193" s="43">
        <f>IF(F193=0, 0, $E178*E180-E178)</f>
        <v>0</v>
      </c>
      <c r="H193" s="28">
        <f t="shared" ref="H193:H200" si="35">G193*F193</f>
        <v>0</v>
      </c>
      <c r="I193" s="35">
        <f>IF((E178*12&gt;=150000), 0, IF(E177="RPP",(I209*OffPeakPer+I210*MidPeakPer+I211*OnPeakPer),IF(E177="Non-RPP (Retailer)",I212,I213)))</f>
        <v>0</v>
      </c>
      <c r="J193" s="44">
        <f>IF(I193=0, 0, E178*E181-E178)</f>
        <v>0</v>
      </c>
      <c r="K193" s="31">
        <f t="shared" ref="K193:K200" si="36">J193*I193</f>
        <v>0</v>
      </c>
      <c r="L193" s="32">
        <f t="shared" si="34"/>
        <v>0</v>
      </c>
      <c r="M193" s="33" t="str">
        <f t="shared" ref="M193:M200" si="37">IF(ISERROR(L193/H193), "", L193/H193)</f>
        <v/>
      </c>
    </row>
    <row r="194" spans="1:14" ht="26.4" x14ac:dyDescent="0.25">
      <c r="A194" s="103" t="str">
        <f t="shared" si="33"/>
        <v>GS 50 - 2,999 kW</v>
      </c>
      <c r="D194" s="123" t="s">
        <v>58</v>
      </c>
      <c r="E194" s="25"/>
      <c r="F194" s="26">
        <v>0</v>
      </c>
      <c r="G194" s="55">
        <f>IF($E179&gt;0, $E179, $E178)</f>
        <v>175</v>
      </c>
      <c r="H194" s="116">
        <f t="shared" si="35"/>
        <v>0</v>
      </c>
      <c r="I194" s="35">
        <v>0</v>
      </c>
      <c r="J194" s="56">
        <f>IF($E179&gt;0, $E179, $E178)</f>
        <v>175</v>
      </c>
      <c r="K194" s="118">
        <f t="shared" si="36"/>
        <v>0</v>
      </c>
      <c r="L194" s="119">
        <f t="shared" si="34"/>
        <v>0</v>
      </c>
      <c r="M194" s="120" t="str">
        <f t="shared" si="37"/>
        <v/>
      </c>
    </row>
    <row r="195" spans="1:14" x14ac:dyDescent="0.25">
      <c r="A195" s="103" t="str">
        <f t="shared" si="33"/>
        <v>GS 50 - 2,999 kW</v>
      </c>
      <c r="D195" s="123" t="s">
        <v>59</v>
      </c>
      <c r="E195" s="25"/>
      <c r="F195" s="36">
        <v>0</v>
      </c>
      <c r="G195" s="55">
        <f>IF($E179&gt;0, $E179, $E178)</f>
        <v>175</v>
      </c>
      <c r="H195" s="116">
        <f t="shared" si="35"/>
        <v>0</v>
      </c>
      <c r="I195" s="35">
        <v>0</v>
      </c>
      <c r="J195" s="56">
        <f>IF($E179&gt;0, $E179, $E178)</f>
        <v>175</v>
      </c>
      <c r="K195" s="118">
        <f t="shared" si="36"/>
        <v>0</v>
      </c>
      <c r="L195" s="119">
        <f t="shared" si="34"/>
        <v>0</v>
      </c>
      <c r="M195" s="120" t="str">
        <f t="shared" si="37"/>
        <v/>
      </c>
    </row>
    <row r="196" spans="1:14" x14ac:dyDescent="0.25">
      <c r="A196" s="103" t="str">
        <f t="shared" si="33"/>
        <v>GS 50 - 2,999 kW</v>
      </c>
      <c r="D196" s="123" t="s">
        <v>60</v>
      </c>
      <c r="E196" s="25"/>
      <c r="F196" s="26">
        <v>0</v>
      </c>
      <c r="G196" s="55">
        <f>E178</f>
        <v>75000</v>
      </c>
      <c r="H196" s="116">
        <f t="shared" si="35"/>
        <v>0</v>
      </c>
      <c r="I196" s="35">
        <v>0</v>
      </c>
      <c r="J196" s="56">
        <f>E178</f>
        <v>75000</v>
      </c>
      <c r="K196" s="118">
        <f t="shared" si="36"/>
        <v>0</v>
      </c>
      <c r="L196" s="119">
        <f t="shared" si="34"/>
        <v>0</v>
      </c>
      <c r="M196" s="120" t="str">
        <f t="shared" si="37"/>
        <v/>
      </c>
    </row>
    <row r="197" spans="1:14" x14ac:dyDescent="0.25">
      <c r="A197" s="103" t="str">
        <f t="shared" si="33"/>
        <v>GS 50 - 2,999 kW</v>
      </c>
      <c r="D197" s="114" t="s">
        <v>61</v>
      </c>
      <c r="E197" s="25"/>
      <c r="F197" s="36">
        <v>0.5739273708491055</v>
      </c>
      <c r="G197" s="55">
        <f>IF($E179&gt;0, $E179, $E178)</f>
        <v>175</v>
      </c>
      <c r="H197" s="116">
        <f t="shared" si="35"/>
        <v>100.43728989859346</v>
      </c>
      <c r="I197" s="35">
        <v>0.60016425135170126</v>
      </c>
      <c r="J197" s="56">
        <f>IF($E179&gt;0, $E179, $E178)</f>
        <v>175</v>
      </c>
      <c r="K197" s="118">
        <f t="shared" si="36"/>
        <v>105.02874398654772</v>
      </c>
      <c r="L197" s="119">
        <f t="shared" si="34"/>
        <v>4.5914540879542614</v>
      </c>
      <c r="M197" s="120">
        <f t="shared" si="37"/>
        <v>4.5714635396773694E-2</v>
      </c>
    </row>
    <row r="198" spans="1:14" ht="26.4" x14ac:dyDescent="0.25">
      <c r="A198" s="103" t="str">
        <f t="shared" si="33"/>
        <v>GS 50 - 2,999 kW</v>
      </c>
      <c r="D198" s="123" t="s">
        <v>62</v>
      </c>
      <c r="E198" s="25"/>
      <c r="F198" s="26">
        <v>0</v>
      </c>
      <c r="G198" s="115">
        <v>1</v>
      </c>
      <c r="H198" s="116">
        <f t="shared" si="35"/>
        <v>0</v>
      </c>
      <c r="I198" s="45">
        <v>0</v>
      </c>
      <c r="J198" s="121">
        <v>1</v>
      </c>
      <c r="K198" s="118">
        <f t="shared" si="36"/>
        <v>0</v>
      </c>
      <c r="L198" s="119">
        <f t="shared" si="34"/>
        <v>0</v>
      </c>
      <c r="M198" s="120" t="str">
        <f t="shared" si="37"/>
        <v/>
      </c>
    </row>
    <row r="199" spans="1:14" x14ac:dyDescent="0.25">
      <c r="A199" s="103" t="str">
        <f t="shared" si="33"/>
        <v>GS 50 - 2,999 kW</v>
      </c>
      <c r="D199" s="114" t="s">
        <v>63</v>
      </c>
      <c r="E199" s="25"/>
      <c r="F199" s="36">
        <v>0</v>
      </c>
      <c r="G199" s="115">
        <v>1</v>
      </c>
      <c r="H199" s="116">
        <f t="shared" si="35"/>
        <v>0</v>
      </c>
      <c r="I199" s="29">
        <v>0</v>
      </c>
      <c r="J199" s="121">
        <v>1</v>
      </c>
      <c r="K199" s="118">
        <f t="shared" si="36"/>
        <v>0</v>
      </c>
      <c r="L199" s="119">
        <f t="shared" si="34"/>
        <v>0</v>
      </c>
      <c r="M199" s="120" t="str">
        <f t="shared" si="37"/>
        <v/>
      </c>
    </row>
    <row r="200" spans="1:14" x14ac:dyDescent="0.25">
      <c r="A200" s="103" t="str">
        <f t="shared" si="33"/>
        <v>GS 50 - 2,999 kW</v>
      </c>
      <c r="D200" s="114" t="s">
        <v>64</v>
      </c>
      <c r="E200" s="25"/>
      <c r="F200" s="36">
        <v>-8.0058528705930998E-2</v>
      </c>
      <c r="G200" s="55">
        <f>IF($E179&gt;0, $E179, $E178)</f>
        <v>175</v>
      </c>
      <c r="H200" s="116">
        <f t="shared" si="35"/>
        <v>-14.010242523537924</v>
      </c>
      <c r="I200" s="35">
        <v>-7.8585287059309925E-3</v>
      </c>
      <c r="J200" s="56">
        <f>IF($E179&gt;0, $E179, $E178)</f>
        <v>175</v>
      </c>
      <c r="K200" s="118">
        <f t="shared" si="36"/>
        <v>-1.3752425235379238</v>
      </c>
      <c r="L200" s="119">
        <f t="shared" si="34"/>
        <v>12.635</v>
      </c>
      <c r="M200" s="120">
        <f t="shared" si="37"/>
        <v>-0.90184020574751322</v>
      </c>
    </row>
    <row r="201" spans="1:14" ht="26.4" x14ac:dyDescent="0.25">
      <c r="A201" s="103" t="str">
        <f t="shared" si="33"/>
        <v>GS 50 - 2,999 kW</v>
      </c>
      <c r="B201" s="103" t="s">
        <v>65</v>
      </c>
      <c r="C201" s="24">
        <f>B18</f>
        <v>3</v>
      </c>
      <c r="D201" s="124" t="s">
        <v>66</v>
      </c>
      <c r="E201" s="125"/>
      <c r="F201" s="48"/>
      <c r="G201" s="49"/>
      <c r="H201" s="50">
        <f>SUM(H192:H200)</f>
        <v>1363.3475477309678</v>
      </c>
      <c r="I201" s="51"/>
      <c r="J201" s="52"/>
      <c r="K201" s="50">
        <f>SUM(K192:K200)</f>
        <v>1480.1152758244443</v>
      </c>
      <c r="L201" s="41">
        <f t="shared" si="34"/>
        <v>116.76772809347653</v>
      </c>
      <c r="M201" s="42">
        <f>IF((H201)=0,"",(L201/H201))</f>
        <v>8.5647807331163769E-2</v>
      </c>
    </row>
    <row r="202" spans="1:14" x14ac:dyDescent="0.25">
      <c r="A202" s="103" t="str">
        <f t="shared" si="33"/>
        <v>GS 50 - 2,999 kW</v>
      </c>
      <c r="D202" s="126" t="s">
        <v>67</v>
      </c>
      <c r="E202" s="25"/>
      <c r="F202" s="36">
        <v>5.4260000000000002</v>
      </c>
      <c r="G202" s="43">
        <f>IF($E179&gt;0, $E179, $E178*$E180)</f>
        <v>175</v>
      </c>
      <c r="H202" s="116">
        <f>G202*F202</f>
        <v>949.55000000000007</v>
      </c>
      <c r="I202" s="35">
        <v>5.7565999999999997</v>
      </c>
      <c r="J202" s="44">
        <f>IF($E179&gt;0, $E179, $E178*$E181)</f>
        <v>175</v>
      </c>
      <c r="K202" s="118">
        <f>J202*I202</f>
        <v>1007.405</v>
      </c>
      <c r="L202" s="119">
        <f t="shared" si="34"/>
        <v>57.854999999999905</v>
      </c>
      <c r="M202" s="120">
        <f>IF(ISERROR(L202/H202), "", L202/H202)</f>
        <v>6.0928861039439633E-2</v>
      </c>
      <c r="N202" s="127"/>
    </row>
    <row r="203" spans="1:14" ht="26.4" x14ac:dyDescent="0.25">
      <c r="A203" s="103" t="str">
        <f t="shared" si="33"/>
        <v>GS 50 - 2,999 kW</v>
      </c>
      <c r="D203" s="128" t="s">
        <v>68</v>
      </c>
      <c r="E203" s="25"/>
      <c r="F203" s="36">
        <v>3.8275999999999999</v>
      </c>
      <c r="G203" s="43">
        <f>IF($E179&gt;0, $E179, $E178*$E180)</f>
        <v>175</v>
      </c>
      <c r="H203" s="116">
        <f>G203*F203</f>
        <v>669.82999999999993</v>
      </c>
      <c r="I203" s="35">
        <v>4.0744999999999996</v>
      </c>
      <c r="J203" s="44">
        <f>IF($E179&gt;0, $E179, $E178*$E181)</f>
        <v>175</v>
      </c>
      <c r="K203" s="118">
        <f>J203*I203</f>
        <v>713.03749999999991</v>
      </c>
      <c r="L203" s="119">
        <f t="shared" si="34"/>
        <v>43.207499999999982</v>
      </c>
      <c r="M203" s="120">
        <f>IF(ISERROR(L203/H203), "", L203/H203)</f>
        <v>6.4505172954331683E-2</v>
      </c>
      <c r="N203" s="127"/>
    </row>
    <row r="204" spans="1:14" ht="26.4" x14ac:dyDescent="0.25">
      <c r="A204" s="103" t="str">
        <f t="shared" si="33"/>
        <v>GS 50 - 2,999 kW</v>
      </c>
      <c r="B204" s="103" t="s">
        <v>69</v>
      </c>
      <c r="C204" s="24">
        <f>B18</f>
        <v>3</v>
      </c>
      <c r="D204" s="124" t="s">
        <v>70</v>
      </c>
      <c r="E204" s="7"/>
      <c r="F204" s="48"/>
      <c r="G204" s="49"/>
      <c r="H204" s="50">
        <f>SUM(H201:H203)</f>
        <v>2982.7275477309677</v>
      </c>
      <c r="I204" s="51"/>
      <c r="J204" s="40"/>
      <c r="K204" s="50">
        <f>SUM(K201:K203)</f>
        <v>3200.557775824444</v>
      </c>
      <c r="L204" s="41">
        <f t="shared" si="34"/>
        <v>217.83022809347631</v>
      </c>
      <c r="M204" s="42">
        <f>IF((H204)=0,"",(L204/H204))</f>
        <v>7.3030548250773014E-2</v>
      </c>
    </row>
    <row r="205" spans="1:14" ht="26.4" x14ac:dyDescent="0.25">
      <c r="A205" s="103" t="str">
        <f t="shared" si="33"/>
        <v>GS 50 - 2,999 kW</v>
      </c>
      <c r="D205" s="129" t="s">
        <v>71</v>
      </c>
      <c r="E205" s="25"/>
      <c r="F205" s="36">
        <v>4.5000000000000005E-3</v>
      </c>
      <c r="G205" s="43">
        <f>E178*E180</f>
        <v>78112.5</v>
      </c>
      <c r="H205" s="130">
        <f>G205*F205</f>
        <v>351.50625000000002</v>
      </c>
      <c r="I205" s="35">
        <v>4.5000000000000005E-3</v>
      </c>
      <c r="J205" s="44">
        <f>E178*E181</f>
        <v>78112.5</v>
      </c>
      <c r="K205" s="118">
        <f>J205*I205</f>
        <v>351.50625000000002</v>
      </c>
      <c r="L205" s="119">
        <f t="shared" si="34"/>
        <v>0</v>
      </c>
      <c r="M205" s="120">
        <f>IF(ISERROR(L205/H205), "", L205/H205)</f>
        <v>0</v>
      </c>
    </row>
    <row r="206" spans="1:14" ht="26.4" x14ac:dyDescent="0.25">
      <c r="A206" s="103" t="str">
        <f t="shared" si="33"/>
        <v>GS 50 - 2,999 kW</v>
      </c>
      <c r="D206" s="129" t="s">
        <v>72</v>
      </c>
      <c r="E206" s="25"/>
      <c r="F206" s="36">
        <v>1.5E-3</v>
      </c>
      <c r="G206" s="43">
        <f>E178*E180</f>
        <v>78112.5</v>
      </c>
      <c r="H206" s="130">
        <f>G206*F206</f>
        <v>117.16875</v>
      </c>
      <c r="I206" s="35">
        <v>1.5E-3</v>
      </c>
      <c r="J206" s="44">
        <f>E178*E181</f>
        <v>78112.5</v>
      </c>
      <c r="K206" s="118">
        <f>J206*I206</f>
        <v>117.16875</v>
      </c>
      <c r="L206" s="119">
        <f t="shared" si="34"/>
        <v>0</v>
      </c>
      <c r="M206" s="120">
        <f>IF(ISERROR(L206/H206), "", L206/H206)</f>
        <v>0</v>
      </c>
    </row>
    <row r="207" spans="1:14" x14ac:dyDescent="0.25">
      <c r="A207" s="103" t="str">
        <f t="shared" si="33"/>
        <v>GS 50 - 2,999 kW</v>
      </c>
      <c r="D207" s="25" t="s">
        <v>73</v>
      </c>
      <c r="E207" s="25"/>
      <c r="F207" s="54">
        <v>0.25</v>
      </c>
      <c r="G207" s="27">
        <v>1</v>
      </c>
      <c r="H207" s="130">
        <f>G207*F207</f>
        <v>0.25</v>
      </c>
      <c r="I207" s="45">
        <v>0.25</v>
      </c>
      <c r="J207" s="30">
        <v>1</v>
      </c>
      <c r="K207" s="118">
        <f>J207*I207</f>
        <v>0.25</v>
      </c>
      <c r="L207" s="119">
        <f t="shared" si="34"/>
        <v>0</v>
      </c>
      <c r="M207" s="120">
        <f>IF(ISERROR(L207/H207), "", L207/H207)</f>
        <v>0</v>
      </c>
    </row>
    <row r="208" spans="1:14" ht="26.4" hidden="1" customHeight="1" x14ac:dyDescent="0.25">
      <c r="A208" s="103" t="str">
        <f t="shared" si="33"/>
        <v>GS 50 - 2,999 kW</v>
      </c>
      <c r="D208" s="129" t="s">
        <v>74</v>
      </c>
      <c r="E208" s="25"/>
      <c r="F208" s="34"/>
      <c r="G208" s="43"/>
      <c r="H208" s="130"/>
      <c r="I208" s="35"/>
      <c r="J208" s="44"/>
      <c r="K208" s="118"/>
      <c r="L208" s="119"/>
      <c r="M208" s="120"/>
    </row>
    <row r="209" spans="1:13" ht="13.2" hidden="1" customHeight="1" x14ac:dyDescent="0.25">
      <c r="A209" s="103" t="str">
        <f t="shared" si="33"/>
        <v>GS 50 - 2,999 kW</v>
      </c>
      <c r="B209" s="103" t="s">
        <v>12</v>
      </c>
      <c r="D209" s="25" t="s">
        <v>75</v>
      </c>
      <c r="E209" s="25"/>
      <c r="F209" s="96">
        <v>8.6999999999999994E-2</v>
      </c>
      <c r="G209" s="55">
        <f>IF(AND(E178*12&gt;=150000),OffPeakPer*E178*E180,OffPeakPer*E178)</f>
        <v>49992.000000000007</v>
      </c>
      <c r="H209" s="130">
        <f>G209*F209</f>
        <v>4349.3040000000001</v>
      </c>
      <c r="I209" s="35">
        <f>OffPeak</f>
        <v>9.8000000000000004E-2</v>
      </c>
      <c r="J209" s="56">
        <f>IF(AND(E178*12&gt;=150000),OffPeakPer*E178*E181,OffPeakPer*E178)</f>
        <v>49992.000000000007</v>
      </c>
      <c r="K209" s="118">
        <f>J209*I209</f>
        <v>4899.2160000000013</v>
      </c>
      <c r="L209" s="119">
        <f>K209-H209</f>
        <v>549.91200000000117</v>
      </c>
      <c r="M209" s="120">
        <f>IF(ISERROR(L209/H209), "", L209/H209)</f>
        <v>0.12643678160919566</v>
      </c>
    </row>
    <row r="210" spans="1:13" ht="13.2" hidden="1" customHeight="1" x14ac:dyDescent="0.25">
      <c r="A210" s="103" t="str">
        <f t="shared" si="33"/>
        <v>GS 50 - 2,999 kW</v>
      </c>
      <c r="B210" s="103" t="s">
        <v>12</v>
      </c>
      <c r="D210" s="25" t="s">
        <v>76</v>
      </c>
      <c r="E210" s="25"/>
      <c r="F210" s="96">
        <v>0.157</v>
      </c>
      <c r="G210" s="55">
        <f>IF(AND(E178*12&gt;=150000),MidPeakPer*E178*E180,MidPeakPer*E178)</f>
        <v>14060.250000000002</v>
      </c>
      <c r="H210" s="130">
        <f>G210*F210</f>
        <v>2207.4592500000003</v>
      </c>
      <c r="I210" s="35">
        <f>MidPeak</f>
        <v>0.157</v>
      </c>
      <c r="J210" s="56">
        <f>IF(AND(E178*12&gt;=150000),MidPeakPer*E178*E181,MidPeakPer*E178)</f>
        <v>14060.250000000002</v>
      </c>
      <c r="K210" s="118">
        <f>J210*I210</f>
        <v>2207.4592500000003</v>
      </c>
      <c r="L210" s="119">
        <f>K210-H210</f>
        <v>0</v>
      </c>
      <c r="M210" s="120">
        <f>IF(ISERROR(L210/H210), "", L210/H210)</f>
        <v>0</v>
      </c>
    </row>
    <row r="211" spans="1:13" ht="13.2" hidden="1" customHeight="1" x14ac:dyDescent="0.25">
      <c r="A211" s="103" t="str">
        <f t="shared" si="33"/>
        <v>GS 50 - 2,999 kW</v>
      </c>
      <c r="B211" s="103" t="s">
        <v>12</v>
      </c>
      <c r="D211" s="103" t="s">
        <v>77</v>
      </c>
      <c r="E211" s="25"/>
      <c r="F211" s="96">
        <v>0.182</v>
      </c>
      <c r="G211" s="55">
        <f>IF(AND(E178*12&gt;=150000),OnPeakPer*E178*E180,OnPeakPer*E178)</f>
        <v>14060.250000000002</v>
      </c>
      <c r="H211" s="130">
        <f>G211*F211</f>
        <v>2558.9655000000002</v>
      </c>
      <c r="I211" s="35">
        <f>OnPeak</f>
        <v>0.20300000000000001</v>
      </c>
      <c r="J211" s="56">
        <f>IF(AND(E178*12&gt;=150000),OnPeakPer*E178*E181,OnPeakPer*E178)</f>
        <v>14060.250000000002</v>
      </c>
      <c r="K211" s="118">
        <f>J211*I211</f>
        <v>2854.2307500000006</v>
      </c>
      <c r="L211" s="119">
        <f>K211-H211</f>
        <v>295.26525000000038</v>
      </c>
      <c r="M211" s="120">
        <f>IF(ISERROR(L211/H211), "", L211/H211)</f>
        <v>0.11538461538461552</v>
      </c>
    </row>
    <row r="212" spans="1:13" ht="13.2" hidden="1" customHeight="1" x14ac:dyDescent="0.25">
      <c r="A212" s="103" t="str">
        <f t="shared" si="33"/>
        <v>GS 50 - 2,999 kW</v>
      </c>
      <c r="B212" s="103" t="s">
        <v>78</v>
      </c>
      <c r="D212" s="25" t="s">
        <v>79</v>
      </c>
      <c r="E212" s="25"/>
      <c r="F212" s="57">
        <v>0.11308</v>
      </c>
      <c r="G212" s="55">
        <f>IF(AND(E178*12&gt;=150000),E178*E180,E178)</f>
        <v>78112.5</v>
      </c>
      <c r="H212" s="130">
        <f>G212*F212</f>
        <v>8832.9614999999994</v>
      </c>
      <c r="I212" s="35">
        <f>F212</f>
        <v>0.11308</v>
      </c>
      <c r="J212" s="56">
        <f>IF(AND(E178*12&gt;=150000),E178*E181,E178)</f>
        <v>78112.5</v>
      </c>
      <c r="K212" s="118">
        <f>J212*I212</f>
        <v>8832.9614999999994</v>
      </c>
      <c r="L212" s="119">
        <f>K212-H212</f>
        <v>0</v>
      </c>
      <c r="M212" s="120">
        <f>IF(ISERROR(L212/H212), "", L212/H212)</f>
        <v>0</v>
      </c>
    </row>
    <row r="213" spans="1:13" ht="13.8" thickBot="1" x14ac:dyDescent="0.3">
      <c r="A213" s="103" t="str">
        <f t="shared" si="33"/>
        <v>GS 50 - 2,999 kW</v>
      </c>
      <c r="B213" s="103" t="s">
        <v>17</v>
      </c>
      <c r="D213" s="25" t="s">
        <v>80</v>
      </c>
      <c r="E213" s="25"/>
      <c r="F213" s="57">
        <v>0.11308</v>
      </c>
      <c r="G213" s="55">
        <f>IF(AND(E178*12&gt;=150000),E178*E180,E178)</f>
        <v>78112.5</v>
      </c>
      <c r="H213" s="130">
        <f>G213*F213</f>
        <v>8832.9614999999994</v>
      </c>
      <c r="I213" s="35">
        <f>F213</f>
        <v>0.11308</v>
      </c>
      <c r="J213" s="56">
        <f>IF(AND(E178*12&gt;=150000),E178*E181,E178)</f>
        <v>78112.5</v>
      </c>
      <c r="K213" s="118">
        <f>J213*I213</f>
        <v>8832.9614999999994</v>
      </c>
      <c r="L213" s="119">
        <f>K213-H213</f>
        <v>0</v>
      </c>
      <c r="M213" s="120">
        <f>IF(ISERROR(L213/H213), "", L213/H213)</f>
        <v>0</v>
      </c>
    </row>
    <row r="214" spans="1:13" ht="13.8" thickBot="1" x14ac:dyDescent="0.3">
      <c r="A214" s="103" t="str">
        <f t="shared" si="33"/>
        <v>GS 50 - 2,999 kW</v>
      </c>
      <c r="D214" s="58"/>
      <c r="E214" s="59"/>
      <c r="F214" s="60"/>
      <c r="G214" s="61"/>
      <c r="H214" s="62"/>
      <c r="I214" s="60"/>
      <c r="J214" s="63"/>
      <c r="K214" s="62"/>
      <c r="L214" s="64"/>
      <c r="M214" s="65"/>
    </row>
    <row r="215" spans="1:13" ht="13.2" hidden="1" customHeight="1" x14ac:dyDescent="0.25">
      <c r="A215" s="103" t="str">
        <f t="shared" si="33"/>
        <v>GS 50 - 2,999 kW</v>
      </c>
      <c r="B215" s="103" t="s">
        <v>12</v>
      </c>
      <c r="D215" s="135" t="s">
        <v>81</v>
      </c>
      <c r="E215" s="25"/>
      <c r="F215" s="66"/>
      <c r="G215" s="67"/>
      <c r="H215" s="68">
        <f>SUM(H205:H211,H204)</f>
        <v>12567.381297730968</v>
      </c>
      <c r="I215" s="69"/>
      <c r="J215" s="69"/>
      <c r="K215" s="68">
        <f>SUM(K205:K211,K204)</f>
        <v>13630.388775824445</v>
      </c>
      <c r="L215" s="70">
        <f>K215-H215</f>
        <v>1063.0074780934774</v>
      </c>
      <c r="M215" s="71">
        <f>IF((H215)=0,"",(L215/H215))</f>
        <v>8.4584644398861569E-2</v>
      </c>
    </row>
    <row r="216" spans="1:13" ht="13.2" hidden="1" customHeight="1" x14ac:dyDescent="0.25">
      <c r="A216" s="103" t="str">
        <f t="shared" si="33"/>
        <v>GS 50 - 2,999 kW</v>
      </c>
      <c r="B216" s="103" t="s">
        <v>12</v>
      </c>
      <c r="D216" s="142" t="s">
        <v>82</v>
      </c>
      <c r="E216" s="25"/>
      <c r="F216" s="66">
        <v>0.13</v>
      </c>
      <c r="G216" s="72"/>
      <c r="H216" s="73">
        <f>H215*F216</f>
        <v>1633.7595687050259</v>
      </c>
      <c r="I216" s="74">
        <v>0.13</v>
      </c>
      <c r="J216" s="27"/>
      <c r="K216" s="73">
        <f>K215*I216</f>
        <v>1771.9505408571779</v>
      </c>
      <c r="L216" s="32">
        <f>K216-H216</f>
        <v>138.19097215215197</v>
      </c>
      <c r="M216" s="75">
        <f>IF((H216)=0,"",(L216/H216))</f>
        <v>8.4584644398861514E-2</v>
      </c>
    </row>
    <row r="217" spans="1:13" ht="14.4" hidden="1" customHeight="1" x14ac:dyDescent="0.3">
      <c r="A217" s="103" t="str">
        <f t="shared" si="33"/>
        <v>GS 50 - 2,999 kW</v>
      </c>
      <c r="B217" s="103" t="s">
        <v>12</v>
      </c>
      <c r="D217" s="142" t="s">
        <v>83</v>
      </c>
      <c r="E217" s="147"/>
      <c r="F217" s="76">
        <v>0.23499999999999999</v>
      </c>
      <c r="G217" s="72"/>
      <c r="H217" s="73">
        <f>IF(OR(ISNUMBER(SEARCH("[DGEN]", E176))=TRUE, ISNUMBER(SEARCH("STREET LIGHT", E176))=TRUE), 0, IF(AND(E178=0, E179=0),0, IF(AND(E179=0, E178*12&gt;250000), 0, IF(AND(E178=0, E179&gt;=50), 0, IF(E178*12&lt;=250000, F217*H215*-1, IF(E179&lt;50, F217*H215*-1, 0))))))</f>
        <v>0</v>
      </c>
      <c r="I217" s="76">
        <v>0.23499999999999999</v>
      </c>
      <c r="J217" s="27"/>
      <c r="K217" s="73">
        <f>IF(OR(ISNUMBER(SEARCH("[DGEN]", E176))=TRUE, ISNUMBER(SEARCH("STREET LIGHT", E176))=TRUE), 0, IF(AND(E178=0, E179=0),0, IF(AND(E179=0, E178*12&gt;250000), 0, IF(AND(E178=0, E179&gt;=50), 0, IF(E178*12&lt;=250000, I217*K215*-1, IF(E179&lt;50, I217*K215*-1, 0))))))</f>
        <v>0</v>
      </c>
      <c r="L217" s="32">
        <f>K217-H217</f>
        <v>0</v>
      </c>
      <c r="M217" s="75"/>
    </row>
    <row r="218" spans="1:13" ht="13.2" hidden="1" customHeight="1" x14ac:dyDescent="0.25">
      <c r="A218" s="103" t="str">
        <f t="shared" si="33"/>
        <v>GS 50 - 2,999 kW</v>
      </c>
      <c r="B218" s="103" t="s">
        <v>84</v>
      </c>
      <c r="D218" s="248" t="s">
        <v>85</v>
      </c>
      <c r="E218" s="248"/>
      <c r="F218" s="77"/>
      <c r="G218" s="78"/>
      <c r="H218" s="79">
        <f>H215+H216+H217</f>
        <v>14201.140866435993</v>
      </c>
      <c r="I218" s="80"/>
      <c r="J218" s="80"/>
      <c r="K218" s="81">
        <f>K215+K216+K217</f>
        <v>15402.339316681624</v>
      </c>
      <c r="L218" s="82">
        <f>K218-H218</f>
        <v>1201.1984502456307</v>
      </c>
      <c r="M218" s="83">
        <f>IF((H218)=0,"",(L218/H218))</f>
        <v>8.4584644398861666E-2</v>
      </c>
    </row>
    <row r="219" spans="1:13" ht="13.8" hidden="1" customHeight="1" thickBot="1" x14ac:dyDescent="0.3">
      <c r="A219" s="103" t="str">
        <f t="shared" si="33"/>
        <v>GS 50 - 2,999 kW</v>
      </c>
      <c r="B219" s="103" t="s">
        <v>12</v>
      </c>
      <c r="D219" s="131"/>
      <c r="E219" s="132"/>
      <c r="F219" s="60"/>
      <c r="G219" s="61"/>
      <c r="H219" s="62"/>
      <c r="I219" s="60"/>
      <c r="J219" s="63"/>
      <c r="K219" s="62"/>
      <c r="L219" s="64"/>
      <c r="M219" s="65"/>
    </row>
    <row r="220" spans="1:13" ht="13.2" hidden="1" customHeight="1" x14ac:dyDescent="0.25">
      <c r="A220" s="103" t="str">
        <f t="shared" si="33"/>
        <v>GS 50 - 2,999 kW</v>
      </c>
      <c r="B220" s="103" t="s">
        <v>78</v>
      </c>
      <c r="D220" s="135" t="s">
        <v>86</v>
      </c>
      <c r="E220" s="25"/>
      <c r="F220" s="66"/>
      <c r="G220" s="67"/>
      <c r="H220" s="68">
        <f>SUM(H212,H205:H208,H204)</f>
        <v>12284.614047730967</v>
      </c>
      <c r="I220" s="69"/>
      <c r="J220" s="69"/>
      <c r="K220" s="68">
        <f>SUM(K212,K205:K208,K204)</f>
        <v>12502.444275824444</v>
      </c>
      <c r="L220" s="70">
        <f>K220-H220</f>
        <v>217.83022809347676</v>
      </c>
      <c r="M220" s="71">
        <f>IF((H220)=0,"",(L220/H220))</f>
        <v>1.7731955375001069E-2</v>
      </c>
    </row>
    <row r="221" spans="1:13" ht="13.2" hidden="1" customHeight="1" x14ac:dyDescent="0.25">
      <c r="A221" s="103" t="str">
        <f t="shared" si="33"/>
        <v>GS 50 - 2,999 kW</v>
      </c>
      <c r="B221" s="103" t="s">
        <v>78</v>
      </c>
      <c r="D221" s="142" t="s">
        <v>82</v>
      </c>
      <c r="E221" s="25"/>
      <c r="F221" s="66">
        <v>0.13</v>
      </c>
      <c r="G221" s="67"/>
      <c r="H221" s="73">
        <f>H220*F221</f>
        <v>1596.9998262050258</v>
      </c>
      <c r="I221" s="66">
        <v>0.13</v>
      </c>
      <c r="J221" s="74"/>
      <c r="K221" s="73">
        <f>K220*I221</f>
        <v>1625.3177558571779</v>
      </c>
      <c r="L221" s="32">
        <f>K221-H221</f>
        <v>28.317929652152088</v>
      </c>
      <c r="M221" s="75">
        <f>IF((H221)=0,"",(L221/H221))</f>
        <v>1.7731955375001138E-2</v>
      </c>
    </row>
    <row r="222" spans="1:13" ht="14.4" hidden="1" customHeight="1" x14ac:dyDescent="0.3">
      <c r="A222" s="103" t="str">
        <f t="shared" si="33"/>
        <v>GS 50 - 2,999 kW</v>
      </c>
      <c r="B222" s="103" t="s">
        <v>78</v>
      </c>
      <c r="D222" s="142" t="s">
        <v>83</v>
      </c>
      <c r="E222" s="147"/>
      <c r="F222" s="76">
        <v>0.23499999999999999</v>
      </c>
      <c r="G222" s="67"/>
      <c r="H222" s="73">
        <f>IF(OR(ISNUMBER(SEARCH("[DGEN]", E176))=TRUE, ISNUMBER(SEARCH("STREET LIGHT", E176))=TRUE), 0, IF(AND(E178=0, E179=0),0, IF(AND(E179=0, E178*12&gt;250000), 0, IF(AND(E178=0, E179&gt;=50), 0, IF(E178*12&lt;=250000, F222*H220*-1, IF(E179&lt;50, F222*H220*-1, 0))))))</f>
        <v>0</v>
      </c>
      <c r="I222" s="76">
        <v>0.23499999999999999</v>
      </c>
      <c r="J222" s="74"/>
      <c r="K222" s="73">
        <f>IF(OR(ISNUMBER(SEARCH("[DGEN]", E176))=TRUE, ISNUMBER(SEARCH("STREET LIGHT", E176))=TRUE), 0, IF(AND(E178=0, E179=0),0, IF(AND(E179=0, E178*12&gt;250000), 0, IF(AND(E178=0, E179&gt;=50), 0, IF(E178*12&lt;=250000, I222*K220*-1, IF(E179&lt;50, I222*K220*-1, 0))))))</f>
        <v>0</v>
      </c>
      <c r="L222" s="32"/>
      <c r="M222" s="75"/>
    </row>
    <row r="223" spans="1:13" ht="13.2" hidden="1" customHeight="1" x14ac:dyDescent="0.25">
      <c r="A223" s="103" t="str">
        <f t="shared" si="33"/>
        <v>GS 50 - 2,999 kW</v>
      </c>
      <c r="B223" s="103" t="s">
        <v>87</v>
      </c>
      <c r="D223" s="248" t="s">
        <v>86</v>
      </c>
      <c r="E223" s="248"/>
      <c r="F223" s="84"/>
      <c r="G223" s="85"/>
      <c r="H223" s="79">
        <f>SUM(H220,H221)</f>
        <v>13881.613873935992</v>
      </c>
      <c r="I223" s="86"/>
      <c r="J223" s="86"/>
      <c r="K223" s="79">
        <f>SUM(K220,K221)</f>
        <v>14127.762031681621</v>
      </c>
      <c r="L223" s="87">
        <f>K223-H223</f>
        <v>246.14815774562885</v>
      </c>
      <c r="M223" s="88">
        <f>IF((H223)=0,"",(L223/H223))</f>
        <v>1.7731955375001079E-2</v>
      </c>
    </row>
    <row r="224" spans="1:13" ht="13.8" hidden="1" customHeight="1" thickBot="1" x14ac:dyDescent="0.3">
      <c r="A224" s="103" t="str">
        <f t="shared" si="33"/>
        <v>GS 50 - 2,999 kW</v>
      </c>
      <c r="B224" s="103" t="s">
        <v>78</v>
      </c>
      <c r="D224" s="131"/>
      <c r="E224" s="132"/>
      <c r="F224" s="89"/>
      <c r="G224" s="90"/>
      <c r="H224" s="91"/>
      <c r="I224" s="89"/>
      <c r="J224" s="61"/>
      <c r="K224" s="91"/>
      <c r="L224" s="92"/>
      <c r="M224" s="65"/>
    </row>
    <row r="225" spans="1:13" x14ac:dyDescent="0.25">
      <c r="A225" s="103" t="str">
        <f t="shared" si="33"/>
        <v>GS 50 - 2,999 kW</v>
      </c>
      <c r="B225" s="103" t="s">
        <v>17</v>
      </c>
      <c r="D225" s="135" t="s">
        <v>88</v>
      </c>
      <c r="E225" s="25"/>
      <c r="F225" s="136"/>
      <c r="G225" s="137"/>
      <c r="H225" s="138">
        <f>SUM(H213,H205:H208,H204)</f>
        <v>12284.614047730967</v>
      </c>
      <c r="I225" s="139"/>
      <c r="J225" s="139"/>
      <c r="K225" s="138">
        <f>SUM(K213,K205:K208,K204)</f>
        <v>12502.444275824444</v>
      </c>
      <c r="L225" s="140">
        <f>K225-H225</f>
        <v>217.83022809347676</v>
      </c>
      <c r="M225" s="141">
        <f>IF((H225)=0,"",(L225/H225))</f>
        <v>1.7731955375001069E-2</v>
      </c>
    </row>
    <row r="226" spans="1:13" x14ac:dyDescent="0.25">
      <c r="A226" s="103" t="str">
        <f t="shared" si="33"/>
        <v>GS 50 - 2,999 kW</v>
      </c>
      <c r="B226" s="103" t="s">
        <v>17</v>
      </c>
      <c r="D226" s="142" t="s">
        <v>82</v>
      </c>
      <c r="E226" s="25"/>
      <c r="F226" s="136">
        <v>0.13</v>
      </c>
      <c r="G226" s="137"/>
      <c r="H226" s="144">
        <f>H225*F226</f>
        <v>1596.9998262050258</v>
      </c>
      <c r="I226" s="136">
        <v>0.13</v>
      </c>
      <c r="J226" s="145"/>
      <c r="K226" s="144">
        <f>K225*I226</f>
        <v>1625.3177558571779</v>
      </c>
      <c r="L226" s="119">
        <f>K226-H226</f>
        <v>28.317929652152088</v>
      </c>
      <c r="M226" s="146">
        <f>IF((H226)=0,"",(L226/H226))</f>
        <v>1.7731955375001138E-2</v>
      </c>
    </row>
    <row r="227" spans="1:13" ht="14.4" x14ac:dyDescent="0.3">
      <c r="A227" s="103" t="str">
        <f t="shared" si="33"/>
        <v>GS 50 - 2,999 kW</v>
      </c>
      <c r="B227" s="103" t="s">
        <v>17</v>
      </c>
      <c r="D227" s="142" t="s">
        <v>83</v>
      </c>
      <c r="E227" s="147"/>
      <c r="F227" s="148">
        <v>0.23499999999999999</v>
      </c>
      <c r="G227" s="137"/>
      <c r="H227" s="144">
        <f>IF(OR(ISNUMBER(SEARCH("[DGEN]", E176))=TRUE, ISNUMBER(SEARCH("STREET LIGHT", E176))=TRUE), 0, IF(AND(E178=0, E179=0),0, IF(AND(E179=0, E178*12&gt;250000), 0, IF(AND(E178=0, E179&gt;=50), 0, IF(E178*12&lt;=250000, F227*H225*-1, IF(E179&lt;50, F227*H225*-1, 0))))))</f>
        <v>0</v>
      </c>
      <c r="I227" s="148">
        <v>0.23499999999999999</v>
      </c>
      <c r="J227" s="145"/>
      <c r="K227" s="144">
        <f>IF(OR(ISNUMBER(SEARCH("[DGEN]", E176))=TRUE, ISNUMBER(SEARCH("STREET LIGHT", E176))=TRUE), 0, IF(AND(E178=0, E179=0),0, IF(AND(E179=0, E178*12&gt;250000), 0, IF(AND(E178=0, E179&gt;=50), 0, IF(E178*12&lt;=250000, I227*K225*-1, IF(E179&lt;50, I227*K225*-1, 0))))))</f>
        <v>0</v>
      </c>
      <c r="L227" s="119"/>
      <c r="M227" s="146"/>
    </row>
    <row r="228" spans="1:13" ht="13.8" customHeight="1" thickBot="1" x14ac:dyDescent="0.3">
      <c r="A228" s="103" t="str">
        <f t="shared" si="33"/>
        <v>GS 50 - 2,999 kW</v>
      </c>
      <c r="B228" s="103" t="s">
        <v>89</v>
      </c>
      <c r="C228" s="24">
        <f>B18</f>
        <v>3</v>
      </c>
      <c r="D228" s="247" t="s">
        <v>88</v>
      </c>
      <c r="E228" s="247"/>
      <c r="F228" s="84"/>
      <c r="G228" s="85"/>
      <c r="H228" s="79">
        <f>SUM(H225,H226)</f>
        <v>13881.613873935992</v>
      </c>
      <c r="I228" s="86"/>
      <c r="J228" s="86"/>
      <c r="K228" s="79">
        <f>SUM(K225,K226)</f>
        <v>14127.762031681621</v>
      </c>
      <c r="L228" s="87">
        <f>K228-H228</f>
        <v>246.14815774562885</v>
      </c>
      <c r="M228" s="88">
        <f>IF((H228)=0,"",(L228/H228))</f>
        <v>1.7731955375001079E-2</v>
      </c>
    </row>
    <row r="229" spans="1:13" ht="13.8" thickBot="1" x14ac:dyDescent="0.3">
      <c r="A229" s="103" t="str">
        <f t="shared" si="33"/>
        <v>GS 50 - 2,999 kW</v>
      </c>
      <c r="B229" s="103" t="s">
        <v>17</v>
      </c>
      <c r="D229" s="58"/>
      <c r="E229" s="59"/>
      <c r="F229" s="93"/>
      <c r="G229" s="90"/>
      <c r="H229" s="94"/>
      <c r="I229" s="93"/>
      <c r="J229" s="61"/>
      <c r="K229" s="94"/>
      <c r="L229" s="92"/>
      <c r="M229" s="95"/>
    </row>
    <row r="232" spans="1:13" x14ac:dyDescent="0.25">
      <c r="D232" s="104" t="s">
        <v>34</v>
      </c>
      <c r="E232" s="249" t="str">
        <f>$D$19</f>
        <v>GS 3,000 - 4,999 kW</v>
      </c>
      <c r="F232" s="250"/>
      <c r="G232" s="250"/>
      <c r="H232" s="250"/>
      <c r="I232" s="250"/>
      <c r="J232" s="251"/>
      <c r="K232" s="103" t="str">
        <f>IF(N74="DEMAND - INTERVAL","RTSR - INTERVAL METERED","")</f>
        <v/>
      </c>
    </row>
    <row r="233" spans="1:13" x14ac:dyDescent="0.25">
      <c r="D233" s="104" t="s">
        <v>35</v>
      </c>
      <c r="E233" s="252" t="str">
        <f>$H$19</f>
        <v>Non-RPP (Other)</v>
      </c>
      <c r="F233" s="253"/>
      <c r="G233" s="254"/>
      <c r="H233" s="20"/>
      <c r="I233" s="20"/>
    </row>
    <row r="234" spans="1:13" ht="15.6" x14ac:dyDescent="0.25">
      <c r="D234" s="104" t="s">
        <v>36</v>
      </c>
      <c r="E234" s="21">
        <f>K19</f>
        <v>2000000</v>
      </c>
      <c r="F234" s="105" t="s">
        <v>11</v>
      </c>
      <c r="J234" s="22"/>
      <c r="K234" s="22"/>
      <c r="L234" s="22"/>
      <c r="M234" s="22"/>
    </row>
    <row r="235" spans="1:13" ht="15.6" x14ac:dyDescent="0.3">
      <c r="D235" s="104" t="s">
        <v>37</v>
      </c>
      <c r="E235" s="21">
        <f>L19</f>
        <v>4000</v>
      </c>
      <c r="F235" s="106" t="s">
        <v>16</v>
      </c>
      <c r="G235" s="107"/>
      <c r="H235" s="108"/>
      <c r="I235" s="108"/>
      <c r="J235" s="108"/>
    </row>
    <row r="236" spans="1:13" x14ac:dyDescent="0.25">
      <c r="D236" s="104" t="s">
        <v>38</v>
      </c>
      <c r="E236" s="23">
        <f>$I$19</f>
        <v>1.0310999999999999</v>
      </c>
    </row>
    <row r="237" spans="1:13" x14ac:dyDescent="0.25">
      <c r="D237" s="104" t="s">
        <v>39</v>
      </c>
      <c r="E237" s="23">
        <f>$J$19</f>
        <v>1.0310999999999999</v>
      </c>
    </row>
    <row r="239" spans="1:13" x14ac:dyDescent="0.25">
      <c r="E239" s="105"/>
      <c r="F239" s="237" t="s">
        <v>40</v>
      </c>
      <c r="G239" s="238"/>
      <c r="H239" s="239"/>
      <c r="I239" s="237" t="s">
        <v>41</v>
      </c>
      <c r="J239" s="238"/>
      <c r="K239" s="239"/>
      <c r="L239" s="237" t="s">
        <v>42</v>
      </c>
      <c r="M239" s="239"/>
    </row>
    <row r="240" spans="1:13" x14ac:dyDescent="0.25">
      <c r="E240" s="240"/>
      <c r="F240" s="109" t="s">
        <v>43</v>
      </c>
      <c r="G240" s="109" t="s">
        <v>44</v>
      </c>
      <c r="H240" s="110" t="s">
        <v>45</v>
      </c>
      <c r="I240" s="109" t="s">
        <v>43</v>
      </c>
      <c r="J240" s="111" t="s">
        <v>44</v>
      </c>
      <c r="K240" s="110" t="s">
        <v>45</v>
      </c>
      <c r="L240" s="242" t="s">
        <v>46</v>
      </c>
      <c r="M240" s="244" t="s">
        <v>47</v>
      </c>
    </row>
    <row r="241" spans="1:13" x14ac:dyDescent="0.25">
      <c r="E241" s="241"/>
      <c r="F241" s="112" t="s">
        <v>48</v>
      </c>
      <c r="G241" s="112"/>
      <c r="H241" s="113" t="s">
        <v>48</v>
      </c>
      <c r="I241" s="112" t="s">
        <v>48</v>
      </c>
      <c r="J241" s="113"/>
      <c r="K241" s="113" t="s">
        <v>48</v>
      </c>
      <c r="L241" s="243"/>
      <c r="M241" s="245"/>
    </row>
    <row r="242" spans="1:13" x14ac:dyDescent="0.25">
      <c r="A242" s="103" t="str">
        <f>$E232</f>
        <v>GS 3,000 - 4,999 kW</v>
      </c>
      <c r="D242" s="114" t="s">
        <v>49</v>
      </c>
      <c r="E242" s="25"/>
      <c r="F242" s="26">
        <v>4599.8500000000004</v>
      </c>
      <c r="G242" s="115">
        <v>1</v>
      </c>
      <c r="H242" s="116">
        <f>G242*F242</f>
        <v>4599.8500000000004</v>
      </c>
      <c r="I242" s="29">
        <v>4599.8500000000004</v>
      </c>
      <c r="J242" s="117">
        <f>G242</f>
        <v>1</v>
      </c>
      <c r="K242" s="118">
        <f>J242*I242</f>
        <v>4599.8500000000004</v>
      </c>
      <c r="L242" s="119">
        <f>K242-H242</f>
        <v>0</v>
      </c>
      <c r="M242" s="120">
        <f>IF(ISERROR(L242/H242), "", L242/H242)</f>
        <v>0</v>
      </c>
    </row>
    <row r="243" spans="1:13" x14ac:dyDescent="0.25">
      <c r="A243" s="103" t="str">
        <f t="shared" ref="A243:A285" si="38">A242</f>
        <v>GS 3,000 - 4,999 kW</v>
      </c>
      <c r="D243" s="114" t="s">
        <v>50</v>
      </c>
      <c r="E243" s="25"/>
      <c r="F243" s="36">
        <v>4.9831000000000003</v>
      </c>
      <c r="G243" s="115">
        <f>IF(E235&gt;0, E235, E234)</f>
        <v>4000</v>
      </c>
      <c r="H243" s="116">
        <f>G243*F243</f>
        <v>19932.400000000001</v>
      </c>
      <c r="I243" s="35">
        <v>5.1151</v>
      </c>
      <c r="J243" s="117">
        <f>IF(E235&gt;0, E235, E234)</f>
        <v>4000</v>
      </c>
      <c r="K243" s="118">
        <f>J243*I243</f>
        <v>20460.400000000001</v>
      </c>
      <c r="L243" s="119">
        <f>K243-H243</f>
        <v>528</v>
      </c>
      <c r="M243" s="120">
        <f>IF(ISERROR(L243/H243), "", L243/H243)</f>
        <v>2.6489534627039391E-2</v>
      </c>
    </row>
    <row r="244" spans="1:13" ht="13.2" hidden="1" customHeight="1" x14ac:dyDescent="0.25">
      <c r="A244" s="103" t="str">
        <f t="shared" si="38"/>
        <v>GS 3,000 - 4,999 kW</v>
      </c>
      <c r="D244" s="114" t="s">
        <v>51</v>
      </c>
      <c r="E244" s="25"/>
      <c r="F244" s="26">
        <v>0</v>
      </c>
      <c r="G244" s="115">
        <f>IF($E235&gt;0, $E235, $E234)</f>
        <v>4000</v>
      </c>
      <c r="H244" s="116">
        <v>0</v>
      </c>
      <c r="I244" s="35">
        <v>0</v>
      </c>
      <c r="J244" s="117">
        <f>IF($E235&gt;0, $E235, $E234)</f>
        <v>4000</v>
      </c>
      <c r="K244" s="118">
        <v>0</v>
      </c>
      <c r="L244" s="119"/>
      <c r="M244" s="120"/>
    </row>
    <row r="245" spans="1:13" ht="13.2" hidden="1" customHeight="1" x14ac:dyDescent="0.25">
      <c r="A245" s="103" t="str">
        <f t="shared" si="38"/>
        <v>GS 3,000 - 4,999 kW</v>
      </c>
      <c r="D245" s="114" t="s">
        <v>52</v>
      </c>
      <c r="E245" s="25"/>
      <c r="F245" s="26">
        <v>0</v>
      </c>
      <c r="G245" s="115">
        <f>IF($E235&gt;0, $E235, $E234)</f>
        <v>4000</v>
      </c>
      <c r="H245" s="116">
        <v>0</v>
      </c>
      <c r="I245" s="35">
        <v>0</v>
      </c>
      <c r="J245" s="121">
        <f>IF($E235&gt;0, $E235, $E234)</f>
        <v>4000</v>
      </c>
      <c r="K245" s="118">
        <v>0</v>
      </c>
      <c r="L245" s="119">
        <f t="shared" ref="L245:L263" si="39">K245-H245</f>
        <v>0</v>
      </c>
      <c r="M245" s="120" t="str">
        <f>IF(ISERROR(L245/H245), "", L245/H245)</f>
        <v/>
      </c>
    </row>
    <row r="246" spans="1:13" x14ac:dyDescent="0.25">
      <c r="A246" s="103" t="str">
        <f t="shared" si="38"/>
        <v>GS 3,000 - 4,999 kW</v>
      </c>
      <c r="D246" s="114" t="s">
        <v>53</v>
      </c>
      <c r="E246" s="25"/>
      <c r="F246" s="26">
        <v>0</v>
      </c>
      <c r="G246" s="115">
        <v>1</v>
      </c>
      <c r="H246" s="116">
        <f>G246*F246</f>
        <v>0</v>
      </c>
      <c r="I246" s="29">
        <v>0</v>
      </c>
      <c r="J246" s="117">
        <f>G246</f>
        <v>1</v>
      </c>
      <c r="K246" s="118">
        <f>J246*I246</f>
        <v>0</v>
      </c>
      <c r="L246" s="119">
        <f t="shared" si="39"/>
        <v>0</v>
      </c>
      <c r="M246" s="120" t="str">
        <f>IF(ISERROR(L246/H246), "", L246/H246)</f>
        <v/>
      </c>
    </row>
    <row r="247" spans="1:13" x14ac:dyDescent="0.25">
      <c r="A247" s="103" t="str">
        <f t="shared" si="38"/>
        <v>GS 3,000 - 4,999 kW</v>
      </c>
      <c r="D247" s="114" t="s">
        <v>54</v>
      </c>
      <c r="E247" s="25"/>
      <c r="F247" s="36">
        <v>0.13973527543028583</v>
      </c>
      <c r="G247" s="115">
        <f>IF(E235&gt;0, E235, E234)</f>
        <v>4000</v>
      </c>
      <c r="H247" s="116">
        <f>G247*F247</f>
        <v>558.94110172114335</v>
      </c>
      <c r="I247" s="35">
        <v>0.34420180775776321</v>
      </c>
      <c r="J247" s="117">
        <f>IF(E235&gt;0, E235, E234)</f>
        <v>4000</v>
      </c>
      <c r="K247" s="118">
        <f>J247*I247</f>
        <v>1376.8072310310529</v>
      </c>
      <c r="L247" s="119">
        <f t="shared" si="39"/>
        <v>817.86612930990952</v>
      </c>
      <c r="M247" s="120">
        <f>IF(ISERROR(L247/H247), "", L247/H247)</f>
        <v>1.4632420603735532</v>
      </c>
    </row>
    <row r="248" spans="1:13" x14ac:dyDescent="0.25">
      <c r="A248" s="103" t="str">
        <f t="shared" si="38"/>
        <v>GS 3,000 - 4,999 kW</v>
      </c>
      <c r="B248" s="103" t="s">
        <v>55</v>
      </c>
      <c r="D248" s="122" t="s">
        <v>56</v>
      </c>
      <c r="E248" s="7"/>
      <c r="F248" s="48"/>
      <c r="G248" s="38"/>
      <c r="H248" s="39">
        <f>SUM(H242:H247)</f>
        <v>25091.191101721142</v>
      </c>
      <c r="I248" s="51"/>
      <c r="J248" s="40"/>
      <c r="K248" s="39">
        <f>SUM(K242:K247)</f>
        <v>26437.057231031053</v>
      </c>
      <c r="L248" s="41">
        <f t="shared" si="39"/>
        <v>1345.8661293099103</v>
      </c>
      <c r="M248" s="42">
        <f>IF((H248)=0,"",(L248/H248))</f>
        <v>5.3638989231467371E-2</v>
      </c>
    </row>
    <row r="249" spans="1:13" x14ac:dyDescent="0.25">
      <c r="A249" s="103" t="str">
        <f t="shared" si="38"/>
        <v>GS 3,000 - 4,999 kW</v>
      </c>
      <c r="D249" s="123" t="s">
        <v>57</v>
      </c>
      <c r="E249" s="25"/>
      <c r="F249" s="34">
        <f>IF((E234*12&gt;=150000), 0, IF(E233="RPP",(F265*OffPeakPer+F266*MidPeakPer+F267*OnPeakPer),IF(E233="Non-RPP (Retailer)",F268,F269)))</f>
        <v>0</v>
      </c>
      <c r="G249" s="43">
        <f>IF(F249=0, 0, E234*E236-E234)</f>
        <v>0</v>
      </c>
      <c r="H249" s="28">
        <f t="shared" ref="H249:H256" si="40">G249*F249</f>
        <v>0</v>
      </c>
      <c r="I249" s="35">
        <f>IF((E234*12&gt;=150000), 0, IF(E233="RPP",(I265*OffPeakPer+I266*MidPeakPer+I267*OnPeakPer),IF(E233="Non-RPP (Retailer)",I268,I269)))</f>
        <v>0</v>
      </c>
      <c r="J249" s="44">
        <f>IF(I249=0, 0, E234*E237-E234)</f>
        <v>0</v>
      </c>
      <c r="K249" s="31">
        <f t="shared" ref="K249:K256" si="41">J249*I249</f>
        <v>0</v>
      </c>
      <c r="L249" s="32">
        <f t="shared" si="39"/>
        <v>0</v>
      </c>
      <c r="M249" s="33" t="str">
        <f t="shared" ref="M249:M256" si="42">IF(ISERROR(L249/H249), "", L249/H249)</f>
        <v/>
      </c>
    </row>
    <row r="250" spans="1:13" ht="26.4" x14ac:dyDescent="0.25">
      <c r="A250" s="103" t="str">
        <f t="shared" si="38"/>
        <v>GS 3,000 - 4,999 kW</v>
      </c>
      <c r="D250" s="123" t="s">
        <v>58</v>
      </c>
      <c r="E250" s="25"/>
      <c r="F250" s="26">
        <v>0</v>
      </c>
      <c r="G250" s="55">
        <f>IF(E235&gt;0, E235, E234)</f>
        <v>4000</v>
      </c>
      <c r="H250" s="116">
        <f t="shared" si="40"/>
        <v>0</v>
      </c>
      <c r="I250" s="35">
        <v>0</v>
      </c>
      <c r="J250" s="56">
        <f>IF(E235&gt;0, E235, E234)</f>
        <v>4000</v>
      </c>
      <c r="K250" s="118">
        <f t="shared" si="41"/>
        <v>0</v>
      </c>
      <c r="L250" s="119">
        <f t="shared" si="39"/>
        <v>0</v>
      </c>
      <c r="M250" s="120" t="str">
        <f t="shared" si="42"/>
        <v/>
      </c>
    </row>
    <row r="251" spans="1:13" x14ac:dyDescent="0.25">
      <c r="A251" s="103" t="str">
        <f t="shared" si="38"/>
        <v>GS 3,000 - 4,999 kW</v>
      </c>
      <c r="D251" s="123" t="s">
        <v>59</v>
      </c>
      <c r="E251" s="25"/>
      <c r="F251" s="36">
        <v>0</v>
      </c>
      <c r="G251" s="55">
        <f>IF(E235&gt;0, E235, E234)</f>
        <v>4000</v>
      </c>
      <c r="H251" s="116">
        <f t="shared" si="40"/>
        <v>0</v>
      </c>
      <c r="I251" s="35">
        <v>0</v>
      </c>
      <c r="J251" s="56">
        <f>IF(E235&gt;0, E235, E234)</f>
        <v>4000</v>
      </c>
      <c r="K251" s="118">
        <f t="shared" si="41"/>
        <v>0</v>
      </c>
      <c r="L251" s="119">
        <f t="shared" si="39"/>
        <v>0</v>
      </c>
      <c r="M251" s="120" t="str">
        <f t="shared" si="42"/>
        <v/>
      </c>
    </row>
    <row r="252" spans="1:13" x14ac:dyDescent="0.25">
      <c r="A252" s="103" t="str">
        <f t="shared" si="38"/>
        <v>GS 3,000 - 4,999 kW</v>
      </c>
      <c r="D252" s="123" t="s">
        <v>60</v>
      </c>
      <c r="E252" s="25"/>
      <c r="F252" s="26">
        <v>0</v>
      </c>
      <c r="G252" s="55">
        <f>E234</f>
        <v>2000000</v>
      </c>
      <c r="H252" s="116">
        <f t="shared" si="40"/>
        <v>0</v>
      </c>
      <c r="I252" s="35">
        <v>0</v>
      </c>
      <c r="J252" s="56">
        <f>E234</f>
        <v>2000000</v>
      </c>
      <c r="K252" s="118">
        <f t="shared" si="41"/>
        <v>0</v>
      </c>
      <c r="L252" s="119">
        <f t="shared" si="39"/>
        <v>0</v>
      </c>
      <c r="M252" s="120" t="str">
        <f t="shared" si="42"/>
        <v/>
      </c>
    </row>
    <row r="253" spans="1:13" x14ac:dyDescent="0.25">
      <c r="A253" s="103" t="str">
        <f t="shared" si="38"/>
        <v>GS 3,000 - 4,999 kW</v>
      </c>
      <c r="D253" s="114" t="s">
        <v>61</v>
      </c>
      <c r="E253" s="25"/>
      <c r="F253" s="36">
        <v>0.40759874932393841</v>
      </c>
      <c r="G253" s="55">
        <f>IF(E235&gt;0, E235, E234)</f>
        <v>4000</v>
      </c>
      <c r="H253" s="116">
        <f t="shared" si="40"/>
        <v>1630.3949972957537</v>
      </c>
      <c r="I253" s="35">
        <v>0.42623197753746322</v>
      </c>
      <c r="J253" s="56">
        <f>IF(E235&gt;0, E235, E234)</f>
        <v>4000</v>
      </c>
      <c r="K253" s="118">
        <f t="shared" si="41"/>
        <v>1704.927910149853</v>
      </c>
      <c r="L253" s="119">
        <f t="shared" si="39"/>
        <v>74.532912854099322</v>
      </c>
      <c r="M253" s="120">
        <f t="shared" si="42"/>
        <v>4.5714635396773763E-2</v>
      </c>
    </row>
    <row r="254" spans="1:13" ht="26.4" x14ac:dyDescent="0.25">
      <c r="A254" s="103" t="str">
        <f t="shared" si="38"/>
        <v>GS 3,000 - 4,999 kW</v>
      </c>
      <c r="D254" s="123" t="s">
        <v>62</v>
      </c>
      <c r="E254" s="25"/>
      <c r="F254" s="26">
        <v>0</v>
      </c>
      <c r="G254" s="115">
        <v>1</v>
      </c>
      <c r="H254" s="116">
        <f t="shared" si="40"/>
        <v>0</v>
      </c>
      <c r="I254" s="45">
        <v>0</v>
      </c>
      <c r="J254" s="121">
        <v>1</v>
      </c>
      <c r="K254" s="118">
        <f t="shared" si="41"/>
        <v>0</v>
      </c>
      <c r="L254" s="119">
        <f t="shared" si="39"/>
        <v>0</v>
      </c>
      <c r="M254" s="120" t="str">
        <f t="shared" si="42"/>
        <v/>
      </c>
    </row>
    <row r="255" spans="1:13" x14ac:dyDescent="0.25">
      <c r="A255" s="103" t="str">
        <f t="shared" si="38"/>
        <v>GS 3,000 - 4,999 kW</v>
      </c>
      <c r="D255" s="114" t="s">
        <v>63</v>
      </c>
      <c r="E255" s="25"/>
      <c r="F255" s="36">
        <v>0</v>
      </c>
      <c r="G255" s="115">
        <v>1</v>
      </c>
      <c r="H255" s="116">
        <f t="shared" si="40"/>
        <v>0</v>
      </c>
      <c r="I255" s="29">
        <v>0</v>
      </c>
      <c r="J255" s="121">
        <v>1</v>
      </c>
      <c r="K255" s="118">
        <f t="shared" si="41"/>
        <v>0</v>
      </c>
      <c r="L255" s="119">
        <f t="shared" si="39"/>
        <v>0</v>
      </c>
      <c r="M255" s="120" t="str">
        <f t="shared" si="42"/>
        <v/>
      </c>
    </row>
    <row r="256" spans="1:13" x14ac:dyDescent="0.25">
      <c r="A256" s="103" t="str">
        <f t="shared" si="38"/>
        <v>GS 3,000 - 4,999 kW</v>
      </c>
      <c r="D256" s="114" t="s">
        <v>64</v>
      </c>
      <c r="E256" s="25"/>
      <c r="F256" s="36">
        <v>-7.7051371799586044E-2</v>
      </c>
      <c r="G256" s="55">
        <f>IF(E235&gt;0, E235, E234)</f>
        <v>4000</v>
      </c>
      <c r="H256" s="116">
        <f t="shared" si="40"/>
        <v>-308.2054871983442</v>
      </c>
      <c r="I256" s="35">
        <v>-4.8513717995860416E-3</v>
      </c>
      <c r="J256" s="56">
        <f>IF(E235&gt;0, E235, E234)</f>
        <v>4000</v>
      </c>
      <c r="K256" s="118">
        <f t="shared" si="41"/>
        <v>-19.405487198344165</v>
      </c>
      <c r="L256" s="119">
        <f t="shared" si="39"/>
        <v>288.8</v>
      </c>
      <c r="M256" s="120">
        <f t="shared" si="42"/>
        <v>-0.93703717810236165</v>
      </c>
    </row>
    <row r="257" spans="1:13" ht="26.4" x14ac:dyDescent="0.25">
      <c r="A257" s="103" t="str">
        <f t="shared" si="38"/>
        <v>GS 3,000 - 4,999 kW</v>
      </c>
      <c r="B257" s="103" t="s">
        <v>65</v>
      </c>
      <c r="D257" s="124" t="s">
        <v>66</v>
      </c>
      <c r="E257" s="125"/>
      <c r="F257" s="48"/>
      <c r="G257" s="49"/>
      <c r="H257" s="50">
        <f>SUM(H248:H256)</f>
        <v>26413.380611818549</v>
      </c>
      <c r="I257" s="51"/>
      <c r="J257" s="52"/>
      <c r="K257" s="50">
        <f>SUM(K248:K256)</f>
        <v>28122.579653982564</v>
      </c>
      <c r="L257" s="41">
        <f t="shared" si="39"/>
        <v>1709.1990421640148</v>
      </c>
      <c r="M257" s="42">
        <f>IF((H257)=0,"",(L257/H257))</f>
        <v>6.4709590464131703E-2</v>
      </c>
    </row>
    <row r="258" spans="1:13" x14ac:dyDescent="0.25">
      <c r="A258" s="103" t="str">
        <f t="shared" si="38"/>
        <v>GS 3,000 - 4,999 kW</v>
      </c>
      <c r="D258" s="126" t="s">
        <v>67</v>
      </c>
      <c r="E258" s="25"/>
      <c r="F258" s="36">
        <v>5.7504999999999997</v>
      </c>
      <c r="G258" s="43">
        <f>IF(E235&gt;0, E235, E234*E236)</f>
        <v>4000</v>
      </c>
      <c r="H258" s="116">
        <f>G258*F258</f>
        <v>23002</v>
      </c>
      <c r="I258" s="35">
        <v>6.1009000000000002</v>
      </c>
      <c r="J258" s="44">
        <f>IF(E235&gt;0, E235, E234*E237)</f>
        <v>4000</v>
      </c>
      <c r="K258" s="118">
        <f>J258*I258</f>
        <v>24403.600000000002</v>
      </c>
      <c r="L258" s="119">
        <f t="shared" si="39"/>
        <v>1401.6000000000022</v>
      </c>
      <c r="M258" s="120">
        <f>IF(ISERROR(L258/H258), "", L258/H258)</f>
        <v>6.09338318407096E-2</v>
      </c>
    </row>
    <row r="259" spans="1:13" ht="26.4" x14ac:dyDescent="0.25">
      <c r="A259" s="103" t="str">
        <f t="shared" si="38"/>
        <v>GS 3,000 - 4,999 kW</v>
      </c>
      <c r="D259" s="128" t="s">
        <v>68</v>
      </c>
      <c r="E259" s="25"/>
      <c r="F259" s="36">
        <v>2.7044000000000001</v>
      </c>
      <c r="G259" s="43">
        <f>IF(E235&gt;0, E235, E234*E236)</f>
        <v>4000</v>
      </c>
      <c r="H259" s="116">
        <f>G259*F259</f>
        <v>10817.6</v>
      </c>
      <c r="I259" s="35">
        <v>2.8788999999999998</v>
      </c>
      <c r="J259" s="44">
        <f>IF(E235&gt;0, E235, E234*E237)</f>
        <v>4000</v>
      </c>
      <c r="K259" s="118">
        <f>J259*I259</f>
        <v>11515.599999999999</v>
      </c>
      <c r="L259" s="119">
        <f t="shared" si="39"/>
        <v>697.99999999999818</v>
      </c>
      <c r="M259" s="120">
        <f>IF(ISERROR(L259/H259), "", L259/H259)</f>
        <v>6.4524478627421805E-2</v>
      </c>
    </row>
    <row r="260" spans="1:13" ht="26.4" x14ac:dyDescent="0.25">
      <c r="A260" s="103" t="str">
        <f t="shared" si="38"/>
        <v>GS 3,000 - 4,999 kW</v>
      </c>
      <c r="B260" s="103" t="s">
        <v>69</v>
      </c>
      <c r="D260" s="124" t="s">
        <v>70</v>
      </c>
      <c r="E260" s="7"/>
      <c r="F260" s="48"/>
      <c r="G260" s="49"/>
      <c r="H260" s="50">
        <f>SUM(H257:H259)</f>
        <v>60232.980611818544</v>
      </c>
      <c r="I260" s="51"/>
      <c r="J260" s="40"/>
      <c r="K260" s="50">
        <f>SUM(K257:K259)</f>
        <v>64041.779653982565</v>
      </c>
      <c r="L260" s="41">
        <f t="shared" si="39"/>
        <v>3808.7990421640206</v>
      </c>
      <c r="M260" s="42">
        <f>IF((H260)=0,"",(L260/H260))</f>
        <v>6.3234444045040028E-2</v>
      </c>
    </row>
    <row r="261" spans="1:13" ht="19.5" customHeight="1" x14ac:dyDescent="0.25">
      <c r="A261" s="103" t="str">
        <f t="shared" si="38"/>
        <v>GS 3,000 - 4,999 kW</v>
      </c>
      <c r="D261" s="129" t="s">
        <v>71</v>
      </c>
      <c r="E261" s="25"/>
      <c r="F261" s="36">
        <v>4.5000000000000005E-3</v>
      </c>
      <c r="G261" s="43">
        <f>E234*E236</f>
        <v>2062199.9999999998</v>
      </c>
      <c r="H261" s="130">
        <f>G261*F261</f>
        <v>9279.9</v>
      </c>
      <c r="I261" s="35">
        <v>4.5000000000000005E-3</v>
      </c>
      <c r="J261" s="44">
        <f>E234*E237</f>
        <v>2062199.9999999998</v>
      </c>
      <c r="K261" s="118">
        <f>J261*I261</f>
        <v>9279.9</v>
      </c>
      <c r="L261" s="119">
        <f t="shared" si="39"/>
        <v>0</v>
      </c>
      <c r="M261" s="120">
        <f>IF(ISERROR(L261/H261), "", L261/H261)</f>
        <v>0</v>
      </c>
    </row>
    <row r="262" spans="1:13" ht="16.5" customHeight="1" x14ac:dyDescent="0.25">
      <c r="A262" s="103" t="str">
        <f t="shared" si="38"/>
        <v>GS 3,000 - 4,999 kW</v>
      </c>
      <c r="D262" s="129" t="s">
        <v>72</v>
      </c>
      <c r="E262" s="25"/>
      <c r="F262" s="36">
        <v>1.5E-3</v>
      </c>
      <c r="G262" s="43">
        <f>E234*E236</f>
        <v>2062199.9999999998</v>
      </c>
      <c r="H262" s="130">
        <f>G262*F262</f>
        <v>3093.2999999999997</v>
      </c>
      <c r="I262" s="35">
        <v>1.5E-3</v>
      </c>
      <c r="J262" s="44">
        <f>E234*E237</f>
        <v>2062199.9999999998</v>
      </c>
      <c r="K262" s="118">
        <f>J262*I262</f>
        <v>3093.2999999999997</v>
      </c>
      <c r="L262" s="119">
        <f t="shared" si="39"/>
        <v>0</v>
      </c>
      <c r="M262" s="120">
        <f>IF(ISERROR(L262/H262), "", L262/H262)</f>
        <v>0</v>
      </c>
    </row>
    <row r="263" spans="1:13" x14ac:dyDescent="0.25">
      <c r="A263" s="103" t="str">
        <f t="shared" si="38"/>
        <v>GS 3,000 - 4,999 kW</v>
      </c>
      <c r="D263" s="25" t="s">
        <v>73</v>
      </c>
      <c r="E263" s="25"/>
      <c r="F263" s="54">
        <v>0.25</v>
      </c>
      <c r="G263" s="27">
        <v>1</v>
      </c>
      <c r="H263" s="130">
        <f>G263*F263</f>
        <v>0.25</v>
      </c>
      <c r="I263" s="45">
        <v>0.25</v>
      </c>
      <c r="J263" s="30">
        <v>1</v>
      </c>
      <c r="K263" s="118">
        <f>J263*I263</f>
        <v>0.25</v>
      </c>
      <c r="L263" s="119">
        <f t="shared" si="39"/>
        <v>0</v>
      </c>
      <c r="M263" s="120">
        <f>IF(ISERROR(L263/H263), "", L263/H263)</f>
        <v>0</v>
      </c>
    </row>
    <row r="264" spans="1:13" ht="26.4" x14ac:dyDescent="0.25">
      <c r="A264" s="103" t="str">
        <f t="shared" si="38"/>
        <v>GS 3,000 - 4,999 kW</v>
      </c>
      <c r="D264" s="129" t="s">
        <v>74</v>
      </c>
      <c r="E264" s="25"/>
      <c r="F264" s="34"/>
      <c r="G264" s="43"/>
      <c r="H264" s="130"/>
      <c r="I264" s="35"/>
      <c r="J264" s="44"/>
      <c r="K264" s="118"/>
      <c r="L264" s="119"/>
      <c r="M264" s="120"/>
    </row>
    <row r="265" spans="1:13" x14ac:dyDescent="0.25">
      <c r="A265" s="103" t="str">
        <f t="shared" si="38"/>
        <v>GS 3,000 - 4,999 kW</v>
      </c>
      <c r="B265" s="103" t="s">
        <v>12</v>
      </c>
      <c r="D265" s="25" t="s">
        <v>75</v>
      </c>
      <c r="E265" s="25"/>
      <c r="F265" s="96">
        <v>8.6999999999999994E-2</v>
      </c>
      <c r="G265" s="55">
        <f>IF(AND(E234*12&gt;=150000),OffPeakPer*E234*E236,OffPeakPer*E234)</f>
        <v>1319807.9999999998</v>
      </c>
      <c r="H265" s="130">
        <f>G265*F265</f>
        <v>114823.29599999997</v>
      </c>
      <c r="I265" s="35">
        <f>OffPeak</f>
        <v>9.8000000000000004E-2</v>
      </c>
      <c r="J265" s="56">
        <f>IF(AND(E234*12&gt;=150000),OffPeakPer*E234*E237,OffPeakPer*E234)</f>
        <v>1319807.9999999998</v>
      </c>
      <c r="K265" s="118">
        <f>J265*I265</f>
        <v>129341.18399999998</v>
      </c>
      <c r="L265" s="119">
        <f>K265-H265</f>
        <v>14517.888000000006</v>
      </c>
      <c r="M265" s="120">
        <f>IF(ISERROR(L265/H265), "", L265/H265)</f>
        <v>0.1264367816091955</v>
      </c>
    </row>
    <row r="266" spans="1:13" x14ac:dyDescent="0.25">
      <c r="A266" s="103" t="str">
        <f t="shared" si="38"/>
        <v>GS 3,000 - 4,999 kW</v>
      </c>
      <c r="B266" s="103" t="s">
        <v>12</v>
      </c>
      <c r="D266" s="25" t="s">
        <v>76</v>
      </c>
      <c r="E266" s="25"/>
      <c r="F266" s="96">
        <v>0.157</v>
      </c>
      <c r="G266" s="55">
        <f>IF(AND(E234*12&gt;=150000),MidPeakPer*E234*E236,MidPeakPer*E234)</f>
        <v>371195.99999999994</v>
      </c>
      <c r="H266" s="130">
        <f>G266*F266</f>
        <v>58277.77199999999</v>
      </c>
      <c r="I266" s="35">
        <f>MidPeak</f>
        <v>0.157</v>
      </c>
      <c r="J266" s="56">
        <f>IF(AND(E234*12&gt;=150000),MidPeakPer*E234*E237,MidPeakPer*E234)</f>
        <v>371195.99999999994</v>
      </c>
      <c r="K266" s="118">
        <f>J266*I266</f>
        <v>58277.77199999999</v>
      </c>
      <c r="L266" s="119">
        <f>K266-H266</f>
        <v>0</v>
      </c>
      <c r="M266" s="120">
        <f>IF(ISERROR(L266/H266), "", L266/H266)</f>
        <v>0</v>
      </c>
    </row>
    <row r="267" spans="1:13" x14ac:dyDescent="0.25">
      <c r="A267" s="103" t="str">
        <f t="shared" si="38"/>
        <v>GS 3,000 - 4,999 kW</v>
      </c>
      <c r="B267" s="103" t="s">
        <v>12</v>
      </c>
      <c r="D267" s="103" t="s">
        <v>77</v>
      </c>
      <c r="E267" s="25"/>
      <c r="F267" s="96">
        <v>0.182</v>
      </c>
      <c r="G267" s="55">
        <f>IF(AND(E234*12&gt;=150000),OnPeakPer*E234*E236,OnPeakPer*E234)</f>
        <v>371195.99999999994</v>
      </c>
      <c r="H267" s="130">
        <f>G267*F267</f>
        <v>67557.671999999991</v>
      </c>
      <c r="I267" s="35">
        <f>OnPeak</f>
        <v>0.20300000000000001</v>
      </c>
      <c r="J267" s="56">
        <f>IF(AND(E234*12&gt;=150000),OnPeakPer*E234*E237,OnPeakPer*E234)</f>
        <v>371195.99999999994</v>
      </c>
      <c r="K267" s="118">
        <f>J267*I267</f>
        <v>75352.788</v>
      </c>
      <c r="L267" s="119">
        <f>K267-H267</f>
        <v>7795.1160000000091</v>
      </c>
      <c r="M267" s="120">
        <f>IF(ISERROR(L267/H267), "", L267/H267)</f>
        <v>0.11538461538461553</v>
      </c>
    </row>
    <row r="268" spans="1:13" x14ac:dyDescent="0.25">
      <c r="A268" s="103" t="str">
        <f t="shared" si="38"/>
        <v>GS 3,000 - 4,999 kW</v>
      </c>
      <c r="B268" s="103" t="s">
        <v>78</v>
      </c>
      <c r="D268" s="25" t="s">
        <v>79</v>
      </c>
      <c r="E268" s="25"/>
      <c r="F268" s="57">
        <v>0.11308</v>
      </c>
      <c r="G268" s="55">
        <f>IF(AND(E234*12&gt;=150000),E234*E236,E234)</f>
        <v>2062199.9999999998</v>
      </c>
      <c r="H268" s="130">
        <f>G268*F268</f>
        <v>233193.57599999997</v>
      </c>
      <c r="I268" s="35">
        <f>F268</f>
        <v>0.11308</v>
      </c>
      <c r="J268" s="56">
        <f>IF(AND(E234*12&gt;=150000),E234*E237,E234)</f>
        <v>2062199.9999999998</v>
      </c>
      <c r="K268" s="118">
        <f>J268*I268</f>
        <v>233193.57599999997</v>
      </c>
      <c r="L268" s="119">
        <f>K268-H268</f>
        <v>0</v>
      </c>
      <c r="M268" s="120">
        <f>IF(ISERROR(L268/H268), "", L268/H268)</f>
        <v>0</v>
      </c>
    </row>
    <row r="269" spans="1:13" ht="13.8" thickBot="1" x14ac:dyDescent="0.3">
      <c r="A269" s="103" t="str">
        <f t="shared" si="38"/>
        <v>GS 3,000 - 4,999 kW</v>
      </c>
      <c r="B269" s="103" t="s">
        <v>17</v>
      </c>
      <c r="D269" s="25" t="s">
        <v>80</v>
      </c>
      <c r="E269" s="25"/>
      <c r="F269" s="57">
        <v>0.11308</v>
      </c>
      <c r="G269" s="55">
        <f>IF(AND(E234*12&gt;=150000),E234*E236,E234)</f>
        <v>2062199.9999999998</v>
      </c>
      <c r="H269" s="130">
        <f>G269*F269</f>
        <v>233193.57599999997</v>
      </c>
      <c r="I269" s="35">
        <f>F269</f>
        <v>0.11308</v>
      </c>
      <c r="J269" s="56">
        <f>IF(AND(E234*12&gt;=150000),E234*E237,E234)</f>
        <v>2062199.9999999998</v>
      </c>
      <c r="K269" s="118">
        <f>J269*I269</f>
        <v>233193.57599999997</v>
      </c>
      <c r="L269" s="119">
        <f>K269-H269</f>
        <v>0</v>
      </c>
      <c r="M269" s="120">
        <f>IF(ISERROR(L269/H269), "", L269/H269)</f>
        <v>0</v>
      </c>
    </row>
    <row r="270" spans="1:13" ht="13.8" thickBot="1" x14ac:dyDescent="0.3">
      <c r="A270" s="103" t="str">
        <f t="shared" si="38"/>
        <v>GS 3,000 - 4,999 kW</v>
      </c>
      <c r="D270" s="58"/>
      <c r="E270" s="59"/>
      <c r="F270" s="60"/>
      <c r="G270" s="61"/>
      <c r="H270" s="62"/>
      <c r="I270" s="60"/>
      <c r="J270" s="63"/>
      <c r="K270" s="62"/>
      <c r="L270" s="64"/>
      <c r="M270" s="65"/>
    </row>
    <row r="271" spans="1:13" ht="13.2" hidden="1" customHeight="1" thickBot="1" x14ac:dyDescent="0.3">
      <c r="A271" s="103" t="str">
        <f t="shared" si="38"/>
        <v>GS 3,000 - 4,999 kW</v>
      </c>
      <c r="B271" s="103" t="s">
        <v>12</v>
      </c>
      <c r="D271" s="135" t="s">
        <v>81</v>
      </c>
      <c r="E271" s="25"/>
      <c r="F271" s="66"/>
      <c r="G271" s="67"/>
      <c r="H271" s="68">
        <f>SUM(H261:H267,H260)</f>
        <v>313265.1706118185</v>
      </c>
      <c r="I271" s="69"/>
      <c r="J271" s="69"/>
      <c r="K271" s="68">
        <f>SUM(K261:K267,K260)</f>
        <v>339386.97365398257</v>
      </c>
      <c r="L271" s="70">
        <f>K271-H271</f>
        <v>26121.803042164072</v>
      </c>
      <c r="M271" s="71">
        <f>IF((H271)=0,"",(L271/H271))</f>
        <v>8.33855962702372E-2</v>
      </c>
    </row>
    <row r="272" spans="1:13" ht="12.45" hidden="1" customHeight="1" x14ac:dyDescent="0.25">
      <c r="A272" s="103" t="str">
        <f t="shared" si="38"/>
        <v>GS 3,000 - 4,999 kW</v>
      </c>
      <c r="B272" s="103" t="s">
        <v>12</v>
      </c>
      <c r="D272" s="142" t="s">
        <v>82</v>
      </c>
      <c r="E272" s="25"/>
      <c r="F272" s="66">
        <v>0.13</v>
      </c>
      <c r="G272" s="72"/>
      <c r="H272" s="73">
        <f>H271*F272</f>
        <v>40724.472179536409</v>
      </c>
      <c r="I272" s="74">
        <v>0.13</v>
      </c>
      <c r="J272" s="27"/>
      <c r="K272" s="73">
        <f>K271*I272</f>
        <v>44120.306575017734</v>
      </c>
      <c r="L272" s="32">
        <f>K272-H272</f>
        <v>3395.8343954813245</v>
      </c>
      <c r="M272" s="75">
        <f>IF((H272)=0,"",(L272/H272))</f>
        <v>8.3385596270237061E-2</v>
      </c>
    </row>
    <row r="273" spans="1:13" ht="14.7" hidden="1" customHeight="1" x14ac:dyDescent="0.3">
      <c r="A273" s="103" t="str">
        <f t="shared" si="38"/>
        <v>GS 3,000 - 4,999 kW</v>
      </c>
      <c r="B273" s="103" t="s">
        <v>12</v>
      </c>
      <c r="D273" s="142" t="s">
        <v>83</v>
      </c>
      <c r="E273" s="147"/>
      <c r="F273" s="76">
        <v>0.23499999999999999</v>
      </c>
      <c r="G273" s="72"/>
      <c r="H273" s="73">
        <f>IF(OR(ISNUMBER(SEARCH("[DGEN]", E232))=TRUE, ISNUMBER(SEARCH("STREET LIGHT", E232))=TRUE), 0, IF(AND(E234=0, E235=0),0, IF(AND(E235=0, E234*12&gt;250000), 0, IF(AND(E234=0, E235&gt;=50), 0, IF(E234*12&lt;=250000, F273*H271*-1, IF(E235&lt;50, F273*H271*-1, 0))))))</f>
        <v>0</v>
      </c>
      <c r="I273" s="76">
        <v>0.23499999999999999</v>
      </c>
      <c r="J273" s="27"/>
      <c r="K273" s="73">
        <f>IF(OR(ISNUMBER(SEARCH("[DGEN]", E232))=TRUE, ISNUMBER(SEARCH("STREET LIGHT", E232))=TRUE), 0, IF(AND(E234=0, E235=0),0, IF(AND(E235=0, E234*12&gt;250000), 0, IF(AND(E234=0, E235&gt;=50), 0, IF(E234*12&lt;=250000, I273*K271*-1, IF(E235&lt;50, I273*K271*-1, 0))))))</f>
        <v>0</v>
      </c>
      <c r="L273" s="32">
        <f>K273-H273</f>
        <v>0</v>
      </c>
      <c r="M273" s="75"/>
    </row>
    <row r="274" spans="1:13" ht="13.2" hidden="1" customHeight="1" x14ac:dyDescent="0.25">
      <c r="A274" s="103" t="str">
        <f t="shared" si="38"/>
        <v>GS 3,000 - 4,999 kW</v>
      </c>
      <c r="B274" s="103" t="s">
        <v>84</v>
      </c>
      <c r="D274" s="248" t="s">
        <v>85</v>
      </c>
      <c r="E274" s="248"/>
      <c r="F274" s="77"/>
      <c r="G274" s="78"/>
      <c r="H274" s="79">
        <f>H271+H272+H273</f>
        <v>353989.64279135491</v>
      </c>
      <c r="I274" s="80"/>
      <c r="J274" s="80"/>
      <c r="K274" s="81">
        <f>K271+K272+K273</f>
        <v>383507.28022900032</v>
      </c>
      <c r="L274" s="82">
        <f>K274-H274</f>
        <v>29517.637437645404</v>
      </c>
      <c r="M274" s="83">
        <f>IF((H274)=0,"",(L274/H274))</f>
        <v>8.33855962702372E-2</v>
      </c>
    </row>
    <row r="275" spans="1:13" ht="13.2" hidden="1" customHeight="1" x14ac:dyDescent="0.25">
      <c r="A275" s="103" t="str">
        <f t="shared" si="38"/>
        <v>GS 3,000 - 4,999 kW</v>
      </c>
      <c r="B275" s="103" t="s">
        <v>12</v>
      </c>
      <c r="D275" s="131"/>
      <c r="E275" s="132"/>
      <c r="F275" s="60"/>
      <c r="G275" s="61"/>
      <c r="H275" s="62"/>
      <c r="I275" s="60"/>
      <c r="J275" s="63"/>
      <c r="K275" s="62"/>
      <c r="L275" s="64"/>
      <c r="M275" s="65"/>
    </row>
    <row r="276" spans="1:13" ht="13.2" hidden="1" customHeight="1" x14ac:dyDescent="0.25">
      <c r="A276" s="103" t="str">
        <f t="shared" si="38"/>
        <v>GS 3,000 - 4,999 kW</v>
      </c>
      <c r="B276" s="103" t="s">
        <v>78</v>
      </c>
      <c r="D276" s="135" t="s">
        <v>86</v>
      </c>
      <c r="E276" s="25"/>
      <c r="F276" s="66"/>
      <c r="G276" s="67"/>
      <c r="H276" s="68">
        <f>SUM(H268,H261:H264,H260)</f>
        <v>305800.00661181851</v>
      </c>
      <c r="I276" s="69"/>
      <c r="J276" s="69"/>
      <c r="K276" s="68">
        <f>SUM(K268,K261:K264,K260)</f>
        <v>309608.8056539825</v>
      </c>
      <c r="L276" s="70">
        <f>K276-H276</f>
        <v>3808.7990421639988</v>
      </c>
      <c r="M276" s="71">
        <f>IF((H276)=0,"",(L276/H276))</f>
        <v>1.2455196075253442E-2</v>
      </c>
    </row>
    <row r="277" spans="1:13" ht="12.45" hidden="1" customHeight="1" x14ac:dyDescent="0.25">
      <c r="A277" s="103" t="str">
        <f t="shared" si="38"/>
        <v>GS 3,000 - 4,999 kW</v>
      </c>
      <c r="B277" s="103" t="s">
        <v>78</v>
      </c>
      <c r="D277" s="142" t="s">
        <v>82</v>
      </c>
      <c r="E277" s="25"/>
      <c r="F277" s="66">
        <v>0.13</v>
      </c>
      <c r="G277" s="67"/>
      <c r="H277" s="73">
        <f>H276*F277</f>
        <v>39754.000859536405</v>
      </c>
      <c r="I277" s="66">
        <v>0.13</v>
      </c>
      <c r="J277" s="74"/>
      <c r="K277" s="73">
        <f>K276*I277</f>
        <v>40249.144735017726</v>
      </c>
      <c r="L277" s="32">
        <f>K277-H277</f>
        <v>495.14387548132072</v>
      </c>
      <c r="M277" s="75">
        <f>IF((H277)=0,"",(L277/H277))</f>
        <v>1.2455196075253465E-2</v>
      </c>
    </row>
    <row r="278" spans="1:13" ht="14.7" hidden="1" customHeight="1" x14ac:dyDescent="0.3">
      <c r="A278" s="103" t="str">
        <f t="shared" si="38"/>
        <v>GS 3,000 - 4,999 kW</v>
      </c>
      <c r="B278" s="103" t="s">
        <v>78</v>
      </c>
      <c r="D278" s="142" t="s">
        <v>83</v>
      </c>
      <c r="E278" s="147"/>
      <c r="F278" s="76">
        <v>0.23499999999999999</v>
      </c>
      <c r="G278" s="67"/>
      <c r="H278" s="73">
        <f>IF(OR(ISNUMBER(SEARCH("[DGEN]", E232))=TRUE, ISNUMBER(SEARCH("STREET LIGHT", E232))=TRUE), 0, IF(AND(E234=0, E235=0),0, IF(AND(E235=0, E234*12&gt;250000), 0, IF(AND(E234=0, E235&gt;=50), 0, IF(E234*12&lt;=250000, F278*H276*-1, IF(E235&lt;50, F278*H276*-1, 0))))))</f>
        <v>0</v>
      </c>
      <c r="I278" s="76">
        <v>0.23499999999999999</v>
      </c>
      <c r="J278" s="74"/>
      <c r="K278" s="73">
        <f>IF(OR(ISNUMBER(SEARCH("[DGEN]", E232))=TRUE, ISNUMBER(SEARCH("STREET LIGHT", E232))=TRUE), 0, IF(AND(E234=0, E235=0),0, IF(AND(E235=0, E234*12&gt;250000), 0, IF(AND(E234=0, E235&gt;=50), 0, IF(E234*12&lt;=250000, I278*K276*-1, IF(E235&lt;50, I278*K276*-1, 0))))))</f>
        <v>0</v>
      </c>
      <c r="L278" s="32"/>
      <c r="M278" s="75"/>
    </row>
    <row r="279" spans="1:13" ht="13.2" hidden="1" customHeight="1" x14ac:dyDescent="0.25">
      <c r="A279" s="103" t="str">
        <f t="shared" si="38"/>
        <v>GS 3,000 - 4,999 kW</v>
      </c>
      <c r="B279" s="103" t="s">
        <v>87</v>
      </c>
      <c r="D279" s="248" t="s">
        <v>86</v>
      </c>
      <c r="E279" s="248"/>
      <c r="F279" s="84"/>
      <c r="G279" s="85"/>
      <c r="H279" s="79">
        <f>SUM(H276,H277)</f>
        <v>345554.00747135491</v>
      </c>
      <c r="I279" s="86"/>
      <c r="J279" s="86"/>
      <c r="K279" s="79">
        <f>SUM(K276,K277)</f>
        <v>349857.95038900024</v>
      </c>
      <c r="L279" s="87">
        <f>K279-H279</f>
        <v>4303.9429176453268</v>
      </c>
      <c r="M279" s="88">
        <f>IF((H279)=0,"",(L279/H279))</f>
        <v>1.2455196075253467E-2</v>
      </c>
    </row>
    <row r="280" spans="1:13" ht="13.2" hidden="1" customHeight="1" x14ac:dyDescent="0.25">
      <c r="A280" s="103" t="str">
        <f t="shared" si="38"/>
        <v>GS 3,000 - 4,999 kW</v>
      </c>
      <c r="B280" s="103" t="s">
        <v>78</v>
      </c>
      <c r="D280" s="131"/>
      <c r="E280" s="132"/>
      <c r="F280" s="89"/>
      <c r="G280" s="90"/>
      <c r="H280" s="91"/>
      <c r="I280" s="89"/>
      <c r="J280" s="61"/>
      <c r="K280" s="91"/>
      <c r="L280" s="92"/>
      <c r="M280" s="65"/>
    </row>
    <row r="281" spans="1:13" x14ac:dyDescent="0.25">
      <c r="A281" s="103" t="str">
        <f t="shared" si="38"/>
        <v>GS 3,000 - 4,999 kW</v>
      </c>
      <c r="B281" s="103" t="s">
        <v>17</v>
      </c>
      <c r="D281" s="135" t="s">
        <v>88</v>
      </c>
      <c r="E281" s="25"/>
      <c r="F281" s="136"/>
      <c r="G281" s="137"/>
      <c r="H281" s="138">
        <f>SUM(H269,H261:H264,H260)</f>
        <v>305800.00661181851</v>
      </c>
      <c r="I281" s="139"/>
      <c r="J281" s="139"/>
      <c r="K281" s="138">
        <f>SUM(K269,K261:K264,K260)</f>
        <v>309608.8056539825</v>
      </c>
      <c r="L281" s="140">
        <f>K281-H281</f>
        <v>3808.7990421639988</v>
      </c>
      <c r="M281" s="141">
        <f>IF((H281)=0,"",(L281/H281))</f>
        <v>1.2455196075253442E-2</v>
      </c>
    </row>
    <row r="282" spans="1:13" x14ac:dyDescent="0.25">
      <c r="A282" s="103" t="str">
        <f t="shared" si="38"/>
        <v>GS 3,000 - 4,999 kW</v>
      </c>
      <c r="B282" s="103" t="s">
        <v>17</v>
      </c>
      <c r="D282" s="142" t="s">
        <v>82</v>
      </c>
      <c r="E282" s="25"/>
      <c r="F282" s="136">
        <v>0.13</v>
      </c>
      <c r="G282" s="137"/>
      <c r="H282" s="144">
        <f>H281*F282</f>
        <v>39754.000859536405</v>
      </c>
      <c r="I282" s="136">
        <v>0.13</v>
      </c>
      <c r="J282" s="145"/>
      <c r="K282" s="144">
        <f>K281*I282</f>
        <v>40249.144735017726</v>
      </c>
      <c r="L282" s="119">
        <f>K282-H282</f>
        <v>495.14387548132072</v>
      </c>
      <c r="M282" s="146">
        <f>IF((H282)=0,"",(L282/H282))</f>
        <v>1.2455196075253465E-2</v>
      </c>
    </row>
    <row r="283" spans="1:13" ht="14.4" x14ac:dyDescent="0.3">
      <c r="A283" s="103" t="str">
        <f t="shared" si="38"/>
        <v>GS 3,000 - 4,999 kW</v>
      </c>
      <c r="B283" s="103" t="s">
        <v>17</v>
      </c>
      <c r="D283" s="142" t="s">
        <v>83</v>
      </c>
      <c r="E283" s="147"/>
      <c r="F283" s="148">
        <v>0.23499999999999999</v>
      </c>
      <c r="G283" s="137"/>
      <c r="H283" s="144">
        <f>IF(OR(ISNUMBER(SEARCH("[DGEN]", E232))=TRUE, ISNUMBER(SEARCH("STREET LIGHT", E232))=TRUE), 0, IF(AND(E234=0, E235=0),0, IF(AND(E235=0, E234*12&gt;250000), 0, IF(AND(E234=0, E235&gt;=50), 0, IF(E234*12&lt;=250000, F283*H281*-1, IF(E235&lt;50, F283*H281*-1, 0))))))</f>
        <v>0</v>
      </c>
      <c r="I283" s="148">
        <v>0.23499999999999999</v>
      </c>
      <c r="J283" s="145"/>
      <c r="K283" s="144">
        <f>IF(OR(ISNUMBER(SEARCH("[DGEN]", E232))=TRUE, ISNUMBER(SEARCH("STREET LIGHT", E232))=TRUE), 0, IF(AND(E234=0, E235=0),0, IF(AND(E235=0, E234*12&gt;250000), 0, IF(AND(E234=0, E235&gt;=50), 0, IF(E234*12&lt;=250000, I283*K281*-1, IF(E235&lt;50, I283*K281*-1, 0))))))</f>
        <v>0</v>
      </c>
      <c r="L283" s="119"/>
      <c r="M283" s="146"/>
    </row>
    <row r="284" spans="1:13" ht="13.5" customHeight="1" thickBot="1" x14ac:dyDescent="0.3">
      <c r="A284" s="103" t="str">
        <f t="shared" si="38"/>
        <v>GS 3,000 - 4,999 kW</v>
      </c>
      <c r="B284" s="103" t="s">
        <v>89</v>
      </c>
      <c r="D284" s="247" t="s">
        <v>88</v>
      </c>
      <c r="E284" s="247"/>
      <c r="F284" s="84"/>
      <c r="G284" s="85"/>
      <c r="H284" s="79">
        <f>SUM(H281,H282)</f>
        <v>345554.00747135491</v>
      </c>
      <c r="I284" s="86"/>
      <c r="J284" s="86"/>
      <c r="K284" s="79">
        <f>SUM(K281,K282)</f>
        <v>349857.95038900024</v>
      </c>
      <c r="L284" s="87">
        <f>K284-H284</f>
        <v>4303.9429176453268</v>
      </c>
      <c r="M284" s="88">
        <f>IF((H284)=0,"",(L284/H284))</f>
        <v>1.2455196075253467E-2</v>
      </c>
    </row>
    <row r="285" spans="1:13" ht="13.8" thickBot="1" x14ac:dyDescent="0.3">
      <c r="A285" s="103" t="str">
        <f t="shared" si="38"/>
        <v>GS 3,000 - 4,999 kW</v>
      </c>
      <c r="B285" s="103" t="s">
        <v>17</v>
      </c>
      <c r="D285" s="58"/>
      <c r="E285" s="59"/>
      <c r="F285" s="93"/>
      <c r="G285" s="90"/>
      <c r="H285" s="94"/>
      <c r="I285" s="93"/>
      <c r="J285" s="61"/>
      <c r="K285" s="94"/>
      <c r="L285" s="92"/>
      <c r="M285" s="95"/>
    </row>
    <row r="288" spans="1:13" x14ac:dyDescent="0.25">
      <c r="C288" s="103"/>
      <c r="D288" s="104" t="s">
        <v>34</v>
      </c>
      <c r="E288" s="246" t="str">
        <f>D20</f>
        <v>Unmetered Scattered Load</v>
      </c>
      <c r="F288" s="246"/>
      <c r="G288" s="246"/>
      <c r="H288" s="246"/>
      <c r="I288" s="246"/>
      <c r="J288" s="246"/>
      <c r="K288" s="103" t="str">
        <f>IF(N20="DEMAND - INTERVAL","RTSR - INTERVAL METERED","")</f>
        <v/>
      </c>
    </row>
    <row r="289" spans="1:14" x14ac:dyDescent="0.25">
      <c r="C289" s="103"/>
      <c r="D289" s="104" t="s">
        <v>35</v>
      </c>
      <c r="E289" s="236" t="str">
        <f>H20</f>
        <v>RPP</v>
      </c>
      <c r="F289" s="236"/>
      <c r="G289" s="236"/>
      <c r="H289" s="20"/>
      <c r="I289" s="20"/>
    </row>
    <row r="290" spans="1:14" ht="15.6" x14ac:dyDescent="0.25">
      <c r="C290" s="103"/>
      <c r="D290" s="104" t="s">
        <v>36</v>
      </c>
      <c r="E290" s="21">
        <f>K20</f>
        <v>450</v>
      </c>
      <c r="F290" s="105" t="s">
        <v>11</v>
      </c>
      <c r="J290" s="22"/>
      <c r="K290" s="22"/>
      <c r="L290" s="22"/>
      <c r="M290" s="22"/>
      <c r="N290" s="22"/>
    </row>
    <row r="291" spans="1:14" ht="15.6" x14ac:dyDescent="0.3">
      <c r="C291" s="103"/>
      <c r="D291" s="104" t="s">
        <v>37</v>
      </c>
      <c r="E291" s="21">
        <f>L20</f>
        <v>0</v>
      </c>
      <c r="F291" s="106" t="s">
        <v>16</v>
      </c>
      <c r="G291" s="107"/>
      <c r="H291" s="108"/>
      <c r="I291" s="108"/>
      <c r="J291" s="108"/>
    </row>
    <row r="292" spans="1:14" x14ac:dyDescent="0.25">
      <c r="C292" s="103"/>
      <c r="D292" s="104" t="s">
        <v>38</v>
      </c>
      <c r="E292" s="23">
        <f>I20</f>
        <v>1.0415000000000001</v>
      </c>
    </row>
    <row r="293" spans="1:14" x14ac:dyDescent="0.25">
      <c r="C293" s="103"/>
      <c r="D293" s="104" t="s">
        <v>39</v>
      </c>
      <c r="E293" s="23">
        <f>J20</f>
        <v>1.0415000000000001</v>
      </c>
    </row>
    <row r="294" spans="1:14" x14ac:dyDescent="0.25">
      <c r="C294" s="103"/>
    </row>
    <row r="295" spans="1:14" x14ac:dyDescent="0.25">
      <c r="C295" s="103"/>
      <c r="E295" s="105"/>
      <c r="F295" s="237" t="s">
        <v>40</v>
      </c>
      <c r="G295" s="238"/>
      <c r="H295" s="239"/>
      <c r="I295" s="237" t="s">
        <v>41</v>
      </c>
      <c r="J295" s="238"/>
      <c r="K295" s="239"/>
      <c r="L295" s="237" t="s">
        <v>42</v>
      </c>
      <c r="M295" s="239"/>
    </row>
    <row r="296" spans="1:14" x14ac:dyDescent="0.25">
      <c r="C296" s="103"/>
      <c r="E296" s="240"/>
      <c r="F296" s="109" t="s">
        <v>43</v>
      </c>
      <c r="G296" s="109" t="s">
        <v>44</v>
      </c>
      <c r="H296" s="110" t="s">
        <v>45</v>
      </c>
      <c r="I296" s="109" t="s">
        <v>43</v>
      </c>
      <c r="J296" s="111" t="s">
        <v>44</v>
      </c>
      <c r="K296" s="110" t="s">
        <v>45</v>
      </c>
      <c r="L296" s="242" t="s">
        <v>46</v>
      </c>
      <c r="M296" s="244" t="s">
        <v>47</v>
      </c>
    </row>
    <row r="297" spans="1:14" x14ac:dyDescent="0.25">
      <c r="C297" s="103"/>
      <c r="E297" s="241"/>
      <c r="F297" s="112" t="s">
        <v>48</v>
      </c>
      <c r="G297" s="112"/>
      <c r="H297" s="113" t="s">
        <v>48</v>
      </c>
      <c r="I297" s="112" t="s">
        <v>48</v>
      </c>
      <c r="J297" s="113"/>
      <c r="K297" s="113" t="s">
        <v>48</v>
      </c>
      <c r="L297" s="243"/>
      <c r="M297" s="245"/>
    </row>
    <row r="298" spans="1:14" x14ac:dyDescent="0.25">
      <c r="A298" s="103" t="str">
        <f>$E288</f>
        <v>Unmetered Scattered Load</v>
      </c>
      <c r="D298" s="114" t="s">
        <v>49</v>
      </c>
      <c r="E298" s="25"/>
      <c r="F298" s="26">
        <v>10.130000000000001</v>
      </c>
      <c r="G298" s="115">
        <v>1</v>
      </c>
      <c r="H298" s="116">
        <f>G298*F298</f>
        <v>10.130000000000001</v>
      </c>
      <c r="I298" s="29">
        <v>10.37</v>
      </c>
      <c r="J298" s="117">
        <v>1</v>
      </c>
      <c r="K298" s="118">
        <f>J298*I298</f>
        <v>10.37</v>
      </c>
      <c r="L298" s="119">
        <f>K298-H298</f>
        <v>0.23999999999999844</v>
      </c>
      <c r="M298" s="120">
        <f>IF(ISERROR(L298/H298), "", L298/H298)</f>
        <v>2.3692003948667169E-2</v>
      </c>
    </row>
    <row r="299" spans="1:14" x14ac:dyDescent="0.25">
      <c r="A299" s="103" t="str">
        <f t="shared" ref="A299:A341" si="43">A298</f>
        <v>Unmetered Scattered Load</v>
      </c>
      <c r="D299" s="114" t="s">
        <v>50</v>
      </c>
      <c r="E299" s="25"/>
      <c r="F299" s="36">
        <v>2.7300000000000001E-2</v>
      </c>
      <c r="G299" s="115">
        <f>IF($E291&gt;0, $E291, $E290)</f>
        <v>450</v>
      </c>
      <c r="H299" s="116">
        <f>G299*F299</f>
        <v>12.285</v>
      </c>
      <c r="I299" s="35">
        <v>2.8000000000000001E-2</v>
      </c>
      <c r="J299" s="117">
        <f>IF($E291&gt;0, $E291, $E290)</f>
        <v>450</v>
      </c>
      <c r="K299" s="118">
        <f>J299*I299</f>
        <v>12.6</v>
      </c>
      <c r="L299" s="119">
        <f>K299-H299</f>
        <v>0.3149999999999995</v>
      </c>
      <c r="M299" s="120">
        <f>IF(ISERROR(L299/H299), "", L299/H299)</f>
        <v>2.5641025641025602E-2</v>
      </c>
    </row>
    <row r="300" spans="1:14" ht="13.2" hidden="1" customHeight="1" x14ac:dyDescent="0.25">
      <c r="A300" s="103" t="str">
        <f t="shared" si="43"/>
        <v>Unmetered Scattered Load</v>
      </c>
      <c r="D300" s="114" t="s">
        <v>51</v>
      </c>
      <c r="E300" s="25"/>
      <c r="F300" s="26">
        <v>0</v>
      </c>
      <c r="G300" s="115">
        <f>IF($E291&gt;0, $E291, $E290)</f>
        <v>450</v>
      </c>
      <c r="H300" s="116">
        <v>0</v>
      </c>
      <c r="I300" s="35">
        <v>0</v>
      </c>
      <c r="J300" s="117">
        <f>IF($E291&gt;0, $E291, $E290)</f>
        <v>450</v>
      </c>
      <c r="K300" s="118">
        <v>0</v>
      </c>
      <c r="L300" s="119"/>
      <c r="M300" s="120"/>
    </row>
    <row r="301" spans="1:14" ht="13.2" hidden="1" customHeight="1" x14ac:dyDescent="0.25">
      <c r="A301" s="103" t="str">
        <f t="shared" si="43"/>
        <v>Unmetered Scattered Load</v>
      </c>
      <c r="D301" s="114" t="s">
        <v>52</v>
      </c>
      <c r="E301" s="25"/>
      <c r="F301" s="26">
        <v>0</v>
      </c>
      <c r="G301" s="115">
        <f>IF($E291&gt;0, $E291, $E290)</f>
        <v>450</v>
      </c>
      <c r="H301" s="116">
        <v>0</v>
      </c>
      <c r="I301" s="35">
        <v>0</v>
      </c>
      <c r="J301" s="121">
        <f>IF($E291&gt;0, $E291, $E290)</f>
        <v>450</v>
      </c>
      <c r="K301" s="118">
        <v>0</v>
      </c>
      <c r="L301" s="119">
        <f t="shared" ref="L301:L319" si="44">K301-H301</f>
        <v>0</v>
      </c>
      <c r="M301" s="120" t="str">
        <f>IF(ISERROR(L301/H301), "", L301/H301)</f>
        <v/>
      </c>
    </row>
    <row r="302" spans="1:14" x14ac:dyDescent="0.25">
      <c r="A302" s="103" t="str">
        <f t="shared" si="43"/>
        <v>Unmetered Scattered Load</v>
      </c>
      <c r="D302" s="114" t="s">
        <v>53</v>
      </c>
      <c r="E302" s="25"/>
      <c r="F302" s="26">
        <v>0</v>
      </c>
      <c r="G302" s="115">
        <v>1</v>
      </c>
      <c r="H302" s="116">
        <f>G302*F302</f>
        <v>0</v>
      </c>
      <c r="I302" s="29">
        <v>0</v>
      </c>
      <c r="J302" s="117">
        <v>1</v>
      </c>
      <c r="K302" s="118">
        <f>J302*I302</f>
        <v>0</v>
      </c>
      <c r="L302" s="119">
        <f t="shared" si="44"/>
        <v>0</v>
      </c>
      <c r="M302" s="120" t="str">
        <f>IF(ISERROR(L302/H302), "", L302/H302)</f>
        <v/>
      </c>
    </row>
    <row r="303" spans="1:14" x14ac:dyDescent="0.25">
      <c r="A303" s="103" t="str">
        <f t="shared" si="43"/>
        <v>Unmetered Scattered Load</v>
      </c>
      <c r="D303" s="114" t="s">
        <v>54</v>
      </c>
      <c r="E303" s="25"/>
      <c r="F303" s="36">
        <v>-3.1455015526726192E-3</v>
      </c>
      <c r="G303" s="115">
        <f>IF($E291&gt;0, $E291, $E290)</f>
        <v>450</v>
      </c>
      <c r="H303" s="116">
        <f>G303*F303</f>
        <v>-1.4154756987026786</v>
      </c>
      <c r="I303" s="35">
        <v>2.5974971857362899E-3</v>
      </c>
      <c r="J303" s="117">
        <f>IF($E291&gt;0, $E291, $E290)</f>
        <v>450</v>
      </c>
      <c r="K303" s="118">
        <f>J303*I303</f>
        <v>1.1688737335813304</v>
      </c>
      <c r="L303" s="119">
        <f t="shared" si="44"/>
        <v>2.584349432284009</v>
      </c>
      <c r="M303" s="120">
        <f>IF(ISERROR(L303/H303), "", L303/H303)</f>
        <v>-1.8257815620943789</v>
      </c>
    </row>
    <row r="304" spans="1:14" x14ac:dyDescent="0.25">
      <c r="A304" s="103" t="str">
        <f t="shared" si="43"/>
        <v>Unmetered Scattered Load</v>
      </c>
      <c r="B304" s="103" t="s">
        <v>55</v>
      </c>
      <c r="C304" s="24">
        <f>B20</f>
        <v>4</v>
      </c>
      <c r="D304" s="46" t="s">
        <v>56</v>
      </c>
      <c r="E304" s="47"/>
      <c r="F304" s="48"/>
      <c r="G304" s="49"/>
      <c r="H304" s="50">
        <f>SUM(H298:H303)</f>
        <v>20.999524301297321</v>
      </c>
      <c r="I304" s="51"/>
      <c r="J304" s="52"/>
      <c r="K304" s="50">
        <f>SUM(K298:K303)</f>
        <v>24.138873733581327</v>
      </c>
      <c r="L304" s="41">
        <f t="shared" si="44"/>
        <v>3.139349432284007</v>
      </c>
      <c r="M304" s="42">
        <f>IF((H304)=0,"",(L304/H304))</f>
        <v>0.14949621654477491</v>
      </c>
    </row>
    <row r="305" spans="1:14" x14ac:dyDescent="0.25">
      <c r="A305" s="103" t="str">
        <f t="shared" si="43"/>
        <v>Unmetered Scattered Load</v>
      </c>
      <c r="D305" s="123" t="s">
        <v>57</v>
      </c>
      <c r="E305" s="25"/>
      <c r="F305" s="34">
        <f>IF((E290*12&gt;=150000), 0, IF(E289="RPP",(F321*OffPeakPer+F322*MidPeakPer+F323*OnPeakPer),IF(E289="Non-RPP (Retailer)",F324,F325)))</f>
        <v>0.12752000000000002</v>
      </c>
      <c r="G305" s="43">
        <f>IF(F305=0, 0, $E290*E292-E290)</f>
        <v>18.675000000000068</v>
      </c>
      <c r="H305" s="28">
        <f t="shared" ref="H305:H312" si="45">G305*F305</f>
        <v>2.3814360000000092</v>
      </c>
      <c r="I305" s="35">
        <f>IF((E290*12&gt;=150000), 0, IF(E289="RPP",(I321*OffPeakPer+I322*MidPeakPer+I323*OnPeakPer),IF(E289="Non-RPP (Retailer)",I324,I325)))</f>
        <v>0.12752000000000002</v>
      </c>
      <c r="J305" s="44">
        <f>IF(I305=0, 0, E290*E293-E290)</f>
        <v>18.675000000000068</v>
      </c>
      <c r="K305" s="31">
        <f t="shared" ref="K305:K312" si="46">J305*I305</f>
        <v>2.3814360000000092</v>
      </c>
      <c r="L305" s="119">
        <f t="shared" si="44"/>
        <v>0</v>
      </c>
      <c r="M305" s="120">
        <f t="shared" ref="M305:M312" si="47">IF(ISERROR(L305/H305), "", L305/H305)</f>
        <v>0</v>
      </c>
    </row>
    <row r="306" spans="1:14" ht="26.4" x14ac:dyDescent="0.25">
      <c r="A306" s="103" t="str">
        <f t="shared" si="43"/>
        <v>Unmetered Scattered Load</v>
      </c>
      <c r="D306" s="123" t="s">
        <v>58</v>
      </c>
      <c r="E306" s="25"/>
      <c r="F306" s="26">
        <v>0</v>
      </c>
      <c r="G306" s="55">
        <f>IF($E291&gt;0, $E291, $E290)</f>
        <v>450</v>
      </c>
      <c r="H306" s="116">
        <f t="shared" si="45"/>
        <v>0</v>
      </c>
      <c r="I306" s="35">
        <v>0</v>
      </c>
      <c r="J306" s="56">
        <f>IF($E291&gt;0, $E291, $E290)</f>
        <v>450</v>
      </c>
      <c r="K306" s="118">
        <f t="shared" si="46"/>
        <v>0</v>
      </c>
      <c r="L306" s="119">
        <f t="shared" si="44"/>
        <v>0</v>
      </c>
      <c r="M306" s="120" t="str">
        <f t="shared" si="47"/>
        <v/>
      </c>
    </row>
    <row r="307" spans="1:14" x14ac:dyDescent="0.25">
      <c r="A307" s="103" t="str">
        <f t="shared" si="43"/>
        <v>Unmetered Scattered Load</v>
      </c>
      <c r="D307" s="123" t="s">
        <v>59</v>
      </c>
      <c r="E307" s="25"/>
      <c r="F307" s="36">
        <v>0</v>
      </c>
      <c r="G307" s="55">
        <f>IF($E291&gt;0, $E291, $E290)</f>
        <v>450</v>
      </c>
      <c r="H307" s="116">
        <f t="shared" si="45"/>
        <v>0</v>
      </c>
      <c r="I307" s="35">
        <v>0</v>
      </c>
      <c r="J307" s="56">
        <f>IF($E291&gt;0, $E291, $E290)</f>
        <v>450</v>
      </c>
      <c r="K307" s="118">
        <f t="shared" si="46"/>
        <v>0</v>
      </c>
      <c r="L307" s="119">
        <f t="shared" si="44"/>
        <v>0</v>
      </c>
      <c r="M307" s="120" t="str">
        <f t="shared" si="47"/>
        <v/>
      </c>
    </row>
    <row r="308" spans="1:14" x14ac:dyDescent="0.25">
      <c r="A308" s="103" t="str">
        <f t="shared" si="43"/>
        <v>Unmetered Scattered Load</v>
      </c>
      <c r="D308" s="123" t="s">
        <v>60</v>
      </c>
      <c r="E308" s="25"/>
      <c r="F308" s="26">
        <v>0</v>
      </c>
      <c r="G308" s="55">
        <f>E290</f>
        <v>450</v>
      </c>
      <c r="H308" s="116">
        <f t="shared" si="45"/>
        <v>0</v>
      </c>
      <c r="I308" s="35">
        <v>0</v>
      </c>
      <c r="J308" s="56">
        <f>E290</f>
        <v>450</v>
      </c>
      <c r="K308" s="118">
        <f t="shared" si="46"/>
        <v>0</v>
      </c>
      <c r="L308" s="119">
        <f t="shared" si="44"/>
        <v>0</v>
      </c>
      <c r="M308" s="120" t="str">
        <f t="shared" si="47"/>
        <v/>
      </c>
    </row>
    <row r="309" spans="1:14" x14ac:dyDescent="0.25">
      <c r="A309" s="103" t="str">
        <f t="shared" si="43"/>
        <v>Unmetered Scattered Load</v>
      </c>
      <c r="D309" s="114" t="s">
        <v>61</v>
      </c>
      <c r="E309" s="25"/>
      <c r="F309" s="36">
        <v>1.3844714993997917E-3</v>
      </c>
      <c r="G309" s="55">
        <f>IF($E291&gt;0, $E291, $E290)</f>
        <v>450</v>
      </c>
      <c r="H309" s="116">
        <f t="shared" si="45"/>
        <v>0.62301217472990622</v>
      </c>
      <c r="I309" s="35">
        <v>1.4477621092120778E-3</v>
      </c>
      <c r="J309" s="56">
        <f>IF($E291&gt;0, $E291, $E290)</f>
        <v>450</v>
      </c>
      <c r="K309" s="118">
        <f t="shared" si="46"/>
        <v>0.65149294914543499</v>
      </c>
      <c r="L309" s="119">
        <f t="shared" si="44"/>
        <v>2.8480774415528765E-2</v>
      </c>
      <c r="M309" s="120">
        <f t="shared" si="47"/>
        <v>4.5714635396773749E-2</v>
      </c>
    </row>
    <row r="310" spans="1:14" ht="26.4" x14ac:dyDescent="0.25">
      <c r="A310" s="103" t="str">
        <f t="shared" si="43"/>
        <v>Unmetered Scattered Load</v>
      </c>
      <c r="D310" s="123" t="s">
        <v>62</v>
      </c>
      <c r="E310" s="25"/>
      <c r="F310" s="26">
        <v>0</v>
      </c>
      <c r="G310" s="115">
        <v>1</v>
      </c>
      <c r="H310" s="116">
        <f t="shared" si="45"/>
        <v>0</v>
      </c>
      <c r="I310" s="45">
        <v>0</v>
      </c>
      <c r="J310" s="121">
        <v>1</v>
      </c>
      <c r="K310" s="118">
        <f t="shared" si="46"/>
        <v>0</v>
      </c>
      <c r="L310" s="119">
        <f t="shared" si="44"/>
        <v>0</v>
      </c>
      <c r="M310" s="120" t="str">
        <f t="shared" si="47"/>
        <v/>
      </c>
    </row>
    <row r="311" spans="1:14" x14ac:dyDescent="0.25">
      <c r="A311" s="103" t="str">
        <f t="shared" si="43"/>
        <v>Unmetered Scattered Load</v>
      </c>
      <c r="D311" s="114" t="s">
        <v>63</v>
      </c>
      <c r="E311" s="25"/>
      <c r="F311" s="36">
        <v>0</v>
      </c>
      <c r="G311" s="115">
        <v>1</v>
      </c>
      <c r="H311" s="116">
        <f t="shared" si="45"/>
        <v>0</v>
      </c>
      <c r="I311" s="29">
        <v>0</v>
      </c>
      <c r="J311" s="121">
        <v>1</v>
      </c>
      <c r="K311" s="118">
        <f t="shared" si="46"/>
        <v>0</v>
      </c>
      <c r="L311" s="119">
        <f t="shared" si="44"/>
        <v>0</v>
      </c>
      <c r="M311" s="120" t="str">
        <f t="shared" si="47"/>
        <v/>
      </c>
    </row>
    <row r="312" spans="1:14" x14ac:dyDescent="0.25">
      <c r="A312" s="103" t="str">
        <f t="shared" si="43"/>
        <v>Unmetered Scattered Load</v>
      </c>
      <c r="D312" s="114" t="s">
        <v>64</v>
      </c>
      <c r="E312" s="25"/>
      <c r="F312" s="36">
        <v>-7.9262703660719662E-4</v>
      </c>
      <c r="G312" s="55">
        <f>IF($E291&gt;0, $E291, $E290)</f>
        <v>450</v>
      </c>
      <c r="H312" s="116">
        <f t="shared" si="45"/>
        <v>-0.35668216647323847</v>
      </c>
      <c r="I312" s="35">
        <v>-9.2627036607196623E-5</v>
      </c>
      <c r="J312" s="56">
        <f>IF($E291&gt;0, $E291, $E290)</f>
        <v>450</v>
      </c>
      <c r="K312" s="118">
        <f t="shared" si="46"/>
        <v>-4.1682166473238483E-2</v>
      </c>
      <c r="L312" s="119">
        <f t="shared" si="44"/>
        <v>0.315</v>
      </c>
      <c r="M312" s="120">
        <f t="shared" si="47"/>
        <v>-0.88313919115895623</v>
      </c>
    </row>
    <row r="313" spans="1:14" ht="26.4" x14ac:dyDescent="0.25">
      <c r="A313" s="103" t="str">
        <f t="shared" si="43"/>
        <v>Unmetered Scattered Load</v>
      </c>
      <c r="B313" s="103" t="s">
        <v>65</v>
      </c>
      <c r="C313" s="24">
        <f>B20</f>
        <v>4</v>
      </c>
      <c r="D313" s="46" t="s">
        <v>66</v>
      </c>
      <c r="E313" s="47"/>
      <c r="F313" s="48"/>
      <c r="G313" s="49"/>
      <c r="H313" s="50">
        <f>SUM(H304:H312)</f>
        <v>23.647290309553998</v>
      </c>
      <c r="I313" s="51"/>
      <c r="J313" s="52"/>
      <c r="K313" s="50">
        <f>SUM(K304:K312)</f>
        <v>27.130120516253534</v>
      </c>
      <c r="L313" s="41">
        <f t="shared" si="44"/>
        <v>3.4828302066995356</v>
      </c>
      <c r="M313" s="42">
        <f>IF((H313)=0,"",(L313/H313))</f>
        <v>0.14728242268385394</v>
      </c>
    </row>
    <row r="314" spans="1:14" x14ac:dyDescent="0.25">
      <c r="A314" s="103" t="str">
        <f t="shared" si="43"/>
        <v>Unmetered Scattered Load</v>
      </c>
      <c r="D314" s="126" t="s">
        <v>67</v>
      </c>
      <c r="E314" s="25"/>
      <c r="F314" s="36">
        <v>1.18E-2</v>
      </c>
      <c r="G314" s="43">
        <f>IF($E291&gt;0, $E291, $E290*$E292)</f>
        <v>468.67500000000007</v>
      </c>
      <c r="H314" s="116">
        <f>G314*F314</f>
        <v>5.5303650000000006</v>
      </c>
      <c r="I314" s="35">
        <v>1.2500000000000001E-2</v>
      </c>
      <c r="J314" s="44">
        <f>IF($E291&gt;0, $E291, $E290*$E293)</f>
        <v>468.67500000000007</v>
      </c>
      <c r="K314" s="118">
        <f>J314*I314</f>
        <v>5.8584375000000009</v>
      </c>
      <c r="L314" s="119">
        <f t="shared" si="44"/>
        <v>0.32807250000000021</v>
      </c>
      <c r="M314" s="120">
        <f>IF(ISERROR(L314/H314), "", L314/H314)</f>
        <v>5.9322033898305114E-2</v>
      </c>
      <c r="N314" s="127"/>
    </row>
    <row r="315" spans="1:14" ht="26.4" x14ac:dyDescent="0.25">
      <c r="A315" s="103" t="str">
        <f t="shared" si="43"/>
        <v>Unmetered Scattered Load</v>
      </c>
      <c r="D315" s="128" t="s">
        <v>68</v>
      </c>
      <c r="E315" s="25"/>
      <c r="F315" s="36">
        <v>8.8000000000000005E-3</v>
      </c>
      <c r="G315" s="43">
        <f>IF($E291&gt;0, $E291, $E290*$E292)</f>
        <v>468.67500000000007</v>
      </c>
      <c r="H315" s="116">
        <f>G315*F315</f>
        <v>4.124340000000001</v>
      </c>
      <c r="I315" s="35">
        <v>9.4000000000000004E-3</v>
      </c>
      <c r="J315" s="44">
        <f>IF($E291&gt;0, $E291, $E290*$E293)</f>
        <v>468.67500000000007</v>
      </c>
      <c r="K315" s="118">
        <f>J315*I315</f>
        <v>4.4055450000000009</v>
      </c>
      <c r="L315" s="119">
        <f t="shared" si="44"/>
        <v>0.28120499999999993</v>
      </c>
      <c r="M315" s="120">
        <f>IF(ISERROR(L315/H315), "", L315/H315)</f>
        <v>6.8181818181818149E-2</v>
      </c>
      <c r="N315" s="127"/>
    </row>
    <row r="316" spans="1:14" ht="26.4" x14ac:dyDescent="0.25">
      <c r="A316" s="103" t="str">
        <f t="shared" si="43"/>
        <v>Unmetered Scattered Load</v>
      </c>
      <c r="B316" s="103" t="s">
        <v>69</v>
      </c>
      <c r="C316" s="24">
        <f>B20</f>
        <v>4</v>
      </c>
      <c r="D316" s="46" t="s">
        <v>70</v>
      </c>
      <c r="E316" s="47"/>
      <c r="F316" s="48"/>
      <c r="G316" s="49"/>
      <c r="H316" s="50">
        <f>SUM(H313:H315)</f>
        <v>33.301995309554002</v>
      </c>
      <c r="I316" s="51"/>
      <c r="J316" s="52"/>
      <c r="K316" s="50">
        <f>SUM(K313:K315)</f>
        <v>37.394103016253538</v>
      </c>
      <c r="L316" s="41">
        <f t="shared" si="44"/>
        <v>4.0921077066995366</v>
      </c>
      <c r="M316" s="42">
        <f>IF((H316)=0,"",(L316/H316))</f>
        <v>0.12287875452092063</v>
      </c>
    </row>
    <row r="317" spans="1:14" ht="26.4" x14ac:dyDescent="0.25">
      <c r="A317" s="103" t="str">
        <f t="shared" si="43"/>
        <v>Unmetered Scattered Load</v>
      </c>
      <c r="D317" s="129" t="s">
        <v>71</v>
      </c>
      <c r="E317" s="25"/>
      <c r="F317" s="36">
        <v>4.5000000000000005E-3</v>
      </c>
      <c r="G317" s="43">
        <f>E290*E292</f>
        <v>468.67500000000007</v>
      </c>
      <c r="H317" s="53">
        <f>G317*F317</f>
        <v>2.1090375000000003</v>
      </c>
      <c r="I317" s="35">
        <v>4.5000000000000005E-3</v>
      </c>
      <c r="J317" s="44">
        <f>E290*E293</f>
        <v>468.67500000000007</v>
      </c>
      <c r="K317" s="31">
        <f>J317*I317</f>
        <v>2.1090375000000003</v>
      </c>
      <c r="L317" s="119">
        <f t="shared" si="44"/>
        <v>0</v>
      </c>
      <c r="M317" s="120">
        <f>IF(ISERROR(L317/H317), "", L317/H317)</f>
        <v>0</v>
      </c>
    </row>
    <row r="318" spans="1:14" ht="26.4" x14ac:dyDescent="0.25">
      <c r="A318" s="103" t="str">
        <f t="shared" si="43"/>
        <v>Unmetered Scattered Load</v>
      </c>
      <c r="D318" s="129" t="s">
        <v>72</v>
      </c>
      <c r="E318" s="25"/>
      <c r="F318" s="36">
        <v>1.5E-3</v>
      </c>
      <c r="G318" s="43">
        <f>E290*E292</f>
        <v>468.67500000000007</v>
      </c>
      <c r="H318" s="53">
        <f>G318*F318</f>
        <v>0.70301250000000015</v>
      </c>
      <c r="I318" s="35">
        <v>1.5E-3</v>
      </c>
      <c r="J318" s="44">
        <f>E290*E293</f>
        <v>468.67500000000007</v>
      </c>
      <c r="K318" s="31">
        <f>J318*I318</f>
        <v>0.70301250000000015</v>
      </c>
      <c r="L318" s="119">
        <f t="shared" si="44"/>
        <v>0</v>
      </c>
      <c r="M318" s="120">
        <f>IF(ISERROR(L318/H318), "", L318/H318)</f>
        <v>0</v>
      </c>
    </row>
    <row r="319" spans="1:14" x14ac:dyDescent="0.25">
      <c r="A319" s="103" t="str">
        <f t="shared" si="43"/>
        <v>Unmetered Scattered Load</v>
      </c>
      <c r="D319" s="25" t="s">
        <v>73</v>
      </c>
      <c r="E319" s="25"/>
      <c r="F319" s="54">
        <v>0.25</v>
      </c>
      <c r="G319" s="115">
        <v>1</v>
      </c>
      <c r="H319" s="130">
        <f>G319*F319</f>
        <v>0.25</v>
      </c>
      <c r="I319" s="45">
        <v>0.25</v>
      </c>
      <c r="J319" s="117">
        <v>1</v>
      </c>
      <c r="K319" s="118">
        <f>J319*I319</f>
        <v>0.25</v>
      </c>
      <c r="L319" s="119">
        <f t="shared" si="44"/>
        <v>0</v>
      </c>
      <c r="M319" s="120">
        <f>IF(ISERROR(L319/H319), "", L319/H319)</f>
        <v>0</v>
      </c>
    </row>
    <row r="320" spans="1:14" ht="26.4" hidden="1" customHeight="1" x14ac:dyDescent="0.25">
      <c r="A320" s="103" t="str">
        <f t="shared" si="43"/>
        <v>Unmetered Scattered Load</v>
      </c>
      <c r="D320" s="129" t="s">
        <v>74</v>
      </c>
      <c r="E320" s="25"/>
      <c r="F320" s="34"/>
      <c r="G320" s="55"/>
      <c r="H320" s="130"/>
      <c r="I320" s="35"/>
      <c r="J320" s="56"/>
      <c r="K320" s="118"/>
      <c r="L320" s="119"/>
      <c r="M320" s="120"/>
    </row>
    <row r="321" spans="1:13" x14ac:dyDescent="0.25">
      <c r="A321" s="103" t="str">
        <f t="shared" si="43"/>
        <v>Unmetered Scattered Load</v>
      </c>
      <c r="B321" s="103" t="s">
        <v>12</v>
      </c>
      <c r="D321" s="25" t="s">
        <v>75</v>
      </c>
      <c r="E321" s="25"/>
      <c r="F321" s="34">
        <v>9.8000000000000004E-2</v>
      </c>
      <c r="G321" s="55">
        <f>IF(AND(E290*12&gt;=150000),OffPeakPer*E290*E292,OffPeakPer*E290)</f>
        <v>288</v>
      </c>
      <c r="H321" s="130">
        <f>G321*F321</f>
        <v>28.224</v>
      </c>
      <c r="I321" s="35">
        <f>F321</f>
        <v>9.8000000000000004E-2</v>
      </c>
      <c r="J321" s="56">
        <f>IF(AND(E290*12&gt;=150000),OffPeakPer*E290*E293,OffPeakPer*E290)</f>
        <v>288</v>
      </c>
      <c r="K321" s="118">
        <f>J321*I321</f>
        <v>28.224</v>
      </c>
      <c r="L321" s="119">
        <f>K321-H321</f>
        <v>0</v>
      </c>
      <c r="M321" s="120">
        <f>IF(ISERROR(L321/H321), "", L321/H321)</f>
        <v>0</v>
      </c>
    </row>
    <row r="322" spans="1:13" x14ac:dyDescent="0.25">
      <c r="A322" s="103" t="str">
        <f t="shared" si="43"/>
        <v>Unmetered Scattered Load</v>
      </c>
      <c r="B322" s="103" t="s">
        <v>12</v>
      </c>
      <c r="D322" s="25" t="s">
        <v>76</v>
      </c>
      <c r="E322" s="25"/>
      <c r="F322" s="34">
        <v>0.157</v>
      </c>
      <c r="G322" s="55">
        <f>IF(AND(E290*12&gt;=150000),MidPeakPer*E290*E292,MidPeakPer*E290)</f>
        <v>81</v>
      </c>
      <c r="H322" s="130">
        <f>G322*F322</f>
        <v>12.717000000000001</v>
      </c>
      <c r="I322" s="35">
        <f>F322</f>
        <v>0.157</v>
      </c>
      <c r="J322" s="56">
        <f>IF(AND(E290*12&gt;=150000),MidPeakPer*E290*E293,MidPeakPer*E290)</f>
        <v>81</v>
      </c>
      <c r="K322" s="118">
        <f>J322*I322</f>
        <v>12.717000000000001</v>
      </c>
      <c r="L322" s="119">
        <f>K322-H322</f>
        <v>0</v>
      </c>
      <c r="M322" s="120">
        <f>IF(ISERROR(L322/H322), "", L322/H322)</f>
        <v>0</v>
      </c>
    </row>
    <row r="323" spans="1:13" ht="13.8" thickBot="1" x14ac:dyDescent="0.3">
      <c r="A323" s="103" t="str">
        <f t="shared" si="43"/>
        <v>Unmetered Scattered Load</v>
      </c>
      <c r="B323" s="103" t="s">
        <v>12</v>
      </c>
      <c r="D323" s="103" t="s">
        <v>77</v>
      </c>
      <c r="E323" s="25"/>
      <c r="F323" s="34">
        <v>0.20300000000000001</v>
      </c>
      <c r="G323" s="55">
        <f>IF(AND(E290*12&gt;=150000),OnPeakPer*E290*E292,OnPeakPer*E290)</f>
        <v>81</v>
      </c>
      <c r="H323" s="130">
        <f>G323*F323</f>
        <v>16.443000000000001</v>
      </c>
      <c r="I323" s="35">
        <f>F323</f>
        <v>0.20300000000000001</v>
      </c>
      <c r="J323" s="56">
        <f>IF(AND(E290*12&gt;=150000),OnPeakPer*E290*E293,OnPeakPer*E290)</f>
        <v>81</v>
      </c>
      <c r="K323" s="118">
        <f>J323*I323</f>
        <v>16.443000000000001</v>
      </c>
      <c r="L323" s="119">
        <f>K323-H323</f>
        <v>0</v>
      </c>
      <c r="M323" s="120">
        <f>IF(ISERROR(L323/H323), "", L323/H323)</f>
        <v>0</v>
      </c>
    </row>
    <row r="324" spans="1:13" ht="13.8" hidden="1" customHeight="1" thickBot="1" x14ac:dyDescent="0.3">
      <c r="A324" s="103" t="str">
        <f t="shared" si="43"/>
        <v>Unmetered Scattered Load</v>
      </c>
      <c r="B324" s="103" t="s">
        <v>78</v>
      </c>
      <c r="D324" s="25" t="s">
        <v>79</v>
      </c>
      <c r="E324" s="25"/>
      <c r="F324" s="34">
        <v>0.11308</v>
      </c>
      <c r="G324" s="55">
        <f>IF(AND(E290*12&gt;=150000),E290*E292,E290)</f>
        <v>450</v>
      </c>
      <c r="H324" s="130">
        <f>G324*F324</f>
        <v>50.886000000000003</v>
      </c>
      <c r="I324" s="35">
        <f>F324</f>
        <v>0.11308</v>
      </c>
      <c r="J324" s="56">
        <f>IF(AND(E290*12&gt;=150000),E290*E293,E290)</f>
        <v>450</v>
      </c>
      <c r="K324" s="118">
        <f>J324*I324</f>
        <v>50.886000000000003</v>
      </c>
      <c r="L324" s="119">
        <f>K324-H324</f>
        <v>0</v>
      </c>
      <c r="M324" s="120">
        <f>IF(ISERROR(L324/H324), "", L324/H324)</f>
        <v>0</v>
      </c>
    </row>
    <row r="325" spans="1:13" ht="13.8" hidden="1" customHeight="1" thickBot="1" x14ac:dyDescent="0.3">
      <c r="A325" s="103" t="str">
        <f t="shared" si="43"/>
        <v>Unmetered Scattered Load</v>
      </c>
      <c r="B325" s="103" t="s">
        <v>17</v>
      </c>
      <c r="D325" s="25" t="s">
        <v>80</v>
      </c>
      <c r="E325" s="25"/>
      <c r="F325" s="34">
        <v>0.11308</v>
      </c>
      <c r="G325" s="55">
        <f>IF(AND(E290*12&gt;=150000),E290*E292,E290)</f>
        <v>450</v>
      </c>
      <c r="H325" s="130">
        <f>G325*F325</f>
        <v>50.886000000000003</v>
      </c>
      <c r="I325" s="35">
        <f>F325</f>
        <v>0.11308</v>
      </c>
      <c r="J325" s="56">
        <f>IF(AND(E290*12&gt;=150000),E290*E293,E290)</f>
        <v>450</v>
      </c>
      <c r="K325" s="118">
        <f>J325*I325</f>
        <v>50.886000000000003</v>
      </c>
      <c r="L325" s="119">
        <f>K325-H325</f>
        <v>0</v>
      </c>
      <c r="M325" s="120">
        <f>IF(ISERROR(L325/H325), "", L325/H325)</f>
        <v>0</v>
      </c>
    </row>
    <row r="326" spans="1:13" ht="13.8" thickBot="1" x14ac:dyDescent="0.3">
      <c r="A326" s="103" t="str">
        <f t="shared" si="43"/>
        <v>Unmetered Scattered Load</v>
      </c>
      <c r="D326" s="58"/>
      <c r="E326" s="59"/>
      <c r="F326" s="60"/>
      <c r="G326" s="61"/>
      <c r="H326" s="62"/>
      <c r="I326" s="60"/>
      <c r="J326" s="63"/>
      <c r="K326" s="62"/>
      <c r="L326" s="64"/>
      <c r="M326" s="65"/>
    </row>
    <row r="327" spans="1:13" x14ac:dyDescent="0.25">
      <c r="A327" s="103" t="str">
        <f t="shared" si="43"/>
        <v>Unmetered Scattered Load</v>
      </c>
      <c r="B327" s="103" t="s">
        <v>12</v>
      </c>
      <c r="D327" s="135" t="s">
        <v>81</v>
      </c>
      <c r="E327" s="25"/>
      <c r="F327" s="136"/>
      <c r="G327" s="137"/>
      <c r="H327" s="138">
        <f>SUM(H317:H323,H316)</f>
        <v>93.748045309554001</v>
      </c>
      <c r="I327" s="139"/>
      <c r="J327" s="139"/>
      <c r="K327" s="138">
        <f>SUM(K317:K323,K316)</f>
        <v>97.840153016253538</v>
      </c>
      <c r="L327" s="140">
        <f>K327-H327</f>
        <v>4.0921077066995366</v>
      </c>
      <c r="M327" s="141">
        <f>IF((H327)=0,"",(L327/H327))</f>
        <v>4.3650058976563044E-2</v>
      </c>
    </row>
    <row r="328" spans="1:13" x14ac:dyDescent="0.25">
      <c r="A328" s="103" t="str">
        <f t="shared" si="43"/>
        <v>Unmetered Scattered Load</v>
      </c>
      <c r="B328" s="103" t="s">
        <v>12</v>
      </c>
      <c r="D328" s="142" t="s">
        <v>82</v>
      </c>
      <c r="E328" s="25"/>
      <c r="F328" s="136">
        <v>0.13</v>
      </c>
      <c r="G328" s="143"/>
      <c r="H328" s="144">
        <f>H327*F328</f>
        <v>12.187245890242021</v>
      </c>
      <c r="I328" s="145">
        <v>0.13</v>
      </c>
      <c r="J328" s="115"/>
      <c r="K328" s="144">
        <f>K327*I328</f>
        <v>12.71921989211296</v>
      </c>
      <c r="L328" s="119">
        <f>K328-H328</f>
        <v>0.53197400187093891</v>
      </c>
      <c r="M328" s="146">
        <f>IF((H328)=0,"",(L328/H328))</f>
        <v>4.3650058976562968E-2</v>
      </c>
    </row>
    <row r="329" spans="1:13" ht="14.4" x14ac:dyDescent="0.3">
      <c r="A329" s="103" t="str">
        <f t="shared" si="43"/>
        <v>Unmetered Scattered Load</v>
      </c>
      <c r="B329" s="103" t="s">
        <v>12</v>
      </c>
      <c r="D329" s="142" t="s">
        <v>83</v>
      </c>
      <c r="E329" s="147"/>
      <c r="F329" s="148">
        <v>0.23499999999999999</v>
      </c>
      <c r="G329" s="143"/>
      <c r="H329" s="144">
        <f>IF(OR(ISNUMBER(SEARCH("[DGEN]", E288))=TRUE, ISNUMBER(SEARCH("STREET LIGHT", E288))=TRUE), 0, IF(AND(E290=0, E291=0),0, IF(AND(E291=0, E290*12&gt;250000), 0, IF(AND(E290=0, E291&gt;=50), 0, IF(E290*12&lt;=250000, F329*H327*-1, IF(E291&lt;50, F329*H327*-1, 0))))))</f>
        <v>-22.030790647745189</v>
      </c>
      <c r="I329" s="148">
        <v>0.23499999999999999</v>
      </c>
      <c r="J329" s="115"/>
      <c r="K329" s="144">
        <f>IF(OR(ISNUMBER(SEARCH("[DGEN]", E288))=TRUE, ISNUMBER(SEARCH("STREET LIGHT", E288))=TRUE), 0, IF(AND(E290=0, E291=0),0, IF(AND(E291=0, E290*12&gt;250000), 0, IF(AND(E290=0, E291&gt;=50), 0, IF(E290*12&lt;=250000, I329*K327*-1, IF(E291&lt;50, I329*K327*-1, 0))))))</f>
        <v>-22.992435958819581</v>
      </c>
      <c r="L329" s="119">
        <f>K329-H329</f>
        <v>-0.96164531107439188</v>
      </c>
      <c r="M329" s="146"/>
    </row>
    <row r="330" spans="1:13" ht="13.8" thickBot="1" x14ac:dyDescent="0.3">
      <c r="A330" s="103" t="str">
        <f t="shared" si="43"/>
        <v>Unmetered Scattered Load</v>
      </c>
      <c r="B330" s="103" t="s">
        <v>84</v>
      </c>
      <c r="C330" s="24">
        <f>B20</f>
        <v>4</v>
      </c>
      <c r="D330" s="247" t="s">
        <v>85</v>
      </c>
      <c r="E330" s="247"/>
      <c r="F330" s="77"/>
      <c r="G330" s="78"/>
      <c r="H330" s="79">
        <f>H327+H328+H329</f>
        <v>83.904500552050834</v>
      </c>
      <c r="I330" s="80"/>
      <c r="J330" s="80"/>
      <c r="K330" s="81">
        <f>K327+K328+K329</f>
        <v>87.566936949546914</v>
      </c>
      <c r="L330" s="82">
        <f>K330-H330</f>
        <v>3.6624363974960801</v>
      </c>
      <c r="M330" s="83">
        <f>IF((H330)=0,"",(L330/H330))</f>
        <v>4.3650058976562982E-2</v>
      </c>
    </row>
    <row r="331" spans="1:13" ht="13.8" thickBot="1" x14ac:dyDescent="0.3">
      <c r="A331" s="103" t="str">
        <f t="shared" si="43"/>
        <v>Unmetered Scattered Load</v>
      </c>
      <c r="B331" s="103" t="s">
        <v>12</v>
      </c>
      <c r="D331" s="58"/>
      <c r="E331" s="59"/>
      <c r="F331" s="60"/>
      <c r="G331" s="61"/>
      <c r="H331" s="62"/>
      <c r="I331" s="60"/>
      <c r="J331" s="63"/>
      <c r="K331" s="62"/>
      <c r="L331" s="64"/>
      <c r="M331" s="65"/>
    </row>
    <row r="332" spans="1:13" hidden="1" x14ac:dyDescent="0.25">
      <c r="A332" s="103" t="str">
        <f t="shared" si="43"/>
        <v>Unmetered Scattered Load</v>
      </c>
      <c r="B332" s="103" t="s">
        <v>78</v>
      </c>
      <c r="D332" s="135" t="s">
        <v>86</v>
      </c>
      <c r="E332" s="25"/>
      <c r="F332" s="136"/>
      <c r="G332" s="137"/>
      <c r="H332" s="138">
        <f>SUM(H324,H317:H320,H316)</f>
        <v>87.250045309553997</v>
      </c>
      <c r="I332" s="139"/>
      <c r="J332" s="139"/>
      <c r="K332" s="138">
        <f>SUM(K324,K317:K320,K316)</f>
        <v>91.342153016253548</v>
      </c>
      <c r="L332" s="140">
        <f>K332-H332</f>
        <v>4.0921077066995508</v>
      </c>
      <c r="M332" s="141">
        <f>IF((H332)=0,"",(L332/H332))</f>
        <v>4.6900923571800819E-2</v>
      </c>
    </row>
    <row r="333" spans="1:13" hidden="1" x14ac:dyDescent="0.25">
      <c r="A333" s="103" t="str">
        <f t="shared" si="43"/>
        <v>Unmetered Scattered Load</v>
      </c>
      <c r="B333" s="103" t="s">
        <v>78</v>
      </c>
      <c r="D333" s="142" t="s">
        <v>82</v>
      </c>
      <c r="E333" s="25"/>
      <c r="F333" s="136">
        <v>0.13</v>
      </c>
      <c r="G333" s="137"/>
      <c r="H333" s="144">
        <f>H332*F333</f>
        <v>11.34250589024202</v>
      </c>
      <c r="I333" s="136">
        <v>0.13</v>
      </c>
      <c r="J333" s="145"/>
      <c r="K333" s="144">
        <f>K332*I333</f>
        <v>11.874479892112962</v>
      </c>
      <c r="L333" s="119">
        <f>K333-H333</f>
        <v>0.53197400187094246</v>
      </c>
      <c r="M333" s="146">
        <f>IF((H333)=0,"",(L333/H333))</f>
        <v>4.6900923571800895E-2</v>
      </c>
    </row>
    <row r="334" spans="1:13" ht="14.4" hidden="1" x14ac:dyDescent="0.3">
      <c r="A334" s="103" t="str">
        <f t="shared" si="43"/>
        <v>Unmetered Scattered Load</v>
      </c>
      <c r="B334" s="103" t="s">
        <v>78</v>
      </c>
      <c r="D334" s="142" t="s">
        <v>83</v>
      </c>
      <c r="E334" s="147"/>
      <c r="F334" s="148">
        <v>0.23499999999999999</v>
      </c>
      <c r="G334" s="137"/>
      <c r="H334" s="144">
        <f>IF(OR(ISNUMBER(SEARCH("[DGEN]", E288))=TRUE, ISNUMBER(SEARCH("STREET LIGHT", E288))=TRUE), 0, IF(AND(E290=0, E291=0),0, IF(AND(E291=0, E290*12&gt;250000), 0, IF(AND(E290=0, E291&gt;=50), 0, IF(E290*12&lt;=250000, F334*H332*-1, IF(E291&lt;50, F334*H332*-1, 0))))))</f>
        <v>-20.503760647745189</v>
      </c>
      <c r="I334" s="148">
        <v>0.23499999999999999</v>
      </c>
      <c r="J334" s="145"/>
      <c r="K334" s="144">
        <f>IF(OR(ISNUMBER(SEARCH("[DGEN]", E288))=TRUE, ISNUMBER(SEARCH("STREET LIGHT", E288))=TRUE), 0, IF(AND(E290=0, E291=0),0, IF(AND(E291=0, E290*12&gt;250000), 0, IF(AND(E290=0, E291&gt;=50), 0, IF(E290*12&lt;=250000, I334*K332*-1, IF(E291&lt;50, I334*K332*-1, 0))))))</f>
        <v>-21.465405958819581</v>
      </c>
      <c r="L334" s="119"/>
      <c r="M334" s="146"/>
    </row>
    <row r="335" spans="1:13" hidden="1" x14ac:dyDescent="0.25">
      <c r="A335" s="103" t="str">
        <f t="shared" si="43"/>
        <v>Unmetered Scattered Load</v>
      </c>
      <c r="B335" s="103" t="s">
        <v>87</v>
      </c>
      <c r="D335" s="248" t="s">
        <v>86</v>
      </c>
      <c r="E335" s="248"/>
      <c r="F335" s="149"/>
      <c r="G335" s="143"/>
      <c r="H335" s="138">
        <f>SUM(H332,H333)</f>
        <v>98.59255119979602</v>
      </c>
      <c r="I335" s="150"/>
      <c r="J335" s="150"/>
      <c r="K335" s="138">
        <f>SUM(K332,K333)</f>
        <v>103.21663290836651</v>
      </c>
      <c r="L335" s="140">
        <f>K335-H335</f>
        <v>4.6240817085704862</v>
      </c>
      <c r="M335" s="141">
        <f>IF((H335)=0,"",(L335/H335))</f>
        <v>4.6900923571800757E-2</v>
      </c>
    </row>
    <row r="336" spans="1:13" ht="13.8" hidden="1" thickBot="1" x14ac:dyDescent="0.3">
      <c r="A336" s="103" t="str">
        <f t="shared" si="43"/>
        <v>Unmetered Scattered Load</v>
      </c>
      <c r="B336" s="103" t="s">
        <v>78</v>
      </c>
      <c r="D336" s="131"/>
      <c r="E336" s="132"/>
      <c r="F336" s="151"/>
      <c r="G336" s="152"/>
      <c r="H336" s="153"/>
      <c r="I336" s="151"/>
      <c r="J336" s="133"/>
      <c r="K336" s="153"/>
      <c r="L336" s="154"/>
      <c r="M336" s="134"/>
    </row>
    <row r="337" spans="1:14" hidden="1" x14ac:dyDescent="0.25">
      <c r="A337" s="103" t="str">
        <f t="shared" si="43"/>
        <v>Unmetered Scattered Load</v>
      </c>
      <c r="B337" s="103" t="s">
        <v>17</v>
      </c>
      <c r="D337" s="135" t="s">
        <v>88</v>
      </c>
      <c r="E337" s="25"/>
      <c r="F337" s="136"/>
      <c r="G337" s="137"/>
      <c r="H337" s="138">
        <f>SUM(H325,H317:H320,H316)</f>
        <v>87.250045309553997</v>
      </c>
      <c r="I337" s="139"/>
      <c r="J337" s="139"/>
      <c r="K337" s="138">
        <f>SUM(K325,K317:K320,K316)</f>
        <v>91.342153016253548</v>
      </c>
      <c r="L337" s="140">
        <f>K337-H337</f>
        <v>4.0921077066995508</v>
      </c>
      <c r="M337" s="141">
        <f>IF((H337)=0,"",(L337/H337))</f>
        <v>4.6900923571800819E-2</v>
      </c>
    </row>
    <row r="338" spans="1:14" hidden="1" x14ac:dyDescent="0.25">
      <c r="A338" s="103" t="str">
        <f t="shared" si="43"/>
        <v>Unmetered Scattered Load</v>
      </c>
      <c r="B338" s="103" t="s">
        <v>17</v>
      </c>
      <c r="D338" s="142" t="s">
        <v>82</v>
      </c>
      <c r="E338" s="25"/>
      <c r="F338" s="136">
        <v>0.13</v>
      </c>
      <c r="G338" s="137"/>
      <c r="H338" s="144">
        <f>H337*F338</f>
        <v>11.34250589024202</v>
      </c>
      <c r="I338" s="136">
        <v>0.13</v>
      </c>
      <c r="J338" s="145"/>
      <c r="K338" s="144">
        <f>K337*I338</f>
        <v>11.874479892112962</v>
      </c>
      <c r="L338" s="119">
        <f>K338-H338</f>
        <v>0.53197400187094246</v>
      </c>
      <c r="M338" s="146">
        <f>IF((H338)=0,"",(L338/H338))</f>
        <v>4.6900923571800895E-2</v>
      </c>
    </row>
    <row r="339" spans="1:14" ht="14.4" hidden="1" x14ac:dyDescent="0.3">
      <c r="A339" s="103" t="str">
        <f t="shared" si="43"/>
        <v>Unmetered Scattered Load</v>
      </c>
      <c r="B339" s="103" t="s">
        <v>17</v>
      </c>
      <c r="D339" s="142" t="s">
        <v>83</v>
      </c>
      <c r="E339" s="147"/>
      <c r="F339" s="148">
        <v>0.23499999999999999</v>
      </c>
      <c r="G339" s="137"/>
      <c r="H339" s="144">
        <f>IF(OR(ISNUMBER(SEARCH("[DGEN]", E288))=TRUE, ISNUMBER(SEARCH("STREET LIGHT", E288))=TRUE), 0, IF(AND(E290=0, E291=0),0, IF(AND(E291=0, E290*12&gt;250000), 0, IF(AND(E290=0, E291&gt;=50), 0, IF(E290*12&lt;=250000, F339*H337*-1, IF(E291&lt;50, F339*H337*-1, 0))))))</f>
        <v>-20.503760647745189</v>
      </c>
      <c r="I339" s="148">
        <v>0.23499999999999999</v>
      </c>
      <c r="J339" s="145"/>
      <c r="K339" s="144">
        <f>IF(OR(ISNUMBER(SEARCH("[DGEN]", E288))=TRUE, ISNUMBER(SEARCH("STREET LIGHT", E288))=TRUE), 0, IF(AND(E290=0, E291=0),0, IF(AND(E291=0, E290*12&gt;250000), 0, IF(AND(E290=0, E291&gt;=50), 0, IF(E290*12&lt;=250000, I339*K337*-1, IF(E291&lt;50, I339*K337*-1, 0))))))</f>
        <v>-21.465405958819581</v>
      </c>
      <c r="L339" s="119"/>
      <c r="M339" s="146"/>
    </row>
    <row r="340" spans="1:14" hidden="1" x14ac:dyDescent="0.25">
      <c r="A340" s="103" t="str">
        <f t="shared" si="43"/>
        <v>Unmetered Scattered Load</v>
      </c>
      <c r="B340" s="103" t="s">
        <v>89</v>
      </c>
      <c r="D340" s="248" t="s">
        <v>88</v>
      </c>
      <c r="E340" s="248"/>
      <c r="F340" s="149"/>
      <c r="G340" s="143"/>
      <c r="H340" s="138">
        <f>SUM(H337,H338)</f>
        <v>98.59255119979602</v>
      </c>
      <c r="I340" s="150"/>
      <c r="J340" s="150"/>
      <c r="K340" s="138">
        <f>SUM(K337,K338)</f>
        <v>103.21663290836651</v>
      </c>
      <c r="L340" s="140">
        <f>K340-H340</f>
        <v>4.6240817085704862</v>
      </c>
      <c r="M340" s="141">
        <f>IF((H340)=0,"",(L340/H340))</f>
        <v>4.6900923571800757E-2</v>
      </c>
    </row>
    <row r="341" spans="1:14" ht="13.8" hidden="1" thickBot="1" x14ac:dyDescent="0.3">
      <c r="A341" s="103" t="str">
        <f t="shared" si="43"/>
        <v>Unmetered Scattered Load</v>
      </c>
      <c r="B341" s="103" t="s">
        <v>17</v>
      </c>
      <c r="D341" s="131"/>
      <c r="E341" s="132"/>
      <c r="F341" s="155"/>
      <c r="G341" s="152"/>
      <c r="H341" s="156"/>
      <c r="I341" s="155"/>
      <c r="J341" s="133"/>
      <c r="K341" s="156"/>
      <c r="L341" s="154"/>
      <c r="M341" s="157"/>
    </row>
    <row r="344" spans="1:14" x14ac:dyDescent="0.25">
      <c r="C344" s="103"/>
      <c r="D344" s="104" t="s">
        <v>34</v>
      </c>
      <c r="E344" s="249" t="str">
        <f>D21</f>
        <v>Sentinel</v>
      </c>
      <c r="F344" s="250"/>
      <c r="G344" s="250"/>
      <c r="H344" s="250"/>
      <c r="I344" s="250"/>
      <c r="J344" s="251"/>
      <c r="K344" s="103" t="str">
        <f>IF(N21="DEMAND - INTERVAL","RTSR - INTERVAL METERED","")</f>
        <v/>
      </c>
    </row>
    <row r="345" spans="1:14" x14ac:dyDescent="0.25">
      <c r="C345" s="103"/>
      <c r="D345" s="104" t="s">
        <v>35</v>
      </c>
      <c r="E345" s="252" t="str">
        <f>H21</f>
        <v>RPP</v>
      </c>
      <c r="F345" s="253"/>
      <c r="G345" s="254"/>
      <c r="H345" s="20"/>
      <c r="I345" s="20"/>
    </row>
    <row r="346" spans="1:14" ht="15.6" x14ac:dyDescent="0.25">
      <c r="C346" s="103"/>
      <c r="D346" s="104" t="s">
        <v>36</v>
      </c>
      <c r="E346" s="21">
        <f>K21</f>
        <v>60</v>
      </c>
      <c r="F346" s="105" t="s">
        <v>11</v>
      </c>
      <c r="J346" s="22"/>
      <c r="K346" s="22"/>
      <c r="L346" s="22"/>
      <c r="M346" s="22"/>
      <c r="N346" s="22"/>
    </row>
    <row r="347" spans="1:14" ht="15.6" x14ac:dyDescent="0.3">
      <c r="C347" s="103"/>
      <c r="D347" s="104" t="s">
        <v>37</v>
      </c>
      <c r="E347" s="21">
        <f>L21</f>
        <v>0.2</v>
      </c>
      <c r="F347" s="106" t="s">
        <v>16</v>
      </c>
      <c r="G347" s="107"/>
      <c r="H347" s="108"/>
      <c r="I347" s="108"/>
      <c r="J347" s="108"/>
    </row>
    <row r="348" spans="1:14" x14ac:dyDescent="0.25">
      <c r="C348" s="103"/>
      <c r="D348" s="104" t="s">
        <v>38</v>
      </c>
      <c r="E348" s="23">
        <f>I21</f>
        <v>1.0415000000000001</v>
      </c>
    </row>
    <row r="349" spans="1:14" x14ac:dyDescent="0.25">
      <c r="C349" s="103"/>
      <c r="D349" s="104" t="s">
        <v>39</v>
      </c>
      <c r="E349" s="23">
        <f>J21</f>
        <v>1.0415000000000001</v>
      </c>
    </row>
    <row r="350" spans="1:14" x14ac:dyDescent="0.25">
      <c r="C350" s="103"/>
    </row>
    <row r="351" spans="1:14" x14ac:dyDescent="0.25">
      <c r="C351" s="103"/>
      <c r="E351" s="105"/>
      <c r="F351" s="237" t="s">
        <v>40</v>
      </c>
      <c r="G351" s="238"/>
      <c r="H351" s="239"/>
      <c r="I351" s="237" t="s">
        <v>41</v>
      </c>
      <c r="J351" s="238"/>
      <c r="K351" s="239"/>
      <c r="L351" s="237" t="s">
        <v>42</v>
      </c>
      <c r="M351" s="239"/>
    </row>
    <row r="352" spans="1:14" x14ac:dyDescent="0.25">
      <c r="C352" s="103"/>
      <c r="E352" s="240"/>
      <c r="F352" s="109" t="s">
        <v>43</v>
      </c>
      <c r="G352" s="109" t="s">
        <v>44</v>
      </c>
      <c r="H352" s="110" t="s">
        <v>45</v>
      </c>
      <c r="I352" s="109" t="s">
        <v>43</v>
      </c>
      <c r="J352" s="111" t="s">
        <v>44</v>
      </c>
      <c r="K352" s="110" t="s">
        <v>45</v>
      </c>
      <c r="L352" s="242" t="s">
        <v>46</v>
      </c>
      <c r="M352" s="244" t="s">
        <v>47</v>
      </c>
    </row>
    <row r="353" spans="1:14" x14ac:dyDescent="0.25">
      <c r="C353" s="103"/>
      <c r="E353" s="241"/>
      <c r="F353" s="112" t="s">
        <v>48</v>
      </c>
      <c r="G353" s="112"/>
      <c r="H353" s="113" t="s">
        <v>48</v>
      </c>
      <c r="I353" s="112" t="s">
        <v>48</v>
      </c>
      <c r="J353" s="113"/>
      <c r="K353" s="113" t="s">
        <v>48</v>
      </c>
      <c r="L353" s="243"/>
      <c r="M353" s="245"/>
    </row>
    <row r="354" spans="1:14" x14ac:dyDescent="0.25">
      <c r="A354" s="103" t="str">
        <f>$E344</f>
        <v>Sentinel</v>
      </c>
      <c r="D354" s="114" t="s">
        <v>49</v>
      </c>
      <c r="E354" s="25"/>
      <c r="F354" s="26">
        <v>7.67</v>
      </c>
      <c r="G354" s="115">
        <v>1</v>
      </c>
      <c r="H354" s="116">
        <f>G354*F354</f>
        <v>7.67</v>
      </c>
      <c r="I354" s="29">
        <v>7.85</v>
      </c>
      <c r="J354" s="117">
        <v>1</v>
      </c>
      <c r="K354" s="118">
        <f>J354*I354</f>
        <v>7.85</v>
      </c>
      <c r="L354" s="119">
        <f>K354-H354</f>
        <v>0.17999999999999972</v>
      </c>
      <c r="M354" s="120">
        <f>IF(ISERROR(L354/H354), "", L354/H354)</f>
        <v>2.3468057366362413E-2</v>
      </c>
      <c r="N354" s="158"/>
    </row>
    <row r="355" spans="1:14" x14ac:dyDescent="0.25">
      <c r="A355" s="103" t="str">
        <f t="shared" ref="A355:A397" si="48">A354</f>
        <v>Sentinel</v>
      </c>
      <c r="D355" s="114" t="s">
        <v>50</v>
      </c>
      <c r="E355" s="25"/>
      <c r="F355" s="36">
        <v>22.6937</v>
      </c>
      <c r="G355" s="115">
        <f>IF($E347&gt;0, $E347, $E346)</f>
        <v>0.2</v>
      </c>
      <c r="H355" s="116">
        <f>G355*F355</f>
        <v>4.5387399999999998</v>
      </c>
      <c r="I355" s="35">
        <v>23.245999999999999</v>
      </c>
      <c r="J355" s="117">
        <f>IF($E347&gt;0, $E347, $E346)</f>
        <v>0.2</v>
      </c>
      <c r="K355" s="118">
        <f>J355*I355</f>
        <v>4.6491999999999996</v>
      </c>
      <c r="L355" s="119">
        <f>K355-H355</f>
        <v>0.11045999999999978</v>
      </c>
      <c r="M355" s="120">
        <f>IF(ISERROR(L355/H355), "", L355/H355)</f>
        <v>2.4337150839219647E-2</v>
      </c>
      <c r="N355" s="158"/>
    </row>
    <row r="356" spans="1:14" ht="13.2" hidden="1" customHeight="1" x14ac:dyDescent="0.25">
      <c r="A356" s="103" t="str">
        <f t="shared" si="48"/>
        <v>Sentinel</v>
      </c>
      <c r="D356" s="114" t="s">
        <v>51</v>
      </c>
      <c r="E356" s="25"/>
      <c r="F356" s="26">
        <v>0</v>
      </c>
      <c r="G356" s="115">
        <f>IF($E347&gt;0, $E347, $E346)</f>
        <v>0.2</v>
      </c>
      <c r="H356" s="116">
        <v>0</v>
      </c>
      <c r="I356" s="35">
        <v>0</v>
      </c>
      <c r="J356" s="117">
        <f>IF($E347&gt;0, $E347, $E346)</f>
        <v>0.2</v>
      </c>
      <c r="K356" s="118">
        <v>0</v>
      </c>
      <c r="L356" s="119"/>
      <c r="M356" s="120"/>
    </row>
    <row r="357" spans="1:14" ht="13.2" hidden="1" customHeight="1" x14ac:dyDescent="0.25">
      <c r="A357" s="103" t="str">
        <f t="shared" si="48"/>
        <v>Sentinel</v>
      </c>
      <c r="D357" s="114" t="s">
        <v>52</v>
      </c>
      <c r="E357" s="25"/>
      <c r="F357" s="26">
        <v>0</v>
      </c>
      <c r="G357" s="115">
        <f>IF($E347&gt;0, $E347, $E346)</f>
        <v>0.2</v>
      </c>
      <c r="H357" s="116">
        <v>0</v>
      </c>
      <c r="I357" s="35">
        <v>0</v>
      </c>
      <c r="J357" s="121">
        <f>IF($E347&gt;0, $E347, $E346)</f>
        <v>0.2</v>
      </c>
      <c r="K357" s="118">
        <v>0</v>
      </c>
      <c r="L357" s="119">
        <f t="shared" ref="L357:L375" si="49">K357-H357</f>
        <v>0</v>
      </c>
      <c r="M357" s="120" t="str">
        <f>IF(ISERROR(L357/H357), "", L357/H357)</f>
        <v/>
      </c>
    </row>
    <row r="358" spans="1:14" x14ac:dyDescent="0.25">
      <c r="A358" s="103" t="str">
        <f t="shared" si="48"/>
        <v>Sentinel</v>
      </c>
      <c r="D358" s="114" t="s">
        <v>53</v>
      </c>
      <c r="E358" s="25"/>
      <c r="F358" s="26">
        <v>0</v>
      </c>
      <c r="G358" s="115">
        <v>1</v>
      </c>
      <c r="H358" s="116">
        <f>G358*F358</f>
        <v>0</v>
      </c>
      <c r="I358" s="29">
        <v>0</v>
      </c>
      <c r="J358" s="117">
        <v>1</v>
      </c>
      <c r="K358" s="118">
        <f>J358*I358</f>
        <v>0</v>
      </c>
      <c r="L358" s="119">
        <f t="shared" si="49"/>
        <v>0</v>
      </c>
      <c r="M358" s="120" t="str">
        <f>IF(ISERROR(L358/H358), "", L358/H358)</f>
        <v/>
      </c>
    </row>
    <row r="359" spans="1:14" x14ac:dyDescent="0.25">
      <c r="A359" s="103" t="str">
        <f t="shared" si="48"/>
        <v>Sentinel</v>
      </c>
      <c r="D359" s="114" t="s">
        <v>54</v>
      </c>
      <c r="E359" s="25"/>
      <c r="F359" s="36">
        <v>-2.5784214078997145</v>
      </c>
      <c r="G359" s="115">
        <f>IF($E347&gt;0, $E347, $E346)</f>
        <v>0.2</v>
      </c>
      <c r="H359" s="116">
        <f>G359*F359</f>
        <v>-0.51568428157994295</v>
      </c>
      <c r="I359" s="35">
        <v>1.9819360620425912</v>
      </c>
      <c r="J359" s="117">
        <f>IF($E347&gt;0, $E347, $E346)</f>
        <v>0.2</v>
      </c>
      <c r="K359" s="118">
        <f>J359*I359</f>
        <v>0.39638721240851826</v>
      </c>
      <c r="L359" s="119">
        <f t="shared" si="49"/>
        <v>0.91207149398846121</v>
      </c>
      <c r="M359" s="120">
        <f>IF(ISERROR(L359/H359), "", L359/H359)</f>
        <v>-1.7686625840021248</v>
      </c>
    </row>
    <row r="360" spans="1:14" x14ac:dyDescent="0.25">
      <c r="A360" s="103" t="str">
        <f t="shared" si="48"/>
        <v>Sentinel</v>
      </c>
      <c r="B360" s="103" t="s">
        <v>55</v>
      </c>
      <c r="C360" s="24">
        <f>B21</f>
        <v>5</v>
      </c>
      <c r="D360" s="122" t="s">
        <v>56</v>
      </c>
      <c r="E360" s="7"/>
      <c r="F360" s="48"/>
      <c r="G360" s="38"/>
      <c r="H360" s="39">
        <f>SUM(H354:H359)</f>
        <v>11.693055718420055</v>
      </c>
      <c r="I360" s="51"/>
      <c r="J360" s="40"/>
      <c r="K360" s="39">
        <f>SUM(K354:K359)</f>
        <v>12.895587212408516</v>
      </c>
      <c r="L360" s="41">
        <f t="shared" si="49"/>
        <v>1.2025314939884613</v>
      </c>
      <c r="M360" s="42">
        <f>IF((H360)=0,"",(L360/H360))</f>
        <v>0.10284150892175388</v>
      </c>
    </row>
    <row r="361" spans="1:14" x14ac:dyDescent="0.25">
      <c r="A361" s="103" t="str">
        <f t="shared" si="48"/>
        <v>Sentinel</v>
      </c>
      <c r="D361" s="123" t="s">
        <v>57</v>
      </c>
      <c r="E361" s="25"/>
      <c r="F361" s="34">
        <f>IF((E346*12&gt;=150000), 0, IF(E345="RPP",(F377*OffPeakPer+F378*MidPeakPer+F379*OnPeakPer),IF(E345="Non-RPP (Retailer)",F380,F381)))</f>
        <v>0.12752000000000002</v>
      </c>
      <c r="G361" s="43">
        <f>IF(F361=0, 0, $E346*E348-E346)</f>
        <v>2.4900000000000091</v>
      </c>
      <c r="H361" s="28">
        <f t="shared" ref="H361:H368" si="50">G361*F361</f>
        <v>0.31752480000000122</v>
      </c>
      <c r="I361" s="35">
        <f>IF((E346*12&gt;=150000), 0, IF(E345="RPP",(I377*OffPeakPer+I378*MidPeakPer+I379*OnPeakPer),IF(E345="Non-RPP (Retailer)",I380,I381)))</f>
        <v>0.12752000000000002</v>
      </c>
      <c r="J361" s="44">
        <f>IF(I361=0, 0, E346*E349-E346)</f>
        <v>2.4900000000000091</v>
      </c>
      <c r="K361" s="31">
        <f t="shared" ref="K361:K368" si="51">J361*I361</f>
        <v>0.31752480000000122</v>
      </c>
      <c r="L361" s="32">
        <f t="shared" si="49"/>
        <v>0</v>
      </c>
      <c r="M361" s="33">
        <f t="shared" ref="M361:M368" si="52">IF(ISERROR(L361/H361), "", L361/H361)</f>
        <v>0</v>
      </c>
    </row>
    <row r="362" spans="1:14" ht="26.4" x14ac:dyDescent="0.25">
      <c r="A362" s="103" t="str">
        <f t="shared" si="48"/>
        <v>Sentinel</v>
      </c>
      <c r="D362" s="123" t="s">
        <v>58</v>
      </c>
      <c r="E362" s="25"/>
      <c r="F362" s="26">
        <v>0</v>
      </c>
      <c r="G362" s="55">
        <f>IF($E347&gt;0, $E347, $E346)</f>
        <v>0.2</v>
      </c>
      <c r="H362" s="116">
        <f t="shared" si="50"/>
        <v>0</v>
      </c>
      <c r="I362" s="35">
        <v>0</v>
      </c>
      <c r="J362" s="56">
        <f>IF($E347&gt;0, $E347, $E346)</f>
        <v>0.2</v>
      </c>
      <c r="K362" s="118">
        <f t="shared" si="51"/>
        <v>0</v>
      </c>
      <c r="L362" s="119">
        <f t="shared" si="49"/>
        <v>0</v>
      </c>
      <c r="M362" s="120" t="str">
        <f t="shared" si="52"/>
        <v/>
      </c>
    </row>
    <row r="363" spans="1:14" x14ac:dyDescent="0.25">
      <c r="A363" s="103" t="str">
        <f t="shared" si="48"/>
        <v>Sentinel</v>
      </c>
      <c r="D363" s="123" t="s">
        <v>59</v>
      </c>
      <c r="E363" s="25"/>
      <c r="F363" s="36">
        <v>0</v>
      </c>
      <c r="G363" s="55">
        <f>IF($E347&gt;0, $E347, $E346)</f>
        <v>0.2</v>
      </c>
      <c r="H363" s="116">
        <f t="shared" si="50"/>
        <v>0</v>
      </c>
      <c r="I363" s="35">
        <v>0</v>
      </c>
      <c r="J363" s="56">
        <f>IF($E347&gt;0, $E347, $E346)</f>
        <v>0.2</v>
      </c>
      <c r="K363" s="118">
        <f t="shared" si="51"/>
        <v>0</v>
      </c>
      <c r="L363" s="119">
        <f t="shared" si="49"/>
        <v>0</v>
      </c>
      <c r="M363" s="120" t="str">
        <f t="shared" si="52"/>
        <v/>
      </c>
    </row>
    <row r="364" spans="1:14" x14ac:dyDescent="0.25">
      <c r="A364" s="103" t="str">
        <f t="shared" si="48"/>
        <v>Sentinel</v>
      </c>
      <c r="D364" s="123" t="s">
        <v>60</v>
      </c>
      <c r="E364" s="25"/>
      <c r="F364" s="26">
        <v>0</v>
      </c>
      <c r="G364" s="55">
        <f>E346</f>
        <v>60</v>
      </c>
      <c r="H364" s="116">
        <f t="shared" si="50"/>
        <v>0</v>
      </c>
      <c r="I364" s="35">
        <v>0</v>
      </c>
      <c r="J364" s="56">
        <f>E346</f>
        <v>60</v>
      </c>
      <c r="K364" s="118">
        <f t="shared" si="51"/>
        <v>0</v>
      </c>
      <c r="L364" s="119">
        <f t="shared" si="49"/>
        <v>0</v>
      </c>
      <c r="M364" s="120" t="str">
        <f t="shared" si="52"/>
        <v/>
      </c>
    </row>
    <row r="365" spans="1:14" x14ac:dyDescent="0.25">
      <c r="A365" s="103" t="str">
        <f t="shared" si="48"/>
        <v>Sentinel</v>
      </c>
      <c r="D365" s="114" t="s">
        <v>61</v>
      </c>
      <c r="E365" s="25"/>
      <c r="F365" s="36">
        <v>0.37381456478852765</v>
      </c>
      <c r="G365" s="55">
        <f>IF($E347&gt;0, $E347, $E346)</f>
        <v>0.2</v>
      </c>
      <c r="H365" s="116">
        <f t="shared" si="50"/>
        <v>7.4762912957705527E-2</v>
      </c>
      <c r="I365" s="35">
        <v>0.39090336132383879</v>
      </c>
      <c r="J365" s="56">
        <f>IF($E347&gt;0, $E347, $E346)</f>
        <v>0.2</v>
      </c>
      <c r="K365" s="118">
        <f t="shared" si="51"/>
        <v>7.818067226476777E-2</v>
      </c>
      <c r="L365" s="119">
        <f t="shared" si="49"/>
        <v>3.4177593070622431E-3</v>
      </c>
      <c r="M365" s="120">
        <f t="shared" si="52"/>
        <v>4.5714635396773791E-2</v>
      </c>
    </row>
    <row r="366" spans="1:14" ht="26.4" x14ac:dyDescent="0.25">
      <c r="A366" s="103" t="str">
        <f t="shared" si="48"/>
        <v>Sentinel</v>
      </c>
      <c r="D366" s="123" t="s">
        <v>62</v>
      </c>
      <c r="E366" s="25"/>
      <c r="F366" s="26">
        <v>0</v>
      </c>
      <c r="G366" s="115">
        <v>1</v>
      </c>
      <c r="H366" s="116">
        <f t="shared" si="50"/>
        <v>0</v>
      </c>
      <c r="I366" s="45">
        <v>0</v>
      </c>
      <c r="J366" s="121">
        <v>1</v>
      </c>
      <c r="K366" s="118">
        <f t="shared" si="51"/>
        <v>0</v>
      </c>
      <c r="L366" s="119">
        <f t="shared" si="49"/>
        <v>0</v>
      </c>
      <c r="M366" s="120" t="str">
        <f t="shared" si="52"/>
        <v/>
      </c>
    </row>
    <row r="367" spans="1:14" x14ac:dyDescent="0.25">
      <c r="A367" s="103" t="str">
        <f t="shared" si="48"/>
        <v>Sentinel</v>
      </c>
      <c r="D367" s="114" t="s">
        <v>63</v>
      </c>
      <c r="E367" s="25"/>
      <c r="F367" s="36">
        <v>0</v>
      </c>
      <c r="G367" s="115">
        <v>1</v>
      </c>
      <c r="H367" s="116">
        <f t="shared" si="50"/>
        <v>0</v>
      </c>
      <c r="I367" s="29">
        <v>0</v>
      </c>
      <c r="J367" s="121">
        <v>1</v>
      </c>
      <c r="K367" s="118">
        <f t="shared" si="51"/>
        <v>0</v>
      </c>
      <c r="L367" s="119">
        <f t="shared" si="49"/>
        <v>0</v>
      </c>
      <c r="M367" s="120" t="str">
        <f t="shared" si="52"/>
        <v/>
      </c>
    </row>
    <row r="368" spans="1:14" x14ac:dyDescent="0.25">
      <c r="A368" s="103" t="str">
        <f t="shared" si="48"/>
        <v>Sentinel</v>
      </c>
      <c r="D368" s="114" t="s">
        <v>64</v>
      </c>
      <c r="E368" s="25"/>
      <c r="F368" s="36">
        <v>-0.70140161771562959</v>
      </c>
      <c r="G368" s="55">
        <f>IF($E347&gt;0, $E347, $E346)</f>
        <v>0.2</v>
      </c>
      <c r="H368" s="116">
        <f t="shared" si="50"/>
        <v>-0.14028032354312592</v>
      </c>
      <c r="I368" s="35">
        <v>-7.2601617715629563E-2</v>
      </c>
      <c r="J368" s="56">
        <f>IF($E347&gt;0, $E347, $E346)</f>
        <v>0.2</v>
      </c>
      <c r="K368" s="118">
        <f t="shared" si="51"/>
        <v>-1.4520323543125914E-2</v>
      </c>
      <c r="L368" s="119">
        <f t="shared" si="49"/>
        <v>0.12576000000000001</v>
      </c>
      <c r="M368" s="120">
        <f t="shared" si="52"/>
        <v>-0.89649066115347265</v>
      </c>
    </row>
    <row r="369" spans="1:14" ht="26.4" x14ac:dyDescent="0.25">
      <c r="A369" s="103" t="str">
        <f t="shared" si="48"/>
        <v>Sentinel</v>
      </c>
      <c r="B369" s="103" t="s">
        <v>65</v>
      </c>
      <c r="C369" s="24">
        <f>B21</f>
        <v>5</v>
      </c>
      <c r="D369" s="124" t="s">
        <v>66</v>
      </c>
      <c r="E369" s="125"/>
      <c r="F369" s="48"/>
      <c r="G369" s="49"/>
      <c r="H369" s="50">
        <f>SUM(H360:H368)</f>
        <v>11.945063107834637</v>
      </c>
      <c r="I369" s="51"/>
      <c r="J369" s="52"/>
      <c r="K369" s="50">
        <f>SUM(K360:K368)</f>
        <v>13.27677236113016</v>
      </c>
      <c r="L369" s="41">
        <f t="shared" si="49"/>
        <v>1.3317092532955233</v>
      </c>
      <c r="M369" s="42">
        <f>IF((H369)=0,"",(L369/H369))</f>
        <v>0.11148616305108255</v>
      </c>
    </row>
    <row r="370" spans="1:14" x14ac:dyDescent="0.25">
      <c r="A370" s="103" t="str">
        <f t="shared" si="48"/>
        <v>Sentinel</v>
      </c>
      <c r="D370" s="126" t="s">
        <v>67</v>
      </c>
      <c r="E370" s="25"/>
      <c r="F370" s="36">
        <v>3.5167000000000002</v>
      </c>
      <c r="G370" s="43">
        <f>IF($E347&gt;0, $E347, $E346*$E348)</f>
        <v>0.2</v>
      </c>
      <c r="H370" s="116">
        <f>G370*F370</f>
        <v>0.70334000000000008</v>
      </c>
      <c r="I370" s="35">
        <v>3.7309999999999999</v>
      </c>
      <c r="J370" s="44">
        <f>IF($E347&gt;0, $E347, $E346*$E349)</f>
        <v>0.2</v>
      </c>
      <c r="K370" s="118">
        <f>J370*I370</f>
        <v>0.74619999999999997</v>
      </c>
      <c r="L370" s="119">
        <f t="shared" si="49"/>
        <v>4.2859999999999898E-2</v>
      </c>
      <c r="M370" s="120">
        <f>IF(ISERROR(L370/H370), "", L370/H370)</f>
        <v>6.0937811016009175E-2</v>
      </c>
      <c r="N370" s="127"/>
    </row>
    <row r="371" spans="1:14" ht="26.4" x14ac:dyDescent="0.25">
      <c r="A371" s="103" t="str">
        <f t="shared" si="48"/>
        <v>Sentinel</v>
      </c>
      <c r="D371" s="128" t="s">
        <v>68</v>
      </c>
      <c r="E371" s="25"/>
      <c r="F371" s="36">
        <v>2.4803000000000002</v>
      </c>
      <c r="G371" s="43">
        <f>IF($E347&gt;0, $E347, $E346*$E348)</f>
        <v>0.2</v>
      </c>
      <c r="H371" s="116">
        <f>G371*F371</f>
        <v>0.49606000000000006</v>
      </c>
      <c r="I371" s="35">
        <v>2.6402999999999999</v>
      </c>
      <c r="J371" s="44">
        <f>IF($E347&gt;0, $E347, $E346*$E349)</f>
        <v>0.2</v>
      </c>
      <c r="K371" s="118">
        <f>J371*I371</f>
        <v>0.52805999999999997</v>
      </c>
      <c r="L371" s="119">
        <f t="shared" si="49"/>
        <v>3.1999999999999917E-2</v>
      </c>
      <c r="M371" s="120">
        <f>IF(ISERROR(L371/H371), "", L371/H371)</f>
        <v>6.4508325605773326E-2</v>
      </c>
      <c r="N371" s="127"/>
    </row>
    <row r="372" spans="1:14" ht="26.4" x14ac:dyDescent="0.25">
      <c r="A372" s="103" t="str">
        <f t="shared" si="48"/>
        <v>Sentinel</v>
      </c>
      <c r="B372" s="103" t="s">
        <v>69</v>
      </c>
      <c r="C372" s="24">
        <f>B21</f>
        <v>5</v>
      </c>
      <c r="D372" s="124" t="s">
        <v>70</v>
      </c>
      <c r="E372" s="7"/>
      <c r="F372" s="48"/>
      <c r="G372" s="49"/>
      <c r="H372" s="50">
        <f>SUM(H369:H371)</f>
        <v>13.144463107834637</v>
      </c>
      <c r="I372" s="51"/>
      <c r="J372" s="40"/>
      <c r="K372" s="50">
        <f>SUM(K369:K371)</f>
        <v>14.55103236113016</v>
      </c>
      <c r="L372" s="41">
        <f t="shared" si="49"/>
        <v>1.4065692532955225</v>
      </c>
      <c r="M372" s="42">
        <f>IF((H372)=0,"",(L372/H372))</f>
        <v>0.10700849793227003</v>
      </c>
    </row>
    <row r="373" spans="1:14" ht="26.4" x14ac:dyDescent="0.25">
      <c r="A373" s="103" t="str">
        <f t="shared" si="48"/>
        <v>Sentinel</v>
      </c>
      <c r="D373" s="129" t="s">
        <v>71</v>
      </c>
      <c r="E373" s="25"/>
      <c r="F373" s="36">
        <v>4.5000000000000005E-3</v>
      </c>
      <c r="G373" s="43">
        <f>E346*E348</f>
        <v>62.490000000000009</v>
      </c>
      <c r="H373" s="130">
        <f>G373*F373</f>
        <v>0.28120500000000009</v>
      </c>
      <c r="I373" s="35">
        <v>4.5000000000000005E-3</v>
      </c>
      <c r="J373" s="44">
        <f>E346*E349</f>
        <v>62.490000000000009</v>
      </c>
      <c r="K373" s="118">
        <f>J373*I373</f>
        <v>0.28120500000000009</v>
      </c>
      <c r="L373" s="119">
        <f t="shared" si="49"/>
        <v>0</v>
      </c>
      <c r="M373" s="120">
        <f>IF(ISERROR(L373/H373), "", L373/H373)</f>
        <v>0</v>
      </c>
    </row>
    <row r="374" spans="1:14" ht="26.4" x14ac:dyDescent="0.25">
      <c r="A374" s="103" t="str">
        <f t="shared" si="48"/>
        <v>Sentinel</v>
      </c>
      <c r="D374" s="129" t="s">
        <v>72</v>
      </c>
      <c r="E374" s="25"/>
      <c r="F374" s="36">
        <v>1.5E-3</v>
      </c>
      <c r="G374" s="43">
        <f>E346*E348</f>
        <v>62.490000000000009</v>
      </c>
      <c r="H374" s="130">
        <f>G374*F374</f>
        <v>9.3735000000000013E-2</v>
      </c>
      <c r="I374" s="35">
        <v>1.5E-3</v>
      </c>
      <c r="J374" s="44">
        <f>E346*E349</f>
        <v>62.490000000000009</v>
      </c>
      <c r="K374" s="118">
        <f>J374*I374</f>
        <v>9.3735000000000013E-2</v>
      </c>
      <c r="L374" s="119">
        <f t="shared" si="49"/>
        <v>0</v>
      </c>
      <c r="M374" s="120">
        <f>IF(ISERROR(L374/H374), "", L374/H374)</f>
        <v>0</v>
      </c>
    </row>
    <row r="375" spans="1:14" x14ac:dyDescent="0.25">
      <c r="A375" s="103" t="str">
        <f t="shared" si="48"/>
        <v>Sentinel</v>
      </c>
      <c r="D375" s="25" t="s">
        <v>73</v>
      </c>
      <c r="E375" s="25"/>
      <c r="F375" s="54">
        <v>0.25</v>
      </c>
      <c r="G375" s="27">
        <v>1</v>
      </c>
      <c r="H375" s="130">
        <f>G375*F375</f>
        <v>0.25</v>
      </c>
      <c r="I375" s="45">
        <v>0.25</v>
      </c>
      <c r="J375" s="30">
        <v>1</v>
      </c>
      <c r="K375" s="118">
        <f>J375*I375</f>
        <v>0.25</v>
      </c>
      <c r="L375" s="119">
        <f t="shared" si="49"/>
        <v>0</v>
      </c>
      <c r="M375" s="120">
        <f>IF(ISERROR(L375/H375), "", L375/H375)</f>
        <v>0</v>
      </c>
    </row>
    <row r="376" spans="1:14" ht="26.4" hidden="1" customHeight="1" x14ac:dyDescent="0.25">
      <c r="A376" s="103" t="str">
        <f t="shared" si="48"/>
        <v>Sentinel</v>
      </c>
      <c r="D376" s="129" t="s">
        <v>74</v>
      </c>
      <c r="E376" s="25"/>
      <c r="F376" s="34"/>
      <c r="G376" s="43"/>
      <c r="H376" s="130"/>
      <c r="I376" s="35"/>
      <c r="J376" s="44"/>
      <c r="K376" s="118"/>
      <c r="L376" s="119"/>
      <c r="M376" s="120"/>
    </row>
    <row r="377" spans="1:14" x14ac:dyDescent="0.25">
      <c r="A377" s="103" t="str">
        <f t="shared" si="48"/>
        <v>Sentinel</v>
      </c>
      <c r="B377" s="103" t="s">
        <v>12</v>
      </c>
      <c r="D377" s="25" t="s">
        <v>75</v>
      </c>
      <c r="E377" s="25"/>
      <c r="F377" s="96">
        <v>9.8000000000000004E-2</v>
      </c>
      <c r="G377" s="55">
        <f>IF(AND(E346*12&gt;=150000),OffPeakPer*E346*E348,OffPeakPer*E346)</f>
        <v>38.4</v>
      </c>
      <c r="H377" s="130">
        <f>G377*F377</f>
        <v>3.7631999999999999</v>
      </c>
      <c r="I377" s="35">
        <f>F377</f>
        <v>9.8000000000000004E-2</v>
      </c>
      <c r="J377" s="56">
        <f>IF(AND(E346*12&gt;=150000),OffPeakPer*E346*E349,OffPeakPer*E346)</f>
        <v>38.4</v>
      </c>
      <c r="K377" s="118">
        <f>J377*I377</f>
        <v>3.7631999999999999</v>
      </c>
      <c r="L377" s="119">
        <f>K377-H377</f>
        <v>0</v>
      </c>
      <c r="M377" s="120">
        <f>IF(ISERROR(L377/H377), "", L377/H377)</f>
        <v>0</v>
      </c>
    </row>
    <row r="378" spans="1:14" x14ac:dyDescent="0.25">
      <c r="A378" s="103" t="str">
        <f t="shared" si="48"/>
        <v>Sentinel</v>
      </c>
      <c r="B378" s="103" t="s">
        <v>12</v>
      </c>
      <c r="D378" s="25" t="s">
        <v>76</v>
      </c>
      <c r="E378" s="25"/>
      <c r="F378" s="96">
        <v>0.157</v>
      </c>
      <c r="G378" s="55">
        <f>IF(AND(E346*12&gt;=150000),MidPeakPer*E346*E348,MidPeakPer*E346)</f>
        <v>10.799999999999999</v>
      </c>
      <c r="H378" s="130">
        <f>G378*F378</f>
        <v>1.6955999999999998</v>
      </c>
      <c r="I378" s="35">
        <f>F378</f>
        <v>0.157</v>
      </c>
      <c r="J378" s="56">
        <f>IF(AND(E346*12&gt;=150000),MidPeakPer*E346*E349,MidPeakPer*E346)</f>
        <v>10.799999999999999</v>
      </c>
      <c r="K378" s="118">
        <f>J378*I378</f>
        <v>1.6955999999999998</v>
      </c>
      <c r="L378" s="119">
        <f>K378-H378</f>
        <v>0</v>
      </c>
      <c r="M378" s="120">
        <f>IF(ISERROR(L378/H378), "", L378/H378)</f>
        <v>0</v>
      </c>
    </row>
    <row r="379" spans="1:14" ht="13.8" thickBot="1" x14ac:dyDescent="0.3">
      <c r="A379" s="103" t="str">
        <f t="shared" si="48"/>
        <v>Sentinel</v>
      </c>
      <c r="B379" s="103" t="s">
        <v>12</v>
      </c>
      <c r="D379" s="103" t="s">
        <v>77</v>
      </c>
      <c r="E379" s="25"/>
      <c r="F379" s="96">
        <v>0.20300000000000001</v>
      </c>
      <c r="G379" s="55">
        <f>IF(AND(E346*12&gt;=150000),OnPeakPer*E346*E348,OnPeakPer*E346)</f>
        <v>10.799999999999999</v>
      </c>
      <c r="H379" s="130">
        <f>G379*F379</f>
        <v>2.1924000000000001</v>
      </c>
      <c r="I379" s="35">
        <f>F379</f>
        <v>0.20300000000000001</v>
      </c>
      <c r="J379" s="56">
        <f>IF(AND(E346*12&gt;=150000),OnPeakPer*E346*E349,OnPeakPer*E346)</f>
        <v>10.799999999999999</v>
      </c>
      <c r="K379" s="118">
        <f>J379*I379</f>
        <v>2.1924000000000001</v>
      </c>
      <c r="L379" s="119">
        <f>K379-H379</f>
        <v>0</v>
      </c>
      <c r="M379" s="120">
        <f>IF(ISERROR(L379/H379), "", L379/H379)</f>
        <v>0</v>
      </c>
    </row>
    <row r="380" spans="1:14" ht="13.8" hidden="1" customHeight="1" thickBot="1" x14ac:dyDescent="0.3">
      <c r="A380" s="103" t="str">
        <f t="shared" si="48"/>
        <v>Sentinel</v>
      </c>
      <c r="B380" s="103" t="s">
        <v>78</v>
      </c>
      <c r="D380" s="25" t="s">
        <v>79</v>
      </c>
      <c r="E380" s="25"/>
      <c r="F380" s="57">
        <v>0.11308</v>
      </c>
      <c r="G380" s="55">
        <f>IF(AND(E346*12&gt;=150000),E346*E348,E346)</f>
        <v>60</v>
      </c>
      <c r="H380" s="130">
        <f>G380*F380</f>
        <v>6.7847999999999997</v>
      </c>
      <c r="I380" s="35">
        <f>F380</f>
        <v>0.11308</v>
      </c>
      <c r="J380" s="56">
        <f>IF(AND(E346*12&gt;=150000),E346*E349,E346)</f>
        <v>60</v>
      </c>
      <c r="K380" s="118">
        <f>J380*I380</f>
        <v>6.7847999999999997</v>
      </c>
      <c r="L380" s="119">
        <f>K380-H380</f>
        <v>0</v>
      </c>
      <c r="M380" s="120">
        <f>IF(ISERROR(L380/H380), "", L380/H380)</f>
        <v>0</v>
      </c>
    </row>
    <row r="381" spans="1:14" ht="13.8" hidden="1" customHeight="1" thickBot="1" x14ac:dyDescent="0.3">
      <c r="A381" s="103" t="str">
        <f t="shared" si="48"/>
        <v>Sentinel</v>
      </c>
      <c r="B381" s="103" t="s">
        <v>17</v>
      </c>
      <c r="D381" s="25" t="s">
        <v>80</v>
      </c>
      <c r="E381" s="25"/>
      <c r="F381" s="57">
        <v>0.11308</v>
      </c>
      <c r="G381" s="55">
        <f>IF(AND(E346*12&gt;=150000),E346*E348,E346)</f>
        <v>60</v>
      </c>
      <c r="H381" s="130">
        <f>G381*F381</f>
        <v>6.7847999999999997</v>
      </c>
      <c r="I381" s="35">
        <f>F381</f>
        <v>0.11308</v>
      </c>
      <c r="J381" s="56">
        <f>IF(AND(E346*12&gt;=150000),E346*E349,E346)</f>
        <v>60</v>
      </c>
      <c r="K381" s="118">
        <f>J381*I381</f>
        <v>6.7847999999999997</v>
      </c>
      <c r="L381" s="119">
        <f>K381-H381</f>
        <v>0</v>
      </c>
      <c r="M381" s="120">
        <f>IF(ISERROR(L381/H381), "", L381/H381)</f>
        <v>0</v>
      </c>
    </row>
    <row r="382" spans="1:14" ht="13.8" thickBot="1" x14ac:dyDescent="0.3">
      <c r="A382" s="103" t="str">
        <f t="shared" si="48"/>
        <v>Sentinel</v>
      </c>
      <c r="D382" s="58"/>
      <c r="E382" s="59"/>
      <c r="F382" s="60"/>
      <c r="G382" s="61"/>
      <c r="H382" s="62"/>
      <c r="I382" s="60"/>
      <c r="J382" s="63"/>
      <c r="K382" s="62"/>
      <c r="L382" s="64"/>
      <c r="M382" s="65"/>
    </row>
    <row r="383" spans="1:14" x14ac:dyDescent="0.25">
      <c r="A383" s="103" t="str">
        <f t="shared" si="48"/>
        <v>Sentinel</v>
      </c>
      <c r="B383" s="103" t="s">
        <v>12</v>
      </c>
      <c r="D383" s="135" t="s">
        <v>81</v>
      </c>
      <c r="E383" s="25"/>
      <c r="F383" s="66"/>
      <c r="G383" s="67"/>
      <c r="H383" s="68">
        <f>SUM(H373:H379,H372)</f>
        <v>21.420603107834637</v>
      </c>
      <c r="I383" s="69"/>
      <c r="J383" s="69"/>
      <c r="K383" s="68">
        <f>SUM(K373:K379,K372)</f>
        <v>22.82717236113016</v>
      </c>
      <c r="L383" s="70">
        <f>K383-H383</f>
        <v>1.4065692532955225</v>
      </c>
      <c r="M383" s="71">
        <f>IF((H383)=0,"",(L383/H383))</f>
        <v>6.5664316089263916E-2</v>
      </c>
    </row>
    <row r="384" spans="1:14" x14ac:dyDescent="0.25">
      <c r="A384" s="103" t="str">
        <f t="shared" si="48"/>
        <v>Sentinel</v>
      </c>
      <c r="B384" s="103" t="s">
        <v>12</v>
      </c>
      <c r="D384" s="142" t="s">
        <v>82</v>
      </c>
      <c r="E384" s="25"/>
      <c r="F384" s="66">
        <v>0.13</v>
      </c>
      <c r="G384" s="72"/>
      <c r="H384" s="73">
        <f>H383*F384</f>
        <v>2.7846784040185031</v>
      </c>
      <c r="I384" s="74">
        <v>0.13</v>
      </c>
      <c r="J384" s="27"/>
      <c r="K384" s="73">
        <f>K383*I384</f>
        <v>2.9675324069469209</v>
      </c>
      <c r="L384" s="32">
        <f>K384-H384</f>
        <v>0.1828540029284178</v>
      </c>
      <c r="M384" s="75">
        <f>IF((H384)=0,"",(L384/H384))</f>
        <v>6.5664316089263861E-2</v>
      </c>
    </row>
    <row r="385" spans="1:14" ht="14.4" x14ac:dyDescent="0.3">
      <c r="A385" s="103" t="str">
        <f t="shared" si="48"/>
        <v>Sentinel</v>
      </c>
      <c r="B385" s="103" t="s">
        <v>12</v>
      </c>
      <c r="D385" s="142" t="s">
        <v>83</v>
      </c>
      <c r="E385" s="147"/>
      <c r="F385" s="76">
        <v>0.23499999999999999</v>
      </c>
      <c r="G385" s="72"/>
      <c r="H385" s="73">
        <f>IF(OR(ISNUMBER(SEARCH("[DGEN]", E344))=TRUE, ISNUMBER(SEARCH("STREET LIGHT", E344))=TRUE), 0, IF(AND(E346=0, E347=0),0, IF(AND(E347=0, E346*12&gt;250000), 0, IF(AND(E346=0, E347&gt;=50), 0, IF(E346*12&lt;=250000, F385*H383*-1, IF(E347&lt;50, F385*H383*-1, 0))))))</f>
        <v>-5.0338417303411394</v>
      </c>
      <c r="I385" s="76">
        <v>0.23499999999999999</v>
      </c>
      <c r="J385" s="27"/>
      <c r="K385" s="73">
        <f>IF(OR(ISNUMBER(SEARCH("[DGEN]", E344))=TRUE, ISNUMBER(SEARCH("STREET LIGHT", E344))=TRUE), 0, IF(AND(E346=0, E347=0),0, IF(AND(E347=0, E346*12&gt;250000), 0, IF(AND(E346=0, E347&gt;=50), 0, IF(E346*12&lt;=250000, I385*K383*-1, IF(E347&lt;50, I385*K383*-1, 0))))))</f>
        <v>-5.3643855048655871</v>
      </c>
      <c r="L385" s="32">
        <f>K385-H385</f>
        <v>-0.33054377452444772</v>
      </c>
      <c r="M385" s="75"/>
    </row>
    <row r="386" spans="1:14" ht="13.8" thickBot="1" x14ac:dyDescent="0.3">
      <c r="A386" s="103" t="str">
        <f t="shared" si="48"/>
        <v>Sentinel</v>
      </c>
      <c r="B386" s="103" t="s">
        <v>84</v>
      </c>
      <c r="C386" s="24">
        <f>B21</f>
        <v>5</v>
      </c>
      <c r="D386" s="248" t="s">
        <v>85</v>
      </c>
      <c r="E386" s="248"/>
      <c r="F386" s="77"/>
      <c r="G386" s="78"/>
      <c r="H386" s="79">
        <f>H383+H384+H385</f>
        <v>19.171439781511999</v>
      </c>
      <c r="I386" s="80"/>
      <c r="J386" s="80"/>
      <c r="K386" s="81">
        <f>K383+K384+K385</f>
        <v>20.430319263211494</v>
      </c>
      <c r="L386" s="82">
        <f>K386-H386</f>
        <v>1.2588794816994948</v>
      </c>
      <c r="M386" s="83">
        <f>IF((H386)=0,"",(L386/H386))</f>
        <v>6.5664316089264027E-2</v>
      </c>
      <c r="N386" s="159"/>
    </row>
    <row r="387" spans="1:14" ht="13.8" thickBot="1" x14ac:dyDescent="0.3">
      <c r="A387" s="103" t="str">
        <f t="shared" si="48"/>
        <v>Sentinel</v>
      </c>
      <c r="B387" s="103" t="s">
        <v>12</v>
      </c>
      <c r="D387" s="58"/>
      <c r="E387" s="59"/>
      <c r="F387" s="60"/>
      <c r="G387" s="61"/>
      <c r="H387" s="62"/>
      <c r="I387" s="60"/>
      <c r="J387" s="63"/>
      <c r="K387" s="62"/>
      <c r="L387" s="64"/>
      <c r="M387" s="65"/>
    </row>
    <row r="388" spans="1:14" hidden="1" x14ac:dyDescent="0.25">
      <c r="A388" s="103" t="str">
        <f t="shared" si="48"/>
        <v>Sentinel</v>
      </c>
      <c r="B388" s="103" t="s">
        <v>78</v>
      </c>
      <c r="D388" s="135" t="s">
        <v>86</v>
      </c>
      <c r="E388" s="25"/>
      <c r="F388" s="136"/>
      <c r="G388" s="137"/>
      <c r="H388" s="138">
        <f>SUM(H380,H373:H376,H372)</f>
        <v>20.554203107834638</v>
      </c>
      <c r="I388" s="139"/>
      <c r="J388" s="139"/>
      <c r="K388" s="138">
        <f>SUM(K380,K373:K376,K372)</f>
        <v>21.960772361130161</v>
      </c>
      <c r="L388" s="140">
        <f>K388-H388</f>
        <v>1.4065692532955225</v>
      </c>
      <c r="M388" s="141">
        <f>IF((H388)=0,"",(L388/H388))</f>
        <v>6.8432195883059127E-2</v>
      </c>
    </row>
    <row r="389" spans="1:14" hidden="1" x14ac:dyDescent="0.25">
      <c r="A389" s="103" t="str">
        <f t="shared" si="48"/>
        <v>Sentinel</v>
      </c>
      <c r="B389" s="103" t="s">
        <v>78</v>
      </c>
      <c r="D389" s="142" t="s">
        <v>82</v>
      </c>
      <c r="E389" s="25"/>
      <c r="F389" s="136">
        <v>0.13</v>
      </c>
      <c r="G389" s="137"/>
      <c r="H389" s="144">
        <f>H388*F389</f>
        <v>2.672046404018503</v>
      </c>
      <c r="I389" s="136">
        <v>0.13</v>
      </c>
      <c r="J389" s="145"/>
      <c r="K389" s="144">
        <f>K388*I389</f>
        <v>2.8549004069469208</v>
      </c>
      <c r="L389" s="119">
        <f>K389-H389</f>
        <v>0.1828540029284178</v>
      </c>
      <c r="M389" s="146">
        <f>IF((H389)=0,"",(L389/H389))</f>
        <v>6.8432195883059072E-2</v>
      </c>
    </row>
    <row r="390" spans="1:14" ht="14.4" hidden="1" x14ac:dyDescent="0.3">
      <c r="A390" s="103" t="str">
        <f t="shared" si="48"/>
        <v>Sentinel</v>
      </c>
      <c r="B390" s="103" t="s">
        <v>78</v>
      </c>
      <c r="D390" s="142" t="s">
        <v>83</v>
      </c>
      <c r="E390" s="147"/>
      <c r="F390" s="148">
        <v>0.23499999999999999</v>
      </c>
      <c r="G390" s="137"/>
      <c r="H390" s="144">
        <f>IF(OR(ISNUMBER(SEARCH("[DGEN]", E344))=TRUE, ISNUMBER(SEARCH("STREET LIGHT", E344))=TRUE), 0, IF(AND(E346=0, E347=0),0, IF(AND(E347=0, E346*12&gt;250000), 0, IF(AND(E346=0, E347&gt;=50), 0, IF(E346*12&lt;=250000, F390*H388*-1, IF(E347&lt;50, F390*H388*-1, 0))))))</f>
        <v>-4.8302377303411399</v>
      </c>
      <c r="I390" s="148">
        <v>0.23499999999999999</v>
      </c>
      <c r="J390" s="145"/>
      <c r="K390" s="144">
        <f>IF(OR(ISNUMBER(SEARCH("[DGEN]", E344))=TRUE, ISNUMBER(SEARCH("STREET LIGHT", E344))=TRUE), 0, IF(AND(E346=0, E347=0),0, IF(AND(E347=0, E346*12&gt;250000), 0, IF(AND(E346=0, E347&gt;=50), 0, IF(E346*12&lt;=250000, I390*K388*-1, IF(E347&lt;50, I390*K388*-1, 0))))))</f>
        <v>-5.1607815048655876</v>
      </c>
      <c r="L390" s="119"/>
      <c r="M390" s="146"/>
    </row>
    <row r="391" spans="1:14" hidden="1" x14ac:dyDescent="0.25">
      <c r="A391" s="103" t="str">
        <f t="shared" si="48"/>
        <v>Sentinel</v>
      </c>
      <c r="B391" s="103" t="s">
        <v>87</v>
      </c>
      <c r="D391" s="248" t="s">
        <v>86</v>
      </c>
      <c r="E391" s="248"/>
      <c r="F391" s="149"/>
      <c r="G391" s="143"/>
      <c r="H391" s="138">
        <f>SUM(H388,H389)</f>
        <v>23.22624951185314</v>
      </c>
      <c r="I391" s="150"/>
      <c r="J391" s="150"/>
      <c r="K391" s="138">
        <f>SUM(K388,K389)</f>
        <v>24.815672768077082</v>
      </c>
      <c r="L391" s="140">
        <f>K391-H391</f>
        <v>1.5894232562239416</v>
      </c>
      <c r="M391" s="141">
        <f>IF((H391)=0,"",(L391/H391))</f>
        <v>6.8432195883059169E-2</v>
      </c>
    </row>
    <row r="392" spans="1:14" ht="13.8" hidden="1" thickBot="1" x14ac:dyDescent="0.3">
      <c r="A392" s="103" t="str">
        <f t="shared" si="48"/>
        <v>Sentinel</v>
      </c>
      <c r="B392" s="103" t="s">
        <v>78</v>
      </c>
      <c r="D392" s="131"/>
      <c r="E392" s="132"/>
      <c r="F392" s="151"/>
      <c r="G392" s="152"/>
      <c r="H392" s="153"/>
      <c r="I392" s="151"/>
      <c r="J392" s="133"/>
      <c r="K392" s="153"/>
      <c r="L392" s="154"/>
      <c r="M392" s="134"/>
    </row>
    <row r="393" spans="1:14" hidden="1" x14ac:dyDescent="0.25">
      <c r="A393" s="103" t="str">
        <f t="shared" si="48"/>
        <v>Sentinel</v>
      </c>
      <c r="B393" s="103" t="s">
        <v>17</v>
      </c>
      <c r="D393" s="135" t="s">
        <v>88</v>
      </c>
      <c r="E393" s="25"/>
      <c r="F393" s="136"/>
      <c r="G393" s="137"/>
      <c r="H393" s="138">
        <f>SUM(H381,H373:H376,H372)</f>
        <v>20.554203107834638</v>
      </c>
      <c r="I393" s="139"/>
      <c r="J393" s="139"/>
      <c r="K393" s="138">
        <f>SUM(K381,K373:K376,K372)</f>
        <v>21.960772361130161</v>
      </c>
      <c r="L393" s="140">
        <f>K393-H393</f>
        <v>1.4065692532955225</v>
      </c>
      <c r="M393" s="141">
        <f>IF((H393)=0,"",(L393/H393))</f>
        <v>6.8432195883059127E-2</v>
      </c>
    </row>
    <row r="394" spans="1:14" hidden="1" x14ac:dyDescent="0.25">
      <c r="A394" s="103" t="str">
        <f t="shared" si="48"/>
        <v>Sentinel</v>
      </c>
      <c r="B394" s="103" t="s">
        <v>17</v>
      </c>
      <c r="D394" s="142" t="s">
        <v>82</v>
      </c>
      <c r="E394" s="25"/>
      <c r="F394" s="136">
        <v>0.13</v>
      </c>
      <c r="G394" s="137"/>
      <c r="H394" s="144">
        <f>H393*F394</f>
        <v>2.672046404018503</v>
      </c>
      <c r="I394" s="136">
        <v>0.13</v>
      </c>
      <c r="J394" s="145"/>
      <c r="K394" s="144">
        <f>K393*I394</f>
        <v>2.8549004069469208</v>
      </c>
      <c r="L394" s="119">
        <f>K394-H394</f>
        <v>0.1828540029284178</v>
      </c>
      <c r="M394" s="146">
        <f>IF((H394)=0,"",(L394/H394))</f>
        <v>6.8432195883059072E-2</v>
      </c>
    </row>
    <row r="395" spans="1:14" ht="14.4" hidden="1" x14ac:dyDescent="0.3">
      <c r="A395" s="103" t="str">
        <f t="shared" si="48"/>
        <v>Sentinel</v>
      </c>
      <c r="B395" s="103" t="s">
        <v>17</v>
      </c>
      <c r="D395" s="142" t="s">
        <v>83</v>
      </c>
      <c r="E395" s="147"/>
      <c r="F395" s="148">
        <v>0.23499999999999999</v>
      </c>
      <c r="G395" s="137"/>
      <c r="H395" s="144">
        <f>IF(OR(ISNUMBER(SEARCH("[DGEN]", E344))=TRUE, ISNUMBER(SEARCH("STREET LIGHT", E344))=TRUE), 0, IF(AND(E346=0, E347=0),0, IF(AND(E347=0, E346*12&gt;250000), 0, IF(AND(E346=0, E347&gt;=50), 0, IF(E346*12&lt;=250000, F395*H393*-1, IF(E347&lt;50, F395*H393*-1, 0))))))</f>
        <v>-4.8302377303411399</v>
      </c>
      <c r="I395" s="148">
        <v>0.23499999999999999</v>
      </c>
      <c r="J395" s="145"/>
      <c r="K395" s="144">
        <f>IF(OR(ISNUMBER(SEARCH("[DGEN]", E344))=TRUE, ISNUMBER(SEARCH("STREET LIGHT", E344))=TRUE), 0, IF(AND(E346=0, E347=0),0, IF(AND(E347=0, E346*12&gt;250000), 0, IF(AND(E346=0, E347&gt;=50), 0, IF(E346*12&lt;=250000, I395*K393*-1, IF(E347&lt;50, I395*K393*-1, 0))))))</f>
        <v>-5.1607815048655876</v>
      </c>
      <c r="L395" s="119"/>
      <c r="M395" s="146"/>
    </row>
    <row r="396" spans="1:14" hidden="1" x14ac:dyDescent="0.25">
      <c r="A396" s="103" t="str">
        <f t="shared" si="48"/>
        <v>Sentinel</v>
      </c>
      <c r="B396" s="103" t="s">
        <v>89</v>
      </c>
      <c r="D396" s="248" t="s">
        <v>88</v>
      </c>
      <c r="E396" s="248"/>
      <c r="F396" s="149"/>
      <c r="G396" s="143"/>
      <c r="H396" s="138">
        <f>SUM(H393,H394)</f>
        <v>23.22624951185314</v>
      </c>
      <c r="I396" s="150"/>
      <c r="J396" s="150"/>
      <c r="K396" s="138">
        <f>SUM(K393,K394)</f>
        <v>24.815672768077082</v>
      </c>
      <c r="L396" s="140">
        <f>K396-H396</f>
        <v>1.5894232562239416</v>
      </c>
      <c r="M396" s="141">
        <f>IF((H396)=0,"",(L396/H396))</f>
        <v>6.8432195883059169E-2</v>
      </c>
    </row>
    <row r="397" spans="1:14" ht="13.8" hidden="1" thickBot="1" x14ac:dyDescent="0.3">
      <c r="A397" s="103" t="str">
        <f t="shared" si="48"/>
        <v>Sentinel</v>
      </c>
      <c r="B397" s="103" t="s">
        <v>17</v>
      </c>
      <c r="D397" s="131"/>
      <c r="E397" s="132"/>
      <c r="F397" s="155"/>
      <c r="G397" s="152"/>
      <c r="H397" s="156"/>
      <c r="I397" s="155"/>
      <c r="J397" s="133"/>
      <c r="K397" s="156"/>
      <c r="L397" s="154"/>
      <c r="M397" s="157"/>
    </row>
    <row r="400" spans="1:14" x14ac:dyDescent="0.25">
      <c r="C400" s="103"/>
      <c r="D400" s="104" t="s">
        <v>34</v>
      </c>
      <c r="E400" s="249" t="str">
        <f>D22</f>
        <v>Street Light</v>
      </c>
      <c r="F400" s="250"/>
      <c r="G400" s="250"/>
      <c r="H400" s="250"/>
      <c r="I400" s="250"/>
      <c r="J400" s="251"/>
      <c r="K400" s="103" t="str">
        <f>IF(N22="DEMAND - INTERVAL","RTSR - INTERVAL METERED","")</f>
        <v/>
      </c>
    </row>
    <row r="401" spans="1:14" x14ac:dyDescent="0.25">
      <c r="C401" s="103"/>
      <c r="D401" s="104" t="s">
        <v>35</v>
      </c>
      <c r="E401" s="252" t="str">
        <f>H22</f>
        <v>Non-RPP (Other)</v>
      </c>
      <c r="F401" s="253"/>
      <c r="G401" s="254"/>
      <c r="H401" s="20"/>
      <c r="I401" s="20"/>
    </row>
    <row r="402" spans="1:14" ht="15.6" x14ac:dyDescent="0.25">
      <c r="C402" s="103"/>
      <c r="D402" s="104" t="s">
        <v>36</v>
      </c>
      <c r="E402" s="21">
        <f>K22</f>
        <v>326077.50428732426</v>
      </c>
      <c r="F402" s="105" t="s">
        <v>11</v>
      </c>
      <c r="J402" s="22"/>
      <c r="K402" s="22"/>
      <c r="L402" s="22"/>
      <c r="M402" s="22"/>
      <c r="N402" s="22"/>
    </row>
    <row r="403" spans="1:14" ht="15.6" x14ac:dyDescent="0.3">
      <c r="C403" s="103"/>
      <c r="D403" s="104" t="s">
        <v>37</v>
      </c>
      <c r="E403" s="21">
        <f>L22</f>
        <v>863.33336806145189</v>
      </c>
      <c r="F403" s="106" t="s">
        <v>16</v>
      </c>
      <c r="G403" s="107"/>
      <c r="H403" s="108"/>
      <c r="I403" s="108"/>
      <c r="J403" s="108"/>
    </row>
    <row r="404" spans="1:14" x14ac:dyDescent="0.25">
      <c r="C404" s="103"/>
      <c r="D404" s="104" t="s">
        <v>38</v>
      </c>
      <c r="E404" s="23">
        <f>I22</f>
        <v>1.0415000000000001</v>
      </c>
    </row>
    <row r="405" spans="1:14" x14ac:dyDescent="0.25">
      <c r="C405" s="103"/>
      <c r="D405" s="104" t="s">
        <v>39</v>
      </c>
      <c r="E405" s="23">
        <f>J22</f>
        <v>1.0415000000000001</v>
      </c>
    </row>
    <row r="406" spans="1:14" x14ac:dyDescent="0.25">
      <c r="C406" s="103"/>
    </row>
    <row r="407" spans="1:14" x14ac:dyDescent="0.25">
      <c r="C407" s="103"/>
      <c r="E407" s="105"/>
      <c r="F407" s="237" t="s">
        <v>40</v>
      </c>
      <c r="G407" s="238"/>
      <c r="H407" s="239"/>
      <c r="I407" s="237" t="s">
        <v>41</v>
      </c>
      <c r="J407" s="238"/>
      <c r="K407" s="239"/>
      <c r="L407" s="237" t="s">
        <v>42</v>
      </c>
      <c r="M407" s="239"/>
    </row>
    <row r="408" spans="1:14" x14ac:dyDescent="0.25">
      <c r="C408" s="103"/>
      <c r="E408" s="240"/>
      <c r="F408" s="109" t="s">
        <v>43</v>
      </c>
      <c r="G408" s="109" t="s">
        <v>44</v>
      </c>
      <c r="H408" s="110" t="s">
        <v>45</v>
      </c>
      <c r="I408" s="109" t="s">
        <v>43</v>
      </c>
      <c r="J408" s="111" t="s">
        <v>44</v>
      </c>
      <c r="K408" s="110" t="s">
        <v>45</v>
      </c>
      <c r="L408" s="242" t="s">
        <v>46</v>
      </c>
      <c r="M408" s="244" t="s">
        <v>47</v>
      </c>
    </row>
    <row r="409" spans="1:14" x14ac:dyDescent="0.25">
      <c r="C409" s="103"/>
      <c r="E409" s="241"/>
      <c r="F409" s="112" t="s">
        <v>48</v>
      </c>
      <c r="G409" s="112"/>
      <c r="H409" s="113" t="s">
        <v>48</v>
      </c>
      <c r="I409" s="112" t="s">
        <v>48</v>
      </c>
      <c r="J409" s="113"/>
      <c r="K409" s="113" t="s">
        <v>48</v>
      </c>
      <c r="L409" s="243"/>
      <c r="M409" s="245"/>
    </row>
    <row r="410" spans="1:14" x14ac:dyDescent="0.25">
      <c r="A410" s="103" t="str">
        <f>$E400</f>
        <v>Street Light</v>
      </c>
      <c r="D410" s="114" t="s">
        <v>49</v>
      </c>
      <c r="E410" s="25"/>
      <c r="F410" s="26">
        <v>1.18</v>
      </c>
      <c r="G410" s="115">
        <v>12262</v>
      </c>
      <c r="H410" s="116">
        <f>G410*F410</f>
        <v>14469.16</v>
      </c>
      <c r="I410" s="29">
        <v>1.21</v>
      </c>
      <c r="J410" s="117">
        <v>12262</v>
      </c>
      <c r="K410" s="118">
        <f>J410*I410</f>
        <v>14837.02</v>
      </c>
      <c r="L410" s="119">
        <f>K410-H410</f>
        <v>367.86000000000058</v>
      </c>
      <c r="M410" s="120">
        <f>IF(ISERROR(L410/H410), "", L410/H410)</f>
        <v>2.5423728813559362E-2</v>
      </c>
    </row>
    <row r="411" spans="1:14" x14ac:dyDescent="0.25">
      <c r="A411" s="103" t="str">
        <f t="shared" ref="A411:A453" si="53">A410</f>
        <v>Street Light</v>
      </c>
      <c r="D411" s="114" t="s">
        <v>50</v>
      </c>
      <c r="E411" s="25"/>
      <c r="F411" s="36">
        <v>5.3769</v>
      </c>
      <c r="G411" s="115">
        <f>IF($E403&gt;0, $E403, $E402)</f>
        <v>863.33336806145189</v>
      </c>
      <c r="H411" s="116">
        <f>G411*F411</f>
        <v>4642.0571867296203</v>
      </c>
      <c r="I411" s="35">
        <v>5.5077999999999996</v>
      </c>
      <c r="J411" s="117">
        <f>IF($E403&gt;0, $E403, $E402)</f>
        <v>863.33336806145189</v>
      </c>
      <c r="K411" s="118">
        <f>J411*I411</f>
        <v>4755.067524608864</v>
      </c>
      <c r="L411" s="119">
        <f>K411-H411</f>
        <v>113.01033787924371</v>
      </c>
      <c r="M411" s="120">
        <f>IF(ISERROR(L411/H411), "", L411/H411)</f>
        <v>2.4344882739124701E-2</v>
      </c>
    </row>
    <row r="412" spans="1:14" ht="13.2" hidden="1" customHeight="1" x14ac:dyDescent="0.25">
      <c r="A412" s="103" t="str">
        <f t="shared" si="53"/>
        <v>Street Light</v>
      </c>
      <c r="D412" s="114" t="s">
        <v>51</v>
      </c>
      <c r="E412" s="25"/>
      <c r="F412" s="26">
        <v>0</v>
      </c>
      <c r="G412" s="115">
        <f>IF($E403&gt;0, $E403, $E402)</f>
        <v>863.33336806145189</v>
      </c>
      <c r="H412" s="116">
        <v>0</v>
      </c>
      <c r="I412" s="35">
        <v>0</v>
      </c>
      <c r="J412" s="117">
        <f>IF($E403&gt;0, $E403, $E402)</f>
        <v>863.33336806145189</v>
      </c>
      <c r="K412" s="118">
        <v>0</v>
      </c>
      <c r="L412" s="119"/>
      <c r="M412" s="120"/>
    </row>
    <row r="413" spans="1:14" ht="13.2" hidden="1" customHeight="1" x14ac:dyDescent="0.25">
      <c r="A413" s="103" t="str">
        <f t="shared" si="53"/>
        <v>Street Light</v>
      </c>
      <c r="D413" s="114" t="s">
        <v>52</v>
      </c>
      <c r="E413" s="25"/>
      <c r="F413" s="26">
        <v>0</v>
      </c>
      <c r="G413" s="115">
        <f>IF($E403&gt;0, $E403, $E402)</f>
        <v>863.33336806145189</v>
      </c>
      <c r="H413" s="116">
        <v>0</v>
      </c>
      <c r="I413" s="35">
        <v>0</v>
      </c>
      <c r="J413" s="121">
        <f>IF($E403&gt;0, $E403, $E402)</f>
        <v>863.33336806145189</v>
      </c>
      <c r="K413" s="118">
        <v>0</v>
      </c>
      <c r="L413" s="119">
        <f t="shared" ref="L413:L431" si="54">K413-H413</f>
        <v>0</v>
      </c>
      <c r="M413" s="120" t="str">
        <f>IF(ISERROR(L413/H413), "", L413/H413)</f>
        <v/>
      </c>
    </row>
    <row r="414" spans="1:14" x14ac:dyDescent="0.25">
      <c r="A414" s="103" t="str">
        <f t="shared" si="53"/>
        <v>Street Light</v>
      </c>
      <c r="D414" s="114" t="s">
        <v>53</v>
      </c>
      <c r="E414" s="25"/>
      <c r="F414" s="26">
        <v>0</v>
      </c>
      <c r="G414" s="115">
        <v>12262</v>
      </c>
      <c r="H414" s="116">
        <f>G414*F414</f>
        <v>0</v>
      </c>
      <c r="I414" s="29">
        <v>0</v>
      </c>
      <c r="J414" s="117">
        <v>12262</v>
      </c>
      <c r="K414" s="118">
        <f>J414*I414</f>
        <v>0</v>
      </c>
      <c r="L414" s="119">
        <f t="shared" si="54"/>
        <v>0</v>
      </c>
      <c r="M414" s="120" t="str">
        <f>IF(ISERROR(L414/H414), "", L414/H414)</f>
        <v/>
      </c>
    </row>
    <row r="415" spans="1:14" x14ac:dyDescent="0.25">
      <c r="A415" s="103" t="str">
        <f t="shared" si="53"/>
        <v>Street Light</v>
      </c>
      <c r="D415" s="114" t="s">
        <v>54</v>
      </c>
      <c r="E415" s="25"/>
      <c r="F415" s="36">
        <v>-3.0997135475378688</v>
      </c>
      <c r="G415" s="115">
        <f>IF($E403&gt;0, $E403, $E402)</f>
        <v>863.33336806145189</v>
      </c>
      <c r="H415" s="116">
        <f>G415*F415</f>
        <v>-2676.0861370215798</v>
      </c>
      <c r="I415" s="35">
        <v>1.3217967102427199</v>
      </c>
      <c r="J415" s="117">
        <f>IF($E403&gt;0, $E403, $E402)</f>
        <v>863.33336806145189</v>
      </c>
      <c r="K415" s="118">
        <f>J415*I415</f>
        <v>1141.1512057463945</v>
      </c>
      <c r="L415" s="119">
        <f t="shared" si="54"/>
        <v>3817.237342767974</v>
      </c>
      <c r="M415" s="120">
        <f>IF(ISERROR(L415/H415), "", L415/H415)</f>
        <v>-1.4264254389869784</v>
      </c>
    </row>
    <row r="416" spans="1:14" x14ac:dyDescent="0.25">
      <c r="A416" s="103" t="str">
        <f t="shared" si="53"/>
        <v>Street Light</v>
      </c>
      <c r="B416" s="103" t="s">
        <v>55</v>
      </c>
      <c r="C416" s="24">
        <f>B22</f>
        <v>6</v>
      </c>
      <c r="D416" s="122" t="s">
        <v>56</v>
      </c>
      <c r="E416" s="7"/>
      <c r="F416" s="48"/>
      <c r="G416" s="38"/>
      <c r="H416" s="39">
        <f>SUM(H410:H415)</f>
        <v>16435.131049708041</v>
      </c>
      <c r="I416" s="51"/>
      <c r="J416" s="40"/>
      <c r="K416" s="39">
        <f>SUM(K410:K415)</f>
        <v>20733.23873035526</v>
      </c>
      <c r="L416" s="41">
        <f t="shared" si="54"/>
        <v>4298.1076806472192</v>
      </c>
      <c r="M416" s="42">
        <f>IF((H416)=0,"",(L416/H416))</f>
        <v>0.2615195259257499</v>
      </c>
    </row>
    <row r="417" spans="1:14" x14ac:dyDescent="0.25">
      <c r="A417" s="103" t="str">
        <f t="shared" si="53"/>
        <v>Street Light</v>
      </c>
      <c r="D417" s="123" t="s">
        <v>57</v>
      </c>
      <c r="E417" s="25"/>
      <c r="F417" s="34">
        <f>IF((E402*12&gt;=150000), 0, IF(E401="RPP",(F433*OffPeakPer+F434*MidPeakPer+F435*OnPeakPer),IF(E401="Non-RPP (Retailer)",F436,F437)))</f>
        <v>0</v>
      </c>
      <c r="G417" s="43">
        <f>IF(F417=0, 0, $E402*E404-E402)</f>
        <v>0</v>
      </c>
      <c r="H417" s="28">
        <f t="shared" ref="H417:H424" si="55">G417*F417</f>
        <v>0</v>
      </c>
      <c r="I417" s="35">
        <f>IF((E402*12&gt;=150000), 0, IF(E401="RPP",(I433*OffPeakPer+I434*MidPeakPer+I435*OnPeakPer),IF(E401="Non-RPP (Retailer)",I436,I437)))</f>
        <v>0</v>
      </c>
      <c r="J417" s="44">
        <f>IF(I417=0, 0, E402*E405-E402)</f>
        <v>0</v>
      </c>
      <c r="K417" s="31">
        <f t="shared" ref="K417:K424" si="56">J417*I417</f>
        <v>0</v>
      </c>
      <c r="L417" s="32">
        <f t="shared" si="54"/>
        <v>0</v>
      </c>
      <c r="M417" s="33" t="str">
        <f t="shared" ref="M417:M424" si="57">IF(ISERROR(L417/H417), "", L417/H417)</f>
        <v/>
      </c>
    </row>
    <row r="418" spans="1:14" ht="26.4" x14ac:dyDescent="0.25">
      <c r="A418" s="103" t="str">
        <f t="shared" si="53"/>
        <v>Street Light</v>
      </c>
      <c r="D418" s="123" t="s">
        <v>58</v>
      </c>
      <c r="E418" s="25"/>
      <c r="F418" s="26">
        <v>0</v>
      </c>
      <c r="G418" s="55">
        <f>IF($E403&gt;0, $E403, $E402)</f>
        <v>863.33336806145189</v>
      </c>
      <c r="H418" s="116">
        <f t="shared" si="55"/>
        <v>0</v>
      </c>
      <c r="I418" s="35">
        <v>0</v>
      </c>
      <c r="J418" s="56">
        <f>IF($E403&gt;0, $E403, $E402)</f>
        <v>863.33336806145189</v>
      </c>
      <c r="K418" s="118">
        <f t="shared" si="56"/>
        <v>0</v>
      </c>
      <c r="L418" s="119">
        <f t="shared" si="54"/>
        <v>0</v>
      </c>
      <c r="M418" s="120" t="str">
        <f t="shared" si="57"/>
        <v/>
      </c>
    </row>
    <row r="419" spans="1:14" x14ac:dyDescent="0.25">
      <c r="A419" s="103" t="str">
        <f t="shared" si="53"/>
        <v>Street Light</v>
      </c>
      <c r="D419" s="123" t="s">
        <v>59</v>
      </c>
      <c r="E419" s="25"/>
      <c r="F419" s="36">
        <v>0</v>
      </c>
      <c r="G419" s="55">
        <f>IF($E403&gt;0, $E403, $E402)</f>
        <v>863.33336806145189</v>
      </c>
      <c r="H419" s="116">
        <f t="shared" si="55"/>
        <v>0</v>
      </c>
      <c r="I419" s="35">
        <v>0</v>
      </c>
      <c r="J419" s="56">
        <f>IF($E403&gt;0, $E403, $E402)</f>
        <v>863.33336806145189</v>
      </c>
      <c r="K419" s="118">
        <f t="shared" si="56"/>
        <v>0</v>
      </c>
      <c r="L419" s="119">
        <f t="shared" si="54"/>
        <v>0</v>
      </c>
      <c r="M419" s="120" t="str">
        <f t="shared" si="57"/>
        <v/>
      </c>
    </row>
    <row r="420" spans="1:14" x14ac:dyDescent="0.25">
      <c r="A420" s="103" t="str">
        <f t="shared" si="53"/>
        <v>Street Light</v>
      </c>
      <c r="D420" s="123" t="s">
        <v>60</v>
      </c>
      <c r="E420" s="25"/>
      <c r="F420" s="26">
        <v>0</v>
      </c>
      <c r="G420" s="55">
        <f>E402</f>
        <v>326077.50428732426</v>
      </c>
      <c r="H420" s="116">
        <f t="shared" si="55"/>
        <v>0</v>
      </c>
      <c r="I420" s="35">
        <v>0</v>
      </c>
      <c r="J420" s="56">
        <f>E402</f>
        <v>326077.50428732426</v>
      </c>
      <c r="K420" s="118">
        <f t="shared" si="56"/>
        <v>0</v>
      </c>
      <c r="L420" s="119">
        <f t="shared" si="54"/>
        <v>0</v>
      </c>
      <c r="M420" s="120" t="str">
        <f t="shared" si="57"/>
        <v/>
      </c>
    </row>
    <row r="421" spans="1:14" x14ac:dyDescent="0.25">
      <c r="A421" s="103" t="str">
        <f t="shared" si="53"/>
        <v>Street Light</v>
      </c>
      <c r="D421" s="114" t="s">
        <v>61</v>
      </c>
      <c r="E421" s="25"/>
      <c r="F421" s="36">
        <v>0.3948322028287527</v>
      </c>
      <c r="G421" s="55">
        <f>IF($E403&gt;0, $E403, $E402)</f>
        <v>863.33336806145189</v>
      </c>
      <c r="H421" s="116">
        <f t="shared" si="55"/>
        <v>340.87181548726937</v>
      </c>
      <c r="I421" s="35">
        <v>0.41288181302397414</v>
      </c>
      <c r="J421" s="56">
        <f>IF($E403&gt;0, $E403, $E402)</f>
        <v>863.33336806145189</v>
      </c>
      <c r="K421" s="118">
        <f t="shared" si="56"/>
        <v>356.45464624930622</v>
      </c>
      <c r="L421" s="119">
        <f t="shared" si="54"/>
        <v>15.582830762036849</v>
      </c>
      <c r="M421" s="120">
        <f t="shared" si="57"/>
        <v>4.5714635396773735E-2</v>
      </c>
    </row>
    <row r="422" spans="1:14" ht="26.4" x14ac:dyDescent="0.25">
      <c r="A422" s="103" t="str">
        <f t="shared" si="53"/>
        <v>Street Light</v>
      </c>
      <c r="D422" s="123" t="s">
        <v>62</v>
      </c>
      <c r="E422" s="25"/>
      <c r="F422" s="26">
        <v>0</v>
      </c>
      <c r="G422" s="115">
        <v>12262</v>
      </c>
      <c r="H422" s="116">
        <f t="shared" si="55"/>
        <v>0</v>
      </c>
      <c r="I422" s="45">
        <v>0</v>
      </c>
      <c r="J422" s="121">
        <v>12262</v>
      </c>
      <c r="K422" s="118">
        <f t="shared" si="56"/>
        <v>0</v>
      </c>
      <c r="L422" s="119">
        <f t="shared" si="54"/>
        <v>0</v>
      </c>
      <c r="M422" s="120" t="str">
        <f t="shared" si="57"/>
        <v/>
      </c>
    </row>
    <row r="423" spans="1:14" x14ac:dyDescent="0.25">
      <c r="A423" s="103" t="str">
        <f t="shared" si="53"/>
        <v>Street Light</v>
      </c>
      <c r="D423" s="114" t="s">
        <v>63</v>
      </c>
      <c r="E423" s="25"/>
      <c r="F423" s="36">
        <v>0</v>
      </c>
      <c r="G423" s="115">
        <v>12262</v>
      </c>
      <c r="H423" s="116">
        <f t="shared" si="55"/>
        <v>0</v>
      </c>
      <c r="I423" s="29">
        <v>0</v>
      </c>
      <c r="J423" s="121">
        <v>12262</v>
      </c>
      <c r="K423" s="118">
        <f t="shared" si="56"/>
        <v>0</v>
      </c>
      <c r="L423" s="119">
        <f t="shared" si="54"/>
        <v>0</v>
      </c>
      <c r="M423" s="120" t="str">
        <f t="shared" si="57"/>
        <v/>
      </c>
    </row>
    <row r="424" spans="1:14" x14ac:dyDescent="0.25">
      <c r="A424" s="103" t="str">
        <f t="shared" si="53"/>
        <v>Street Light</v>
      </c>
      <c r="D424" s="114" t="s">
        <v>64</v>
      </c>
      <c r="E424" s="25"/>
      <c r="F424" s="36">
        <v>-0.71007234708962685</v>
      </c>
      <c r="G424" s="55">
        <f>IF($E403&gt;0, $E403, $E402)</f>
        <v>863.33336806145189</v>
      </c>
      <c r="H424" s="116">
        <f t="shared" si="55"/>
        <v>-613.02915098018786</v>
      </c>
      <c r="I424" s="35">
        <v>-7.0272347089626874E-2</v>
      </c>
      <c r="J424" s="56">
        <f>IF($E403&gt;0, $E403, $E402)</f>
        <v>863.33336806145189</v>
      </c>
      <c r="K424" s="118">
        <f t="shared" si="56"/>
        <v>-60.668462094470939</v>
      </c>
      <c r="L424" s="119">
        <f t="shared" si="54"/>
        <v>552.36068888571697</v>
      </c>
      <c r="M424" s="120">
        <f t="shared" si="57"/>
        <v>-0.90103494752661184</v>
      </c>
    </row>
    <row r="425" spans="1:14" ht="26.4" x14ac:dyDescent="0.25">
      <c r="A425" s="103" t="str">
        <f t="shared" si="53"/>
        <v>Street Light</v>
      </c>
      <c r="B425" s="103" t="s">
        <v>65</v>
      </c>
      <c r="C425" s="24">
        <f>B22</f>
        <v>6</v>
      </c>
      <c r="D425" s="124" t="s">
        <v>66</v>
      </c>
      <c r="E425" s="125"/>
      <c r="F425" s="48"/>
      <c r="G425" s="49"/>
      <c r="H425" s="50">
        <f>SUM(H416:H424)</f>
        <v>16162.973714215123</v>
      </c>
      <c r="I425" s="51"/>
      <c r="J425" s="52"/>
      <c r="K425" s="50">
        <f>SUM(K416:K424)</f>
        <v>21029.024914510093</v>
      </c>
      <c r="L425" s="41">
        <f t="shared" si="54"/>
        <v>4866.0512002949708</v>
      </c>
      <c r="M425" s="42">
        <f>IF((H425)=0,"",(L425/H425))</f>
        <v>0.30106162927279545</v>
      </c>
    </row>
    <row r="426" spans="1:14" x14ac:dyDescent="0.25">
      <c r="A426" s="103" t="str">
        <f t="shared" si="53"/>
        <v>Street Light</v>
      </c>
      <c r="D426" s="126" t="s">
        <v>67</v>
      </c>
      <c r="E426" s="25"/>
      <c r="F426" s="36">
        <v>3.6911999999999998</v>
      </c>
      <c r="G426" s="43">
        <f>IF($E403&gt;0, $E403, $E402*$E404)</f>
        <v>863.33336806145189</v>
      </c>
      <c r="H426" s="116">
        <f>G426*F426</f>
        <v>3186.7361281884309</v>
      </c>
      <c r="I426" s="35">
        <v>3.9161000000000001</v>
      </c>
      <c r="J426" s="44">
        <f>IF($E403&gt;0, $E403, $E402*$E405)</f>
        <v>863.33336806145189</v>
      </c>
      <c r="K426" s="118">
        <f>J426*I426</f>
        <v>3380.8998026654517</v>
      </c>
      <c r="L426" s="119">
        <f t="shared" si="54"/>
        <v>194.16367447702078</v>
      </c>
      <c r="M426" s="120">
        <f>IF(ISERROR(L426/H426), "", L426/H426)</f>
        <v>6.0928695275249321E-2</v>
      </c>
      <c r="N426" s="127"/>
    </row>
    <row r="427" spans="1:14" ht="26.4" x14ac:dyDescent="0.25">
      <c r="A427" s="103" t="str">
        <f t="shared" si="53"/>
        <v>Street Light</v>
      </c>
      <c r="D427" s="128" t="s">
        <v>68</v>
      </c>
      <c r="E427" s="25"/>
      <c r="F427" s="36">
        <v>2.6196999999999999</v>
      </c>
      <c r="G427" s="43">
        <f>IF($E403&gt;0, $E403, $E402*$E404)</f>
        <v>863.33336806145189</v>
      </c>
      <c r="H427" s="116">
        <f>G427*F427</f>
        <v>2261.6744243105854</v>
      </c>
      <c r="I427" s="35">
        <v>2.7887</v>
      </c>
      <c r="J427" s="44">
        <f>IF($E403&gt;0, $E403, $E402*$E405)</f>
        <v>863.33336806145189</v>
      </c>
      <c r="K427" s="118">
        <f>J427*I427</f>
        <v>2407.5777635129707</v>
      </c>
      <c r="L427" s="119">
        <f t="shared" si="54"/>
        <v>145.90333920238527</v>
      </c>
      <c r="M427" s="120">
        <f>IF(ISERROR(L427/H427), "", L427/H427)</f>
        <v>6.4511203572928152E-2</v>
      </c>
      <c r="N427" s="127"/>
    </row>
    <row r="428" spans="1:14" ht="26.4" x14ac:dyDescent="0.25">
      <c r="A428" s="103" t="str">
        <f t="shared" si="53"/>
        <v>Street Light</v>
      </c>
      <c r="B428" s="103" t="s">
        <v>69</v>
      </c>
      <c r="C428" s="24">
        <f>B22</f>
        <v>6</v>
      </c>
      <c r="D428" s="124" t="s">
        <v>70</v>
      </c>
      <c r="E428" s="7"/>
      <c r="F428" s="48"/>
      <c r="G428" s="49"/>
      <c r="H428" s="50">
        <f>SUM(H425:H427)</f>
        <v>21611.38426671414</v>
      </c>
      <c r="I428" s="51"/>
      <c r="J428" s="40"/>
      <c r="K428" s="50">
        <f>SUM(K425:K427)</f>
        <v>26817.502480688516</v>
      </c>
      <c r="L428" s="41">
        <f t="shared" si="54"/>
        <v>5206.118213974376</v>
      </c>
      <c r="M428" s="42">
        <f>IF((H428)=0,"",(L428/H428))</f>
        <v>0.24089702675792224</v>
      </c>
    </row>
    <row r="429" spans="1:14" ht="26.4" x14ac:dyDescent="0.25">
      <c r="A429" s="103" t="str">
        <f t="shared" si="53"/>
        <v>Street Light</v>
      </c>
      <c r="D429" s="129" t="s">
        <v>71</v>
      </c>
      <c r="E429" s="25"/>
      <c r="F429" s="36">
        <v>4.5000000000000005E-3</v>
      </c>
      <c r="G429" s="43">
        <f>E402*E404</f>
        <v>339609.72071524826</v>
      </c>
      <c r="H429" s="130">
        <f>G429*F429</f>
        <v>1528.2437432186173</v>
      </c>
      <c r="I429" s="35">
        <v>4.5000000000000005E-3</v>
      </c>
      <c r="J429" s="44">
        <f>E402*E405</f>
        <v>339609.72071524826</v>
      </c>
      <c r="K429" s="118">
        <f>J429*I429</f>
        <v>1528.2437432186173</v>
      </c>
      <c r="L429" s="119">
        <f t="shared" si="54"/>
        <v>0</v>
      </c>
      <c r="M429" s="120">
        <f>IF(ISERROR(L429/H429), "", L429/H429)</f>
        <v>0</v>
      </c>
    </row>
    <row r="430" spans="1:14" ht="26.4" x14ac:dyDescent="0.25">
      <c r="A430" s="103" t="str">
        <f t="shared" si="53"/>
        <v>Street Light</v>
      </c>
      <c r="D430" s="129" t="s">
        <v>72</v>
      </c>
      <c r="E430" s="25"/>
      <c r="F430" s="36">
        <v>1.5E-3</v>
      </c>
      <c r="G430" s="43">
        <f>E402*E404</f>
        <v>339609.72071524826</v>
      </c>
      <c r="H430" s="130">
        <f>G430*F430</f>
        <v>509.41458107287241</v>
      </c>
      <c r="I430" s="35">
        <v>1.5E-3</v>
      </c>
      <c r="J430" s="44">
        <f>E402*E405</f>
        <v>339609.72071524826</v>
      </c>
      <c r="K430" s="118">
        <f>J430*I430</f>
        <v>509.41458107287241</v>
      </c>
      <c r="L430" s="119">
        <f t="shared" si="54"/>
        <v>0</v>
      </c>
      <c r="M430" s="120">
        <f>IF(ISERROR(L430/H430), "", L430/H430)</f>
        <v>0</v>
      </c>
    </row>
    <row r="431" spans="1:14" x14ac:dyDescent="0.25">
      <c r="A431" s="103" t="str">
        <f t="shared" si="53"/>
        <v>Street Light</v>
      </c>
      <c r="D431" s="25" t="s">
        <v>73</v>
      </c>
      <c r="E431" s="25"/>
      <c r="F431" s="54">
        <v>0.25</v>
      </c>
      <c r="G431" s="27">
        <v>12262</v>
      </c>
      <c r="H431" s="130">
        <f>G431*F431</f>
        <v>3065.5</v>
      </c>
      <c r="I431" s="45">
        <v>0.25</v>
      </c>
      <c r="J431" s="30">
        <v>12262</v>
      </c>
      <c r="K431" s="118">
        <f>J431*I431</f>
        <v>3065.5</v>
      </c>
      <c r="L431" s="119">
        <f t="shared" si="54"/>
        <v>0</v>
      </c>
      <c r="M431" s="120">
        <f>IF(ISERROR(L431/H431), "", L431/H431)</f>
        <v>0</v>
      </c>
    </row>
    <row r="432" spans="1:14" ht="26.4" hidden="1" customHeight="1" x14ac:dyDescent="0.25">
      <c r="A432" s="103" t="str">
        <f t="shared" si="53"/>
        <v>Street Light</v>
      </c>
      <c r="D432" s="129" t="s">
        <v>74</v>
      </c>
      <c r="E432" s="25"/>
      <c r="F432" s="34"/>
      <c r="G432" s="43"/>
      <c r="H432" s="130"/>
      <c r="I432" s="35"/>
      <c r="J432" s="44"/>
      <c r="K432" s="118"/>
      <c r="L432" s="119"/>
      <c r="M432" s="120"/>
    </row>
    <row r="433" spans="1:13" ht="13.2" hidden="1" customHeight="1" x14ac:dyDescent="0.25">
      <c r="A433" s="103" t="str">
        <f t="shared" si="53"/>
        <v>Street Light</v>
      </c>
      <c r="B433" s="103" t="s">
        <v>12</v>
      </c>
      <c r="D433" s="25" t="s">
        <v>75</v>
      </c>
      <c r="E433" s="25"/>
      <c r="F433" s="96">
        <v>8.6999999999999994E-2</v>
      </c>
      <c r="G433" s="55">
        <f>IF(AND(E402*12&gt;=150000),OffPeakPer*E402*E404,OffPeakPer*E402)</f>
        <v>217350.22125775891</v>
      </c>
      <c r="H433" s="130">
        <f>G433*F433</f>
        <v>18909.469249425023</v>
      </c>
      <c r="I433" s="35">
        <f>OffPeak</f>
        <v>9.8000000000000004E-2</v>
      </c>
      <c r="J433" s="56">
        <f>IF(AND(E402*12&gt;=150000),OffPeakPer*E402*E405,OffPeakPer*E402)</f>
        <v>217350.22125775891</v>
      </c>
      <c r="K433" s="118">
        <f>J433*I433</f>
        <v>21300.321683260372</v>
      </c>
      <c r="L433" s="119">
        <f>K433-H433</f>
        <v>2390.8524338353491</v>
      </c>
      <c r="M433" s="120">
        <f>IF(ISERROR(L433/H433), "", L433/H433)</f>
        <v>0.12643678160919547</v>
      </c>
    </row>
    <row r="434" spans="1:13" ht="13.2" hidden="1" customHeight="1" x14ac:dyDescent="0.25">
      <c r="A434" s="103" t="str">
        <f t="shared" si="53"/>
        <v>Street Light</v>
      </c>
      <c r="B434" s="103" t="s">
        <v>12</v>
      </c>
      <c r="D434" s="25" t="s">
        <v>76</v>
      </c>
      <c r="E434" s="25"/>
      <c r="F434" s="96">
        <v>0.157</v>
      </c>
      <c r="G434" s="55">
        <f>IF(AND(E402*12&gt;=150000),MidPeakPer*E402*E404,MidPeakPer*E402)</f>
        <v>61129.749728744682</v>
      </c>
      <c r="H434" s="130">
        <f>G434*F434</f>
        <v>9597.3707074129143</v>
      </c>
      <c r="I434" s="35">
        <f>MidPeak</f>
        <v>0.157</v>
      </c>
      <c r="J434" s="56">
        <f>IF(AND(E402*12&gt;=150000),MidPeakPer*E402*E405,MidPeakPer*E402)</f>
        <v>61129.749728744682</v>
      </c>
      <c r="K434" s="118">
        <f>J434*I434</f>
        <v>9597.3707074129143</v>
      </c>
      <c r="L434" s="119">
        <f>K434-H434</f>
        <v>0</v>
      </c>
      <c r="M434" s="120">
        <f>IF(ISERROR(L434/H434), "", L434/H434)</f>
        <v>0</v>
      </c>
    </row>
    <row r="435" spans="1:13" ht="13.2" hidden="1" customHeight="1" x14ac:dyDescent="0.25">
      <c r="A435" s="103" t="str">
        <f t="shared" si="53"/>
        <v>Street Light</v>
      </c>
      <c r="B435" s="103" t="s">
        <v>12</v>
      </c>
      <c r="D435" s="103" t="s">
        <v>77</v>
      </c>
      <c r="E435" s="25"/>
      <c r="F435" s="96">
        <v>0.182</v>
      </c>
      <c r="G435" s="55">
        <f>IF(AND(E402*12&gt;=150000),OnPeakPer*E402*E404,OnPeakPer*E402)</f>
        <v>61129.749728744682</v>
      </c>
      <c r="H435" s="130">
        <f>G435*F435</f>
        <v>11125.614450631532</v>
      </c>
      <c r="I435" s="35">
        <f>OnPeak</f>
        <v>0.20300000000000001</v>
      </c>
      <c r="J435" s="56">
        <f>IF(AND(E402*12&gt;=150000),OnPeakPer*E402*E405,OnPeakPer*E402)</f>
        <v>61129.749728744682</v>
      </c>
      <c r="K435" s="118">
        <f>J435*I435</f>
        <v>12409.339194935172</v>
      </c>
      <c r="L435" s="119">
        <f>K435-H435</f>
        <v>1283.7247443036395</v>
      </c>
      <c r="M435" s="120">
        <f>IF(ISERROR(L435/H435), "", L435/H435)</f>
        <v>0.11538461538461549</v>
      </c>
    </row>
    <row r="436" spans="1:13" ht="13.2" hidden="1" customHeight="1" x14ac:dyDescent="0.25">
      <c r="A436" s="103" t="str">
        <f t="shared" si="53"/>
        <v>Street Light</v>
      </c>
      <c r="B436" s="103" t="s">
        <v>78</v>
      </c>
      <c r="D436" s="25" t="s">
        <v>79</v>
      </c>
      <c r="E436" s="25"/>
      <c r="F436" s="57">
        <v>0.11308</v>
      </c>
      <c r="G436" s="55">
        <f>IF(AND(E402*12&gt;=150000),E402*E404,E402)</f>
        <v>339609.72071524826</v>
      </c>
      <c r="H436" s="130">
        <f>G436*F436</f>
        <v>38403.067218480275</v>
      </c>
      <c r="I436" s="35">
        <f>F436</f>
        <v>0.11308</v>
      </c>
      <c r="J436" s="56">
        <f>IF(AND(E402*12&gt;=150000),E402*E405,E402)</f>
        <v>339609.72071524826</v>
      </c>
      <c r="K436" s="118">
        <f>J436*I436</f>
        <v>38403.067218480275</v>
      </c>
      <c r="L436" s="119">
        <f>K436-H436</f>
        <v>0</v>
      </c>
      <c r="M436" s="120">
        <f>IF(ISERROR(L436/H436), "", L436/H436)</f>
        <v>0</v>
      </c>
    </row>
    <row r="437" spans="1:13" ht="13.8" thickBot="1" x14ac:dyDescent="0.3">
      <c r="A437" s="103" t="str">
        <f t="shared" si="53"/>
        <v>Street Light</v>
      </c>
      <c r="B437" s="103" t="s">
        <v>17</v>
      </c>
      <c r="D437" s="25" t="s">
        <v>80</v>
      </c>
      <c r="E437" s="25"/>
      <c r="F437" s="57">
        <v>0.11308</v>
      </c>
      <c r="G437" s="55">
        <f>IF(AND(E402*12&gt;=150000),E402*E404,E402)</f>
        <v>339609.72071524826</v>
      </c>
      <c r="H437" s="130">
        <f>G437*F437</f>
        <v>38403.067218480275</v>
      </c>
      <c r="I437" s="35">
        <f>F437</f>
        <v>0.11308</v>
      </c>
      <c r="J437" s="56">
        <f>IF(AND(E402*12&gt;=150000),E402*E405,E402)</f>
        <v>339609.72071524826</v>
      </c>
      <c r="K437" s="118">
        <f>J437*I437</f>
        <v>38403.067218480275</v>
      </c>
      <c r="L437" s="119">
        <f>K437-H437</f>
        <v>0</v>
      </c>
      <c r="M437" s="120">
        <f>IF(ISERROR(L437/H437), "", L437/H437)</f>
        <v>0</v>
      </c>
    </row>
    <row r="438" spans="1:13" ht="13.8" thickBot="1" x14ac:dyDescent="0.3">
      <c r="A438" s="103" t="str">
        <f t="shared" si="53"/>
        <v>Street Light</v>
      </c>
      <c r="D438" s="58"/>
      <c r="E438" s="59"/>
      <c r="F438" s="60"/>
      <c r="G438" s="61"/>
      <c r="H438" s="62"/>
      <c r="I438" s="60"/>
      <c r="J438" s="63"/>
      <c r="K438" s="62"/>
      <c r="L438" s="64"/>
      <c r="M438" s="65"/>
    </row>
    <row r="439" spans="1:13" ht="13.2" hidden="1" customHeight="1" x14ac:dyDescent="0.25">
      <c r="A439" s="103" t="str">
        <f t="shared" si="53"/>
        <v>Street Light</v>
      </c>
      <c r="B439" s="103" t="s">
        <v>12</v>
      </c>
      <c r="D439" s="135" t="s">
        <v>81</v>
      </c>
      <c r="E439" s="25"/>
      <c r="F439" s="66"/>
      <c r="G439" s="67"/>
      <c r="H439" s="68">
        <f>SUM(H429:H435,H428)</f>
        <v>66346.996998475093</v>
      </c>
      <c r="I439" s="69"/>
      <c r="J439" s="69"/>
      <c r="K439" s="68">
        <f>SUM(K429:K435,K428)</f>
        <v>75227.692390588461</v>
      </c>
      <c r="L439" s="70">
        <f>K439-H439</f>
        <v>8880.6953921133681</v>
      </c>
      <c r="M439" s="71">
        <f>IF((H439)=0,"",(L439/H439))</f>
        <v>0.13385225848756169</v>
      </c>
    </row>
    <row r="440" spans="1:13" ht="13.2" hidden="1" customHeight="1" x14ac:dyDescent="0.25">
      <c r="A440" s="103" t="str">
        <f t="shared" si="53"/>
        <v>Street Light</v>
      </c>
      <c r="B440" s="103" t="s">
        <v>12</v>
      </c>
      <c r="D440" s="142" t="s">
        <v>82</v>
      </c>
      <c r="E440" s="25"/>
      <c r="F440" s="66">
        <v>0.13</v>
      </c>
      <c r="G440" s="72"/>
      <c r="H440" s="73">
        <f>H439*F440</f>
        <v>8625.1096098017624</v>
      </c>
      <c r="I440" s="74">
        <v>0.13</v>
      </c>
      <c r="J440" s="27"/>
      <c r="K440" s="73">
        <f>K439*I440</f>
        <v>9779.6000107765012</v>
      </c>
      <c r="L440" s="32">
        <f>K440-H440</f>
        <v>1154.4904009747388</v>
      </c>
      <c r="M440" s="75">
        <f>IF((H440)=0,"",(L440/H440))</f>
        <v>0.1338522584875618</v>
      </c>
    </row>
    <row r="441" spans="1:13" ht="14.4" hidden="1" customHeight="1" x14ac:dyDescent="0.3">
      <c r="A441" s="103" t="str">
        <f t="shared" si="53"/>
        <v>Street Light</v>
      </c>
      <c r="B441" s="103" t="s">
        <v>12</v>
      </c>
      <c r="D441" s="142" t="s">
        <v>83</v>
      </c>
      <c r="E441" s="147"/>
      <c r="F441" s="76">
        <v>0.23499999999999999</v>
      </c>
      <c r="G441" s="72"/>
      <c r="H441" s="73">
        <f>IF(OR(ISNUMBER(SEARCH("[DGEN]", E400))=TRUE, ISNUMBER(SEARCH("STREET LIGHT", E400))=TRUE), 0, IF(AND(E402=0, E403=0),0, IF(AND(E403=0, E402*12&gt;250000), 0, IF(AND(E402=0, E403&gt;=50), 0, IF(E402*12&lt;=250000, F441*H439*-1, IF(E403&lt;50, F441*H439*-1, 0))))))</f>
        <v>0</v>
      </c>
      <c r="I441" s="76">
        <v>0.23499999999999999</v>
      </c>
      <c r="J441" s="27"/>
      <c r="K441" s="73">
        <f>IF(OR(ISNUMBER(SEARCH("[DGEN]", E400))=TRUE, ISNUMBER(SEARCH("STREET LIGHT", E400))=TRUE), 0, IF(AND(E402=0, E403=0),0, IF(AND(E403=0, E402*12&gt;250000), 0, IF(AND(E402=0, E403&gt;=50), 0, IF(E402*12&lt;=250000, I441*K439*-1, IF(E403&lt;50, I441*K439*-1, 0))))))</f>
        <v>0</v>
      </c>
      <c r="L441" s="32">
        <f>K441-H441</f>
        <v>0</v>
      </c>
      <c r="M441" s="75"/>
    </row>
    <row r="442" spans="1:13" ht="13.2" hidden="1" customHeight="1" x14ac:dyDescent="0.25">
      <c r="A442" s="103" t="str">
        <f t="shared" si="53"/>
        <v>Street Light</v>
      </c>
      <c r="B442" s="103" t="s">
        <v>84</v>
      </c>
      <c r="D442" s="248" t="s">
        <v>85</v>
      </c>
      <c r="E442" s="248"/>
      <c r="F442" s="77"/>
      <c r="G442" s="78"/>
      <c r="H442" s="79">
        <f>H439+H440+H441</f>
        <v>74972.106608276852</v>
      </c>
      <c r="I442" s="80"/>
      <c r="J442" s="80"/>
      <c r="K442" s="81">
        <f>K439+K440+K441</f>
        <v>85007.292401364961</v>
      </c>
      <c r="L442" s="82">
        <f>K442-H442</f>
        <v>10035.185793088109</v>
      </c>
      <c r="M442" s="83">
        <f>IF((H442)=0,"",(L442/H442))</f>
        <v>0.13385225848756174</v>
      </c>
    </row>
    <row r="443" spans="1:13" ht="13.8" hidden="1" customHeight="1" thickBot="1" x14ac:dyDescent="0.3">
      <c r="A443" s="103" t="str">
        <f t="shared" si="53"/>
        <v>Street Light</v>
      </c>
      <c r="B443" s="103" t="s">
        <v>12</v>
      </c>
      <c r="D443" s="131"/>
      <c r="E443" s="132"/>
      <c r="F443" s="60"/>
      <c r="G443" s="61"/>
      <c r="H443" s="62"/>
      <c r="I443" s="60"/>
      <c r="J443" s="63"/>
      <c r="K443" s="62"/>
      <c r="L443" s="64"/>
      <c r="M443" s="65"/>
    </row>
    <row r="444" spans="1:13" ht="13.2" hidden="1" customHeight="1" x14ac:dyDescent="0.25">
      <c r="A444" s="103" t="str">
        <f t="shared" si="53"/>
        <v>Street Light</v>
      </c>
      <c r="B444" s="103" t="s">
        <v>78</v>
      </c>
      <c r="D444" s="135" t="s">
        <v>86</v>
      </c>
      <c r="E444" s="25"/>
      <c r="F444" s="66"/>
      <c r="G444" s="67"/>
      <c r="H444" s="68">
        <f>SUM(H436,H429:H432,H428)</f>
        <v>65117.609809485904</v>
      </c>
      <c r="I444" s="69"/>
      <c r="J444" s="69"/>
      <c r="K444" s="68">
        <f>SUM(K436,K429:K432,K428)</f>
        <v>70323.72802346028</v>
      </c>
      <c r="L444" s="70">
        <f>K444-H444</f>
        <v>5206.118213974376</v>
      </c>
      <c r="M444" s="71">
        <f>IF((H444)=0,"",(L444/H444))</f>
        <v>7.9949467267086072E-2</v>
      </c>
    </row>
    <row r="445" spans="1:13" ht="13.2" hidden="1" customHeight="1" x14ac:dyDescent="0.25">
      <c r="A445" s="103" t="str">
        <f t="shared" si="53"/>
        <v>Street Light</v>
      </c>
      <c r="B445" s="103" t="s">
        <v>78</v>
      </c>
      <c r="D445" s="142" t="s">
        <v>82</v>
      </c>
      <c r="E445" s="25"/>
      <c r="F445" s="66">
        <v>0.13</v>
      </c>
      <c r="G445" s="67"/>
      <c r="H445" s="73">
        <f>H444*F445</f>
        <v>8465.2892752331682</v>
      </c>
      <c r="I445" s="66">
        <v>0.13</v>
      </c>
      <c r="J445" s="74"/>
      <c r="K445" s="73">
        <f>K444*I445</f>
        <v>9142.0846430498368</v>
      </c>
      <c r="L445" s="32">
        <f>K445-H445</f>
        <v>676.79536781666866</v>
      </c>
      <c r="M445" s="75">
        <f>IF((H445)=0,"",(L445/H445))</f>
        <v>7.994946726708603E-2</v>
      </c>
    </row>
    <row r="446" spans="1:13" ht="14.4" hidden="1" customHeight="1" x14ac:dyDescent="0.3">
      <c r="A446" s="103" t="str">
        <f t="shared" si="53"/>
        <v>Street Light</v>
      </c>
      <c r="B446" s="103" t="s">
        <v>78</v>
      </c>
      <c r="D446" s="142" t="s">
        <v>83</v>
      </c>
      <c r="E446" s="147"/>
      <c r="F446" s="76">
        <v>0.23499999999999999</v>
      </c>
      <c r="G446" s="67"/>
      <c r="H446" s="73">
        <f>IF(OR(ISNUMBER(SEARCH("[DGEN]", E400))=TRUE, ISNUMBER(SEARCH("STREET LIGHT", E400))=TRUE), 0, IF(AND(E402=0, E403=0),0, IF(AND(E403=0, E402*12&gt;250000), 0, IF(AND(E402=0, E403&gt;=50), 0, IF(E402*12&lt;=250000, F446*H444*-1, IF(E403&lt;50, F446*H444*-1, 0))))))</f>
        <v>0</v>
      </c>
      <c r="I446" s="76">
        <v>0.23499999999999999</v>
      </c>
      <c r="J446" s="74"/>
      <c r="K446" s="73">
        <f>IF(OR(ISNUMBER(SEARCH("[DGEN]", E400))=TRUE, ISNUMBER(SEARCH("STREET LIGHT", E400))=TRUE), 0, IF(AND(E402=0, E403=0),0, IF(AND(E403=0, E402*12&gt;250000), 0, IF(AND(E402=0, E403&gt;=50), 0, IF(E402*12&lt;=250000, I446*K444*-1, IF(E403&lt;50, I446*K444*-1, 0))))))</f>
        <v>0</v>
      </c>
      <c r="L446" s="32"/>
      <c r="M446" s="75"/>
    </row>
    <row r="447" spans="1:13" ht="13.2" hidden="1" customHeight="1" x14ac:dyDescent="0.25">
      <c r="A447" s="103" t="str">
        <f t="shared" si="53"/>
        <v>Street Light</v>
      </c>
      <c r="B447" s="103" t="s">
        <v>87</v>
      </c>
      <c r="D447" s="248" t="s">
        <v>86</v>
      </c>
      <c r="E447" s="248"/>
      <c r="F447" s="84"/>
      <c r="G447" s="85"/>
      <c r="H447" s="79">
        <f>SUM(H444,H445)</f>
        <v>73582.899084719073</v>
      </c>
      <c r="I447" s="86"/>
      <c r="J447" s="86"/>
      <c r="K447" s="79">
        <f>SUM(K444,K445)</f>
        <v>79465.812666510115</v>
      </c>
      <c r="L447" s="87">
        <f>K447-H447</f>
        <v>5882.9135817910428</v>
      </c>
      <c r="M447" s="88">
        <f>IF((H447)=0,"",(L447/H447))</f>
        <v>7.9949467267086044E-2</v>
      </c>
    </row>
    <row r="448" spans="1:13" ht="13.8" hidden="1" customHeight="1" thickBot="1" x14ac:dyDescent="0.3">
      <c r="A448" s="103" t="str">
        <f t="shared" si="53"/>
        <v>Street Light</v>
      </c>
      <c r="B448" s="103" t="s">
        <v>78</v>
      </c>
      <c r="D448" s="131"/>
      <c r="E448" s="132"/>
      <c r="F448" s="89"/>
      <c r="G448" s="90"/>
      <c r="H448" s="91"/>
      <c r="I448" s="89"/>
      <c r="J448" s="61"/>
      <c r="K448" s="91"/>
      <c r="L448" s="92"/>
      <c r="M448" s="65"/>
    </row>
    <row r="449" spans="1:14" x14ac:dyDescent="0.25">
      <c r="A449" s="103" t="str">
        <f t="shared" si="53"/>
        <v>Street Light</v>
      </c>
      <c r="B449" s="103" t="s">
        <v>17</v>
      </c>
      <c r="D449" s="135" t="s">
        <v>88</v>
      </c>
      <c r="E449" s="25"/>
      <c r="F449" s="136"/>
      <c r="G449" s="137"/>
      <c r="H449" s="138">
        <f>SUM(H437,H429:H432,H428)</f>
        <v>65117.609809485904</v>
      </c>
      <c r="I449" s="139"/>
      <c r="J449" s="139"/>
      <c r="K449" s="138">
        <f>SUM(K437,K429:K432,K428)</f>
        <v>70323.72802346028</v>
      </c>
      <c r="L449" s="140">
        <f>K449-H449</f>
        <v>5206.118213974376</v>
      </c>
      <c r="M449" s="141">
        <f>IF((H449)=0,"",(L449/H449))</f>
        <v>7.9949467267086072E-2</v>
      </c>
    </row>
    <row r="450" spans="1:14" x14ac:dyDescent="0.25">
      <c r="A450" s="103" t="str">
        <f t="shared" si="53"/>
        <v>Street Light</v>
      </c>
      <c r="B450" s="103" t="s">
        <v>17</v>
      </c>
      <c r="D450" s="142" t="s">
        <v>82</v>
      </c>
      <c r="E450" s="25"/>
      <c r="F450" s="136">
        <v>0.13</v>
      </c>
      <c r="G450" s="137"/>
      <c r="H450" s="144">
        <f>H449*F450</f>
        <v>8465.2892752331682</v>
      </c>
      <c r="I450" s="136">
        <v>0.13</v>
      </c>
      <c r="J450" s="145"/>
      <c r="K450" s="144">
        <f>K449*I450</f>
        <v>9142.0846430498368</v>
      </c>
      <c r="L450" s="119">
        <f>K450-H450</f>
        <v>676.79536781666866</v>
      </c>
      <c r="M450" s="146">
        <f>IF((H450)=0,"",(L450/H450))</f>
        <v>7.994946726708603E-2</v>
      </c>
    </row>
    <row r="451" spans="1:14" ht="14.4" x14ac:dyDescent="0.3">
      <c r="A451" s="103" t="str">
        <f t="shared" si="53"/>
        <v>Street Light</v>
      </c>
      <c r="B451" s="103" t="s">
        <v>17</v>
      </c>
      <c r="D451" s="142" t="s">
        <v>83</v>
      </c>
      <c r="E451" s="147"/>
      <c r="F451" s="148">
        <v>0.23499999999999999</v>
      </c>
      <c r="G451" s="137"/>
      <c r="H451" s="144">
        <f>IF(OR(ISNUMBER(SEARCH("[DGEN]", E400))=TRUE, ISNUMBER(SEARCH("STREET LIGHT", E400))=TRUE), 0, IF(AND(E402=0, E403=0),0, IF(AND(E403=0, E402*12&gt;250000), 0, IF(AND(E402=0, E403&gt;=50), 0, IF(E402*12&lt;=250000, F451*H449*-1, IF(E403&lt;50, F451*H449*-1, 0))))))</f>
        <v>0</v>
      </c>
      <c r="I451" s="148">
        <v>0.23499999999999999</v>
      </c>
      <c r="J451" s="145"/>
      <c r="K451" s="144">
        <f>IF(OR(ISNUMBER(SEARCH("[DGEN]", E400))=TRUE, ISNUMBER(SEARCH("STREET LIGHT", E400))=TRUE), 0, IF(AND(E402=0, E403=0),0, IF(AND(E403=0, E402*12&gt;250000), 0, IF(AND(E402=0, E403&gt;=50), 0, IF(E402*12&lt;=250000, I451*K449*-1, IF(E403&lt;50, I451*K449*-1, 0))))))</f>
        <v>0</v>
      </c>
      <c r="L451" s="119"/>
      <c r="M451" s="146"/>
    </row>
    <row r="452" spans="1:14" ht="13.8" customHeight="1" thickBot="1" x14ac:dyDescent="0.3">
      <c r="A452" s="103" t="str">
        <f t="shared" si="53"/>
        <v>Street Light</v>
      </c>
      <c r="B452" s="103" t="s">
        <v>89</v>
      </c>
      <c r="C452" s="24">
        <f>B22</f>
        <v>6</v>
      </c>
      <c r="D452" s="247" t="s">
        <v>88</v>
      </c>
      <c r="E452" s="247"/>
      <c r="F452" s="84"/>
      <c r="G452" s="85"/>
      <c r="H452" s="79">
        <f>SUM(H449,H450)</f>
        <v>73582.899084719073</v>
      </c>
      <c r="I452" s="86"/>
      <c r="J452" s="86"/>
      <c r="K452" s="79">
        <f>SUM(K449,K450)</f>
        <v>79465.812666510115</v>
      </c>
      <c r="L452" s="87">
        <f>K452-H452</f>
        <v>5882.9135817910428</v>
      </c>
      <c r="M452" s="88">
        <f>IF((H452)=0,"",(L452/H452))</f>
        <v>7.9949467267086044E-2</v>
      </c>
    </row>
    <row r="453" spans="1:14" ht="13.8" thickBot="1" x14ac:dyDescent="0.3">
      <c r="A453" s="103" t="str">
        <f t="shared" si="53"/>
        <v>Street Light</v>
      </c>
      <c r="B453" s="103" t="s">
        <v>17</v>
      </c>
      <c r="D453" s="58"/>
      <c r="E453" s="59"/>
      <c r="F453" s="93"/>
      <c r="G453" s="90"/>
      <c r="H453" s="94"/>
      <c r="I453" s="93"/>
      <c r="J453" s="61"/>
      <c r="K453" s="94"/>
      <c r="L453" s="92"/>
      <c r="M453" s="95"/>
    </row>
    <row r="456" spans="1:14" x14ac:dyDescent="0.25">
      <c r="D456" s="104" t="s">
        <v>34</v>
      </c>
      <c r="E456" s="246" t="str">
        <f>D23</f>
        <v>Residential (Low)</v>
      </c>
      <c r="F456" s="246"/>
      <c r="G456" s="246"/>
      <c r="H456" s="246"/>
      <c r="I456" s="246"/>
      <c r="J456" s="246"/>
      <c r="K456" s="103" t="str">
        <f>IF(N406="DEMAND - INTERVAL","RTSR - INTERVAL METERED","")</f>
        <v/>
      </c>
    </row>
    <row r="457" spans="1:14" x14ac:dyDescent="0.25">
      <c r="D457" s="104" t="s">
        <v>35</v>
      </c>
      <c r="E457" s="236" t="str">
        <f>H23</f>
        <v>RPP</v>
      </c>
      <c r="F457" s="236"/>
      <c r="G457" s="236"/>
      <c r="H457" s="20"/>
      <c r="I457" s="20"/>
    </row>
    <row r="458" spans="1:14" ht="15.6" x14ac:dyDescent="0.25">
      <c r="D458" s="104" t="s">
        <v>36</v>
      </c>
      <c r="E458" s="21">
        <f>K23</f>
        <v>325</v>
      </c>
      <c r="F458" s="105" t="s">
        <v>11</v>
      </c>
      <c r="J458" s="22"/>
      <c r="K458" s="22"/>
      <c r="L458" s="22"/>
      <c r="M458" s="22"/>
      <c r="N458" s="22"/>
    </row>
    <row r="459" spans="1:14" ht="15.6" x14ac:dyDescent="0.3">
      <c r="D459" s="104" t="s">
        <v>37</v>
      </c>
      <c r="E459" s="21">
        <f>L23</f>
        <v>0</v>
      </c>
      <c r="F459" s="106" t="s">
        <v>16</v>
      </c>
      <c r="G459" s="107"/>
      <c r="H459" s="108"/>
      <c r="I459" s="108"/>
      <c r="J459" s="108"/>
    </row>
    <row r="460" spans="1:14" x14ac:dyDescent="0.25">
      <c r="D460" s="104" t="s">
        <v>38</v>
      </c>
      <c r="E460" s="23">
        <f>I23</f>
        <v>1.0415000000000001</v>
      </c>
    </row>
    <row r="461" spans="1:14" x14ac:dyDescent="0.25">
      <c r="D461" s="104" t="s">
        <v>39</v>
      </c>
      <c r="E461" s="23">
        <f>J23</f>
        <v>1.0415000000000001</v>
      </c>
    </row>
    <row r="463" spans="1:14" x14ac:dyDescent="0.25">
      <c r="E463" s="105"/>
      <c r="F463" s="237" t="s">
        <v>40</v>
      </c>
      <c r="G463" s="238"/>
      <c r="H463" s="239"/>
      <c r="I463" s="237" t="s">
        <v>41</v>
      </c>
      <c r="J463" s="238"/>
      <c r="K463" s="239"/>
      <c r="L463" s="237" t="s">
        <v>42</v>
      </c>
      <c r="M463" s="239"/>
    </row>
    <row r="464" spans="1:14" x14ac:dyDescent="0.25">
      <c r="E464" s="240"/>
      <c r="F464" s="109" t="s">
        <v>43</v>
      </c>
      <c r="G464" s="109" t="s">
        <v>44</v>
      </c>
      <c r="H464" s="110" t="s">
        <v>45</v>
      </c>
      <c r="I464" s="109" t="s">
        <v>43</v>
      </c>
      <c r="J464" s="111" t="s">
        <v>44</v>
      </c>
      <c r="K464" s="110" t="s">
        <v>45</v>
      </c>
      <c r="L464" s="242" t="s">
        <v>46</v>
      </c>
      <c r="M464" s="244" t="s">
        <v>47</v>
      </c>
    </row>
    <row r="465" spans="1:13" x14ac:dyDescent="0.25">
      <c r="E465" s="241"/>
      <c r="F465" s="112" t="s">
        <v>48</v>
      </c>
      <c r="G465" s="112"/>
      <c r="H465" s="113" t="s">
        <v>48</v>
      </c>
      <c r="I465" s="112" t="s">
        <v>48</v>
      </c>
      <c r="J465" s="113"/>
      <c r="K465" s="113" t="s">
        <v>48</v>
      </c>
      <c r="L465" s="243"/>
      <c r="M465" s="245"/>
    </row>
    <row r="466" spans="1:13" x14ac:dyDescent="0.25">
      <c r="A466" s="103" t="str">
        <f>$E456</f>
        <v>Residential (Low)</v>
      </c>
      <c r="D466" s="114" t="s">
        <v>49</v>
      </c>
      <c r="E466" s="25"/>
      <c r="F466" s="26">
        <f>F74</f>
        <v>47.66</v>
      </c>
      <c r="G466" s="115">
        <v>1</v>
      </c>
      <c r="H466" s="116">
        <f>G466*F466</f>
        <v>47.66</v>
      </c>
      <c r="I466" s="29">
        <f>I74</f>
        <v>48.83</v>
      </c>
      <c r="J466" s="117">
        <f>G466</f>
        <v>1</v>
      </c>
      <c r="K466" s="118">
        <f>J466*I466</f>
        <v>48.83</v>
      </c>
      <c r="L466" s="119">
        <f>K466-H466</f>
        <v>1.1700000000000017</v>
      </c>
      <c r="M466" s="120">
        <f>IF(ISERROR(L466/H466), "", L466/H466)</f>
        <v>2.4548887956357571E-2</v>
      </c>
    </row>
    <row r="467" spans="1:13" x14ac:dyDescent="0.25">
      <c r="A467" s="103" t="str">
        <f t="shared" ref="A467:A499" si="58">A466</f>
        <v>Residential (Low)</v>
      </c>
      <c r="D467" s="114" t="s">
        <v>50</v>
      </c>
      <c r="E467" s="25"/>
      <c r="F467" s="34">
        <f t="shared" ref="F467:F493" si="59">F75</f>
        <v>0</v>
      </c>
      <c r="G467" s="115">
        <f>IF($E459&gt;0, $E459, $E458)</f>
        <v>325</v>
      </c>
      <c r="H467" s="116">
        <f>G467*F467</f>
        <v>0</v>
      </c>
      <c r="I467" s="35">
        <f t="shared" ref="I467:I493" si="60">I75</f>
        <v>0</v>
      </c>
      <c r="J467" s="117">
        <f>IF($E459&gt;0, $E459, $E458)</f>
        <v>325</v>
      </c>
      <c r="K467" s="118">
        <f>J467*I467</f>
        <v>0</v>
      </c>
      <c r="L467" s="119">
        <f>K467-H467</f>
        <v>0</v>
      </c>
      <c r="M467" s="120" t="str">
        <f>IF(ISERROR(L467/H467), "", L467/H467)</f>
        <v/>
      </c>
    </row>
    <row r="468" spans="1:13" ht="13.2" hidden="1" customHeight="1" x14ac:dyDescent="0.25">
      <c r="A468" s="103" t="str">
        <f t="shared" si="58"/>
        <v>Residential (Low)</v>
      </c>
      <c r="D468" s="114" t="s">
        <v>51</v>
      </c>
      <c r="E468" s="25"/>
      <c r="F468" s="34">
        <f t="shared" si="59"/>
        <v>0</v>
      </c>
      <c r="G468" s="115">
        <f>IF($E459&gt;0, $E459, $E458)</f>
        <v>325</v>
      </c>
      <c r="H468" s="116">
        <v>0</v>
      </c>
      <c r="I468" s="35">
        <f t="shared" si="60"/>
        <v>0</v>
      </c>
      <c r="J468" s="117">
        <f>IF($E459&gt;0, $E459, $E458)</f>
        <v>325</v>
      </c>
      <c r="K468" s="118">
        <v>0</v>
      </c>
      <c r="L468" s="119"/>
      <c r="M468" s="120"/>
    </row>
    <row r="469" spans="1:13" ht="13.2" hidden="1" customHeight="1" x14ac:dyDescent="0.25">
      <c r="A469" s="103" t="str">
        <f t="shared" si="58"/>
        <v>Residential (Low)</v>
      </c>
      <c r="D469" s="114" t="s">
        <v>52</v>
      </c>
      <c r="E469" s="25"/>
      <c r="F469" s="34">
        <f t="shared" si="59"/>
        <v>0</v>
      </c>
      <c r="G469" s="115">
        <f>IF($E459&gt;0, $E459, $E458)</f>
        <v>325</v>
      </c>
      <c r="H469" s="116">
        <v>0</v>
      </c>
      <c r="I469" s="35">
        <f t="shared" si="60"/>
        <v>0</v>
      </c>
      <c r="J469" s="121">
        <f>IF($E459&gt;0, $E459, $E458)</f>
        <v>325</v>
      </c>
      <c r="K469" s="118">
        <v>0</v>
      </c>
      <c r="L469" s="119">
        <f t="shared" ref="L469:L487" si="61">K469-H469</f>
        <v>0</v>
      </c>
      <c r="M469" s="120" t="str">
        <f>IF(ISERROR(L469/H469), "", L469/H469)</f>
        <v/>
      </c>
    </row>
    <row r="470" spans="1:13" x14ac:dyDescent="0.25">
      <c r="A470" s="103" t="str">
        <f t="shared" si="58"/>
        <v>Residential (Low)</v>
      </c>
      <c r="D470" s="114" t="s">
        <v>53</v>
      </c>
      <c r="E470" s="25"/>
      <c r="F470" s="26">
        <f t="shared" si="59"/>
        <v>-1.2667264157015985</v>
      </c>
      <c r="G470" s="115">
        <v>1</v>
      </c>
      <c r="H470" s="116">
        <f>G470*F470</f>
        <v>-1.2667264157015985</v>
      </c>
      <c r="I470" s="29">
        <f t="shared" si="60"/>
        <v>1.843594476927918</v>
      </c>
      <c r="J470" s="117">
        <f>G470</f>
        <v>1</v>
      </c>
      <c r="K470" s="118">
        <f>J470*I470</f>
        <v>1.843594476927918</v>
      </c>
      <c r="L470" s="119">
        <f t="shared" si="61"/>
        <v>3.1103208926295167</v>
      </c>
      <c r="M470" s="120">
        <f>IF(ISERROR(L470/H470), "", L470/H470)</f>
        <v>-2.4554006722176163</v>
      </c>
    </row>
    <row r="471" spans="1:13" x14ac:dyDescent="0.25">
      <c r="A471" s="103" t="str">
        <f t="shared" si="58"/>
        <v>Residential (Low)</v>
      </c>
      <c r="D471" s="114" t="s">
        <v>54</v>
      </c>
      <c r="E471" s="25"/>
      <c r="F471" s="36">
        <f t="shared" si="59"/>
        <v>0</v>
      </c>
      <c r="G471" s="115">
        <f>IF($E459&gt;0, $E459, $E458)</f>
        <v>325</v>
      </c>
      <c r="H471" s="116">
        <f>G471*F471</f>
        <v>0</v>
      </c>
      <c r="I471" s="35">
        <f t="shared" si="60"/>
        <v>0</v>
      </c>
      <c r="J471" s="117">
        <f>IF($E459&gt;0, $E459, $E458)</f>
        <v>325</v>
      </c>
      <c r="K471" s="118">
        <f>J471*I471</f>
        <v>0</v>
      </c>
      <c r="L471" s="119">
        <f t="shared" si="61"/>
        <v>0</v>
      </c>
      <c r="M471" s="120" t="str">
        <f>IF(ISERROR(L471/H471), "", L471/H471)</f>
        <v/>
      </c>
    </row>
    <row r="472" spans="1:13" x14ac:dyDescent="0.25">
      <c r="A472" s="103" t="str">
        <f t="shared" si="58"/>
        <v>Residential (Low)</v>
      </c>
      <c r="B472" s="103" t="s">
        <v>55</v>
      </c>
      <c r="C472" s="24">
        <f>B23</f>
        <v>7</v>
      </c>
      <c r="D472" s="46" t="s">
        <v>56</v>
      </c>
      <c r="E472" s="47"/>
      <c r="F472" s="48"/>
      <c r="G472" s="49"/>
      <c r="H472" s="50">
        <f>SUM(H466:H471)</f>
        <v>46.393273584298399</v>
      </c>
      <c r="I472" s="51"/>
      <c r="J472" s="52"/>
      <c r="K472" s="50">
        <f>SUM(K466:K471)</f>
        <v>50.673594476927917</v>
      </c>
      <c r="L472" s="41">
        <f t="shared" si="61"/>
        <v>4.2803208926295184</v>
      </c>
      <c r="M472" s="42">
        <f>IF((H472)=0,"",(L472/H472))</f>
        <v>9.2261669891692544E-2</v>
      </c>
    </row>
    <row r="473" spans="1:13" x14ac:dyDescent="0.25">
      <c r="A473" s="103" t="str">
        <f t="shared" si="58"/>
        <v>Residential (Low)</v>
      </c>
      <c r="D473" s="123" t="s">
        <v>57</v>
      </c>
      <c r="E473" s="25"/>
      <c r="F473" s="34">
        <f t="shared" si="59"/>
        <v>0.12752000000000002</v>
      </c>
      <c r="G473" s="43">
        <f>IF(F473=0, 0, $E458*E460-E458)</f>
        <v>13.487500000000011</v>
      </c>
      <c r="H473" s="28">
        <f t="shared" ref="H473:H480" si="62">G473*F473</f>
        <v>1.7199260000000018</v>
      </c>
      <c r="I473" s="35">
        <f t="shared" si="60"/>
        <v>0.12752000000000002</v>
      </c>
      <c r="J473" s="44">
        <f>IF(I473=0, 0, E458*E461-E458)</f>
        <v>13.487500000000011</v>
      </c>
      <c r="K473" s="31">
        <f t="shared" ref="K473:K480" si="63">J473*I473</f>
        <v>1.7199260000000018</v>
      </c>
      <c r="L473" s="119">
        <f t="shared" si="61"/>
        <v>0</v>
      </c>
      <c r="M473" s="120">
        <f t="shared" ref="M473:M480" si="64">IF(ISERROR(L473/H473), "", L473/H473)</f>
        <v>0</v>
      </c>
    </row>
    <row r="474" spans="1:13" ht="26.4" x14ac:dyDescent="0.25">
      <c r="A474" s="103" t="str">
        <f t="shared" si="58"/>
        <v>Residential (Low)</v>
      </c>
      <c r="D474" s="123" t="s">
        <v>58</v>
      </c>
      <c r="E474" s="25"/>
      <c r="F474" s="36">
        <f t="shared" si="59"/>
        <v>0</v>
      </c>
      <c r="G474" s="55">
        <f>IF($E459&gt;0, $E459, $E458)</f>
        <v>325</v>
      </c>
      <c r="H474" s="116">
        <f t="shared" si="62"/>
        <v>0</v>
      </c>
      <c r="I474" s="35">
        <f t="shared" si="60"/>
        <v>0</v>
      </c>
      <c r="J474" s="56">
        <f>IF($E459&gt;0, $E459, $E458)</f>
        <v>325</v>
      </c>
      <c r="K474" s="118">
        <f t="shared" si="63"/>
        <v>0</v>
      </c>
      <c r="L474" s="119">
        <f t="shared" si="61"/>
        <v>0</v>
      </c>
      <c r="M474" s="120" t="str">
        <f t="shared" si="64"/>
        <v/>
      </c>
    </row>
    <row r="475" spans="1:13" x14ac:dyDescent="0.25">
      <c r="A475" s="103" t="str">
        <f t="shared" si="58"/>
        <v>Residential (Low)</v>
      </c>
      <c r="D475" s="123" t="s">
        <v>59</v>
      </c>
      <c r="E475" s="25"/>
      <c r="F475" s="36">
        <f t="shared" si="59"/>
        <v>0</v>
      </c>
      <c r="G475" s="55">
        <f>IF($E459&gt;0, $E459, $E458)</f>
        <v>325</v>
      </c>
      <c r="H475" s="116">
        <f t="shared" si="62"/>
        <v>0</v>
      </c>
      <c r="I475" s="35">
        <f t="shared" si="60"/>
        <v>0</v>
      </c>
      <c r="J475" s="56">
        <f>IF($E459&gt;0, $E459, $E458)</f>
        <v>325</v>
      </c>
      <c r="K475" s="118">
        <f t="shared" si="63"/>
        <v>0</v>
      </c>
      <c r="L475" s="119">
        <f t="shared" si="61"/>
        <v>0</v>
      </c>
      <c r="M475" s="120" t="str">
        <f t="shared" si="64"/>
        <v/>
      </c>
    </row>
    <row r="476" spans="1:13" x14ac:dyDescent="0.25">
      <c r="A476" s="103" t="str">
        <f t="shared" si="58"/>
        <v>Residential (Low)</v>
      </c>
      <c r="D476" s="123" t="s">
        <v>60</v>
      </c>
      <c r="E476" s="25"/>
      <c r="F476" s="34">
        <f t="shared" si="59"/>
        <v>0</v>
      </c>
      <c r="G476" s="55">
        <f>E458</f>
        <v>325</v>
      </c>
      <c r="H476" s="116">
        <f t="shared" si="62"/>
        <v>0</v>
      </c>
      <c r="I476" s="35">
        <f t="shared" si="60"/>
        <v>0</v>
      </c>
      <c r="J476" s="56">
        <f>E458</f>
        <v>325</v>
      </c>
      <c r="K476" s="118">
        <f t="shared" si="63"/>
        <v>0</v>
      </c>
      <c r="L476" s="119">
        <f t="shared" si="61"/>
        <v>0</v>
      </c>
      <c r="M476" s="120" t="str">
        <f t="shared" si="64"/>
        <v/>
      </c>
    </row>
    <row r="477" spans="1:13" x14ac:dyDescent="0.25">
      <c r="A477" s="103" t="str">
        <f t="shared" si="58"/>
        <v>Residential (Low)</v>
      </c>
      <c r="D477" s="114" t="s">
        <v>61</v>
      </c>
      <c r="E477" s="25"/>
      <c r="F477" s="36">
        <f t="shared" si="59"/>
        <v>1.4668233742402548E-3</v>
      </c>
      <c r="G477" s="55">
        <f>IF($E459&gt;0, $E459, $E458)</f>
        <v>325</v>
      </c>
      <c r="H477" s="116">
        <f t="shared" si="62"/>
        <v>0.47671759662808283</v>
      </c>
      <c r="I477" s="35">
        <f t="shared" si="60"/>
        <v>1.5338786699851134E-3</v>
      </c>
      <c r="J477" s="56">
        <f>IF($E459&gt;0, $E459, $E458)</f>
        <v>325</v>
      </c>
      <c r="K477" s="118">
        <f t="shared" si="63"/>
        <v>0.49851056774516184</v>
      </c>
      <c r="L477" s="119">
        <f t="shared" si="61"/>
        <v>2.1792971117079007E-2</v>
      </c>
      <c r="M477" s="120">
        <f t="shared" si="64"/>
        <v>4.5714635396773624E-2</v>
      </c>
    </row>
    <row r="478" spans="1:13" ht="26.4" x14ac:dyDescent="0.25">
      <c r="A478" s="103" t="str">
        <f t="shared" si="58"/>
        <v>Residential (Low)</v>
      </c>
      <c r="D478" s="123" t="s">
        <v>62</v>
      </c>
      <c r="E478" s="25"/>
      <c r="F478" s="36">
        <f t="shared" si="59"/>
        <v>0.42</v>
      </c>
      <c r="G478" s="115">
        <v>1</v>
      </c>
      <c r="H478" s="116">
        <f t="shared" si="62"/>
        <v>0.42</v>
      </c>
      <c r="I478" s="45">
        <f t="shared" si="60"/>
        <v>0.42</v>
      </c>
      <c r="J478" s="121">
        <v>1</v>
      </c>
      <c r="K478" s="118">
        <f t="shared" si="63"/>
        <v>0.42</v>
      </c>
      <c r="L478" s="119">
        <f t="shared" si="61"/>
        <v>0</v>
      </c>
      <c r="M478" s="120">
        <f t="shared" si="64"/>
        <v>0</v>
      </c>
    </row>
    <row r="479" spans="1:13" x14ac:dyDescent="0.25">
      <c r="A479" s="103" t="str">
        <f t="shared" si="58"/>
        <v>Residential (Low)</v>
      </c>
      <c r="D479" s="114" t="s">
        <v>63</v>
      </c>
      <c r="E479" s="25"/>
      <c r="F479" s="36">
        <f t="shared" si="59"/>
        <v>-0.36128264150576167</v>
      </c>
      <c r="G479" s="115">
        <v>1</v>
      </c>
      <c r="H479" s="116">
        <f t="shared" si="62"/>
        <v>-0.36128264150576167</v>
      </c>
      <c r="I479" s="29">
        <f t="shared" si="60"/>
        <v>-5.1282641505761693E-2</v>
      </c>
      <c r="J479" s="121">
        <v>1</v>
      </c>
      <c r="K479" s="118">
        <f t="shared" si="63"/>
        <v>-5.1282641505761693E-2</v>
      </c>
      <c r="L479" s="119">
        <f t="shared" si="61"/>
        <v>0.31</v>
      </c>
      <c r="M479" s="120">
        <f t="shared" si="64"/>
        <v>-0.85805395661406603</v>
      </c>
    </row>
    <row r="480" spans="1:13" x14ac:dyDescent="0.25">
      <c r="A480" s="103" t="str">
        <f t="shared" si="58"/>
        <v>Residential (Low)</v>
      </c>
      <c r="D480" s="114" t="s">
        <v>64</v>
      </c>
      <c r="E480" s="25"/>
      <c r="F480" s="34">
        <f t="shared" si="59"/>
        <v>0</v>
      </c>
      <c r="G480" s="55">
        <f>IF($E459&gt;0, $E459, $E458)</f>
        <v>325</v>
      </c>
      <c r="H480" s="116">
        <f t="shared" si="62"/>
        <v>0</v>
      </c>
      <c r="I480" s="35">
        <f t="shared" si="60"/>
        <v>0</v>
      </c>
      <c r="J480" s="56">
        <f>IF($E459&gt;0, $E459, $E458)</f>
        <v>325</v>
      </c>
      <c r="K480" s="118">
        <f t="shared" si="63"/>
        <v>0</v>
      </c>
      <c r="L480" s="119">
        <f t="shared" si="61"/>
        <v>0</v>
      </c>
      <c r="M480" s="120" t="str">
        <f t="shared" si="64"/>
        <v/>
      </c>
    </row>
    <row r="481" spans="1:14" ht="26.4" x14ac:dyDescent="0.25">
      <c r="A481" s="103" t="str">
        <f t="shared" si="58"/>
        <v>Residential (Low)</v>
      </c>
      <c r="B481" s="103" t="s">
        <v>65</v>
      </c>
      <c r="C481" s="24">
        <f>B23</f>
        <v>7</v>
      </c>
      <c r="D481" s="46" t="s">
        <v>66</v>
      </c>
      <c r="E481" s="47"/>
      <c r="F481" s="48"/>
      <c r="G481" s="49"/>
      <c r="H481" s="50">
        <f>SUM(H472:H480)</f>
        <v>48.648634539420726</v>
      </c>
      <c r="I481" s="51"/>
      <c r="J481" s="52"/>
      <c r="K481" s="50">
        <f>SUM(K472:K480)</f>
        <v>53.26074840316732</v>
      </c>
      <c r="L481" s="41">
        <f t="shared" si="61"/>
        <v>4.6121138637465933</v>
      </c>
      <c r="M481" s="42">
        <f>IF((H481)=0,"",(L481/H481))</f>
        <v>9.4804590250304507E-2</v>
      </c>
    </row>
    <row r="482" spans="1:14" x14ac:dyDescent="0.25">
      <c r="A482" s="103" t="str">
        <f t="shared" si="58"/>
        <v>Residential (Low)</v>
      </c>
      <c r="D482" s="126" t="s">
        <v>67</v>
      </c>
      <c r="E482" s="25"/>
      <c r="F482" s="36">
        <f t="shared" si="59"/>
        <v>1.29E-2</v>
      </c>
      <c r="G482" s="43">
        <f>IF($E459&gt;0, $E459, $E458*$E460)</f>
        <v>338.48750000000001</v>
      </c>
      <c r="H482" s="116">
        <f>G482*F482</f>
        <v>4.3664887500000003</v>
      </c>
      <c r="I482" s="35">
        <f t="shared" si="60"/>
        <v>1.37E-2</v>
      </c>
      <c r="J482" s="44">
        <f>IF($E459&gt;0, $E459, $E458*$E461)</f>
        <v>338.48750000000001</v>
      </c>
      <c r="K482" s="118">
        <f>J482*I482</f>
        <v>4.6372787500000001</v>
      </c>
      <c r="L482" s="119">
        <f t="shared" si="61"/>
        <v>0.27078999999999986</v>
      </c>
      <c r="M482" s="120">
        <f>IF(ISERROR(L482/H482), "", L482/H482)</f>
        <v>6.2015503875968957E-2</v>
      </c>
      <c r="N482" s="127"/>
    </row>
    <row r="483" spans="1:14" ht="26.4" x14ac:dyDescent="0.25">
      <c r="A483" s="103" t="str">
        <f t="shared" si="58"/>
        <v>Residential (Low)</v>
      </c>
      <c r="D483" s="128" t="s">
        <v>68</v>
      </c>
      <c r="E483" s="25"/>
      <c r="F483" s="36">
        <f t="shared" si="59"/>
        <v>9.2999999999999992E-3</v>
      </c>
      <c r="G483" s="43">
        <f>IF($E459&gt;0, $E459, $E458*$E460)</f>
        <v>338.48750000000001</v>
      </c>
      <c r="H483" s="116">
        <f>G483*F483</f>
        <v>3.14793375</v>
      </c>
      <c r="I483" s="35">
        <f t="shared" si="60"/>
        <v>9.9000000000000008E-3</v>
      </c>
      <c r="J483" s="44">
        <f>IF($E459&gt;0, $E459, $E458*$E461)</f>
        <v>338.48750000000001</v>
      </c>
      <c r="K483" s="118">
        <f>J483*I483</f>
        <v>3.3510262500000003</v>
      </c>
      <c r="L483" s="119">
        <f t="shared" si="61"/>
        <v>0.20309250000000034</v>
      </c>
      <c r="M483" s="120">
        <f>IF(ISERROR(L483/H483), "", L483/H483)</f>
        <v>6.4516129032258174E-2</v>
      </c>
      <c r="N483" s="127"/>
    </row>
    <row r="484" spans="1:14" ht="26.4" x14ac:dyDescent="0.25">
      <c r="A484" s="103" t="str">
        <f t="shared" si="58"/>
        <v>Residential (Low)</v>
      </c>
      <c r="B484" s="103" t="s">
        <v>69</v>
      </c>
      <c r="C484" s="24">
        <f>B23</f>
        <v>7</v>
      </c>
      <c r="D484" s="46" t="s">
        <v>70</v>
      </c>
      <c r="E484" s="47"/>
      <c r="F484" s="48"/>
      <c r="G484" s="49"/>
      <c r="H484" s="50">
        <f>SUM(H481:H483)</f>
        <v>56.163057039420728</v>
      </c>
      <c r="I484" s="51"/>
      <c r="J484" s="52"/>
      <c r="K484" s="50">
        <f>SUM(K481:K483)</f>
        <v>61.249053403167323</v>
      </c>
      <c r="L484" s="41">
        <f t="shared" si="61"/>
        <v>5.0859963637465953</v>
      </c>
      <c r="M484" s="42">
        <f>IF((H484)=0,"",(L484/H484))</f>
        <v>9.0557683855719343E-2</v>
      </c>
    </row>
    <row r="485" spans="1:14" ht="26.4" x14ac:dyDescent="0.25">
      <c r="A485" s="103" t="str">
        <f t="shared" si="58"/>
        <v>Residential (Low)</v>
      </c>
      <c r="D485" s="129" t="s">
        <v>71</v>
      </c>
      <c r="E485" s="25"/>
      <c r="F485" s="34">
        <f t="shared" si="59"/>
        <v>4.5000000000000005E-3</v>
      </c>
      <c r="G485" s="43">
        <f>E458*E460</f>
        <v>338.48750000000001</v>
      </c>
      <c r="H485" s="53">
        <f>G485*F485</f>
        <v>1.5231937500000001</v>
      </c>
      <c r="I485" s="35">
        <f t="shared" si="60"/>
        <v>4.5000000000000005E-3</v>
      </c>
      <c r="J485" s="44">
        <f>E458*E461</f>
        <v>338.48750000000001</v>
      </c>
      <c r="K485" s="31">
        <f>J485*I485</f>
        <v>1.5231937500000001</v>
      </c>
      <c r="L485" s="119">
        <f t="shared" si="61"/>
        <v>0</v>
      </c>
      <c r="M485" s="120">
        <f>IF(ISERROR(L485/H485), "", L485/H485)</f>
        <v>0</v>
      </c>
    </row>
    <row r="486" spans="1:14" ht="26.4" x14ac:dyDescent="0.25">
      <c r="A486" s="103" t="str">
        <f t="shared" si="58"/>
        <v>Residential (Low)</v>
      </c>
      <c r="D486" s="129" t="s">
        <v>72</v>
      </c>
      <c r="E486" s="25"/>
      <c r="F486" s="34">
        <f t="shared" si="59"/>
        <v>1.5E-3</v>
      </c>
      <c r="G486" s="43">
        <f>E458*E460</f>
        <v>338.48750000000001</v>
      </c>
      <c r="H486" s="53">
        <f>G486*F486</f>
        <v>0.50773125000000008</v>
      </c>
      <c r="I486" s="35">
        <f t="shared" si="60"/>
        <v>1.5E-3</v>
      </c>
      <c r="J486" s="44">
        <f>E458*E461</f>
        <v>338.48750000000001</v>
      </c>
      <c r="K486" s="31">
        <f>J486*I486</f>
        <v>0.50773125000000008</v>
      </c>
      <c r="L486" s="119">
        <f t="shared" si="61"/>
        <v>0</v>
      </c>
      <c r="M486" s="120">
        <f>IF(ISERROR(L486/H486), "", L486/H486)</f>
        <v>0</v>
      </c>
    </row>
    <row r="487" spans="1:14" x14ac:dyDescent="0.25">
      <c r="A487" s="103" t="str">
        <f t="shared" si="58"/>
        <v>Residential (Low)</v>
      </c>
      <c r="D487" s="25" t="s">
        <v>73</v>
      </c>
      <c r="E487" s="25"/>
      <c r="F487" s="54">
        <f t="shared" si="59"/>
        <v>0.25</v>
      </c>
      <c r="G487" s="115">
        <v>1</v>
      </c>
      <c r="H487" s="130">
        <f>G487*F487</f>
        <v>0.25</v>
      </c>
      <c r="I487" s="45">
        <f t="shared" si="60"/>
        <v>0.25</v>
      </c>
      <c r="J487" s="117">
        <v>1</v>
      </c>
      <c r="K487" s="118">
        <f>J487*I487</f>
        <v>0.25</v>
      </c>
      <c r="L487" s="119">
        <f t="shared" si="61"/>
        <v>0</v>
      </c>
      <c r="M487" s="120">
        <f>IF(ISERROR(L487/H487), "", L487/H487)</f>
        <v>0</v>
      </c>
    </row>
    <row r="488" spans="1:14" ht="26.4" hidden="1" customHeight="1" x14ac:dyDescent="0.25">
      <c r="A488" s="103" t="str">
        <f t="shared" si="58"/>
        <v>Residential (Low)</v>
      </c>
      <c r="D488" s="129" t="s">
        <v>74</v>
      </c>
      <c r="E488" s="25"/>
      <c r="F488" s="34">
        <f t="shared" si="59"/>
        <v>0</v>
      </c>
      <c r="G488" s="55"/>
      <c r="H488" s="130"/>
      <c r="I488" s="35">
        <f t="shared" si="60"/>
        <v>0</v>
      </c>
      <c r="J488" s="56"/>
      <c r="K488" s="118"/>
      <c r="L488" s="119"/>
      <c r="M488" s="120"/>
    </row>
    <row r="489" spans="1:14" x14ac:dyDescent="0.25">
      <c r="A489" s="103" t="str">
        <f t="shared" si="58"/>
        <v>Residential (Low)</v>
      </c>
      <c r="B489" s="103" t="s">
        <v>12</v>
      </c>
      <c r="D489" s="25" t="s">
        <v>75</v>
      </c>
      <c r="E489" s="25"/>
      <c r="F489" s="34">
        <f t="shared" si="59"/>
        <v>9.8000000000000004E-2</v>
      </c>
      <c r="G489" s="55">
        <f>IF(AND(E458*12&gt;=150000),OffPeakPer*E458*E460,OffPeakPer*E458)</f>
        <v>208</v>
      </c>
      <c r="H489" s="130">
        <f>G489*F489</f>
        <v>20.384</v>
      </c>
      <c r="I489" s="35">
        <f t="shared" si="60"/>
        <v>9.8000000000000004E-2</v>
      </c>
      <c r="J489" s="56">
        <f>IF(AND(E458*12&gt;=150000),OffPeakPer*E458*E461,OffPeakPer*E458)</f>
        <v>208</v>
      </c>
      <c r="K489" s="118">
        <f>J489*I489</f>
        <v>20.384</v>
      </c>
      <c r="L489" s="119">
        <f>K489-H489</f>
        <v>0</v>
      </c>
      <c r="M489" s="120">
        <f>IF(ISERROR(L489/H489), "", L489/H489)</f>
        <v>0</v>
      </c>
    </row>
    <row r="490" spans="1:14" x14ac:dyDescent="0.25">
      <c r="A490" s="103" t="str">
        <f t="shared" si="58"/>
        <v>Residential (Low)</v>
      </c>
      <c r="B490" s="103" t="s">
        <v>12</v>
      </c>
      <c r="D490" s="25" t="s">
        <v>76</v>
      </c>
      <c r="E490" s="25"/>
      <c r="F490" s="34">
        <f t="shared" si="59"/>
        <v>0.157</v>
      </c>
      <c r="G490" s="55">
        <f>IF(AND(E458*12&gt;=150000),MidPeakPer*E458*E460,MidPeakPer*E458)</f>
        <v>58.5</v>
      </c>
      <c r="H490" s="130">
        <f>G490*F490</f>
        <v>9.1844999999999999</v>
      </c>
      <c r="I490" s="35">
        <f t="shared" si="60"/>
        <v>0.157</v>
      </c>
      <c r="J490" s="56">
        <f>IF(AND(E458*12&gt;=150000),MidPeakPer*E458*E461,MidPeakPer*E458)</f>
        <v>58.5</v>
      </c>
      <c r="K490" s="118">
        <f>J490*I490</f>
        <v>9.1844999999999999</v>
      </c>
      <c r="L490" s="119">
        <f>K490-H490</f>
        <v>0</v>
      </c>
      <c r="M490" s="120">
        <f>IF(ISERROR(L490/H490), "", L490/H490)</f>
        <v>0</v>
      </c>
    </row>
    <row r="491" spans="1:14" ht="13.8" thickBot="1" x14ac:dyDescent="0.3">
      <c r="A491" s="103" t="str">
        <f t="shared" si="58"/>
        <v>Residential (Low)</v>
      </c>
      <c r="B491" s="103" t="s">
        <v>12</v>
      </c>
      <c r="D491" s="103" t="s">
        <v>77</v>
      </c>
      <c r="E491" s="25"/>
      <c r="F491" s="34">
        <f t="shared" si="59"/>
        <v>0.20300000000000001</v>
      </c>
      <c r="G491" s="55">
        <f>IF(AND(E458*12&gt;=150000),OnPeakPer*E458*E460,OnPeakPer*E458)</f>
        <v>58.5</v>
      </c>
      <c r="H491" s="130">
        <f>G491*F491</f>
        <v>11.875500000000001</v>
      </c>
      <c r="I491" s="35">
        <f t="shared" si="60"/>
        <v>0.20300000000000001</v>
      </c>
      <c r="J491" s="56">
        <f>IF(AND(E458*12&gt;=150000),OnPeakPer*E458*E461,OnPeakPer*E458)</f>
        <v>58.5</v>
      </c>
      <c r="K491" s="118">
        <f>J491*I491</f>
        <v>11.875500000000001</v>
      </c>
      <c r="L491" s="119">
        <f>K491-H491</f>
        <v>0</v>
      </c>
      <c r="M491" s="120">
        <f>IF(ISERROR(L491/H491), "", L491/H491)</f>
        <v>0</v>
      </c>
    </row>
    <row r="492" spans="1:14" ht="13.2" hidden="1" customHeight="1" x14ac:dyDescent="0.25">
      <c r="A492" s="103" t="str">
        <f t="shared" si="58"/>
        <v>Residential (Low)</v>
      </c>
      <c r="B492" s="103" t="s">
        <v>78</v>
      </c>
      <c r="D492" s="25" t="s">
        <v>79</v>
      </c>
      <c r="E492" s="25"/>
      <c r="F492" s="34">
        <f t="shared" si="59"/>
        <v>0.11308</v>
      </c>
      <c r="G492" s="55">
        <f>IF(AND(E458*12&gt;=150000),E458*E460,E458)</f>
        <v>325</v>
      </c>
      <c r="H492" s="130">
        <f>G492*F492</f>
        <v>36.750999999999998</v>
      </c>
      <c r="I492" s="35">
        <f t="shared" si="60"/>
        <v>0.11308</v>
      </c>
      <c r="J492" s="56">
        <f>IF(AND(E458*12&gt;=150000),E458*E461,E458)</f>
        <v>325</v>
      </c>
      <c r="K492" s="118">
        <f>J492*I492</f>
        <v>36.750999999999998</v>
      </c>
      <c r="L492" s="119">
        <f>K492-H492</f>
        <v>0</v>
      </c>
      <c r="M492" s="120">
        <f>IF(ISERROR(L492/H492), "", L492/H492)</f>
        <v>0</v>
      </c>
    </row>
    <row r="493" spans="1:14" ht="13.8" hidden="1" customHeight="1" thickBot="1" x14ac:dyDescent="0.3">
      <c r="A493" s="103" t="str">
        <f t="shared" si="58"/>
        <v>Residential (Low)</v>
      </c>
      <c r="B493" s="103" t="s">
        <v>17</v>
      </c>
      <c r="D493" s="25" t="s">
        <v>80</v>
      </c>
      <c r="E493" s="25"/>
      <c r="F493" s="34">
        <f t="shared" si="59"/>
        <v>0.11308</v>
      </c>
      <c r="G493" s="55">
        <f>IF(AND(E458*12&gt;=150000),E458*E460,E458)</f>
        <v>325</v>
      </c>
      <c r="H493" s="130">
        <f>G493*F493</f>
        <v>36.750999999999998</v>
      </c>
      <c r="I493" s="35">
        <f t="shared" si="60"/>
        <v>0.11308</v>
      </c>
      <c r="J493" s="56">
        <f>IF(AND(E458*12&gt;=150000),E458*E461,E458)</f>
        <v>325</v>
      </c>
      <c r="K493" s="118">
        <f>J493*I493</f>
        <v>36.750999999999998</v>
      </c>
      <c r="L493" s="119">
        <f>K493-H493</f>
        <v>0</v>
      </c>
      <c r="M493" s="120">
        <f>IF(ISERROR(L493/H493), "", L493/H493)</f>
        <v>0</v>
      </c>
    </row>
    <row r="494" spans="1:14" ht="13.8" thickBot="1" x14ac:dyDescent="0.3">
      <c r="A494" s="103" t="str">
        <f t="shared" si="58"/>
        <v>Residential (Low)</v>
      </c>
      <c r="D494" s="58"/>
      <c r="E494" s="59"/>
      <c r="F494" s="60"/>
      <c r="G494" s="61"/>
      <c r="H494" s="62"/>
      <c r="I494" s="60"/>
      <c r="J494" s="63"/>
      <c r="K494" s="62"/>
      <c r="L494" s="64"/>
      <c r="M494" s="65"/>
    </row>
    <row r="495" spans="1:14" x14ac:dyDescent="0.25">
      <c r="A495" s="103" t="str">
        <f t="shared" si="58"/>
        <v>Residential (Low)</v>
      </c>
      <c r="B495" s="103" t="s">
        <v>12</v>
      </c>
      <c r="D495" s="135" t="s">
        <v>81</v>
      </c>
      <c r="E495" s="25"/>
      <c r="F495" s="136"/>
      <c r="G495" s="137"/>
      <c r="H495" s="138">
        <f>SUM(H485:H491,H484)</f>
        <v>99.887982039420734</v>
      </c>
      <c r="I495" s="139"/>
      <c r="J495" s="139"/>
      <c r="K495" s="138">
        <f>SUM(K485:K491,K484)</f>
        <v>104.97397840316732</v>
      </c>
      <c r="L495" s="140">
        <f>K495-H495</f>
        <v>5.0859963637465881</v>
      </c>
      <c r="M495" s="141">
        <f>IF((H495)=0,"",(L495/H495))</f>
        <v>5.0916999822254921E-2</v>
      </c>
    </row>
    <row r="496" spans="1:14" x14ac:dyDescent="0.25">
      <c r="A496" s="103" t="str">
        <f t="shared" si="58"/>
        <v>Residential (Low)</v>
      </c>
      <c r="B496" s="103" t="s">
        <v>12</v>
      </c>
      <c r="D496" s="142" t="s">
        <v>82</v>
      </c>
      <c r="E496" s="25"/>
      <c r="F496" s="136">
        <v>0.13</v>
      </c>
      <c r="G496" s="143"/>
      <c r="H496" s="144">
        <f>H495*F496</f>
        <v>12.985437665124696</v>
      </c>
      <c r="I496" s="145">
        <v>0.13</v>
      </c>
      <c r="J496" s="115"/>
      <c r="K496" s="144">
        <f>K495*I496</f>
        <v>13.646617192411753</v>
      </c>
      <c r="L496" s="119">
        <f>K496-H496</f>
        <v>0.66117952728705731</v>
      </c>
      <c r="M496" s="146">
        <f>IF((H496)=0,"",(L496/H496))</f>
        <v>5.0916999822254984E-2</v>
      </c>
    </row>
    <row r="497" spans="1:13" ht="14.4" x14ac:dyDescent="0.3">
      <c r="A497" s="103" t="str">
        <f t="shared" si="58"/>
        <v>Residential (Low)</v>
      </c>
      <c r="B497" s="103" t="s">
        <v>12</v>
      </c>
      <c r="D497" s="142" t="s">
        <v>83</v>
      </c>
      <c r="E497" s="147"/>
      <c r="F497" s="148">
        <v>0.23499999999999999</v>
      </c>
      <c r="G497" s="143"/>
      <c r="H497" s="144">
        <f>IF(OR(ISNUMBER(SEARCH("[DGEN]", E456))=TRUE, ISNUMBER(SEARCH("STREET LIGHT", E456))=TRUE), 0, IF(AND(E458=0, E459=0),0, IF(AND(E459=0, E458*12&gt;250000), 0, IF(AND(E458=0, E459&gt;=50), 0, IF(E458*12&lt;=250000, F497*H495*-1, IF(E459&lt;50, F497*H495*-1, 0))))))</f>
        <v>-23.473675779263871</v>
      </c>
      <c r="I497" s="148">
        <v>0.23499999999999999</v>
      </c>
      <c r="J497" s="115"/>
      <c r="K497" s="144">
        <f>IF(OR(ISNUMBER(SEARCH("[DGEN]", E456))=TRUE, ISNUMBER(SEARCH("STREET LIGHT", E456))=TRUE), 0, IF(AND(E458=0, E459=0),0, IF(AND(E459=0, E458*12&gt;250000), 0, IF(AND(E458=0, E459&gt;=50), 0, IF(E458*12&lt;=250000, I497*K495*-1, IF(E459&lt;50, I497*K495*-1, 0))))))</f>
        <v>-24.668884924744319</v>
      </c>
      <c r="L497" s="119">
        <f>K497-H497</f>
        <v>-1.1952091454804474</v>
      </c>
      <c r="M497" s="146"/>
    </row>
    <row r="498" spans="1:13" ht="13.8" thickBot="1" x14ac:dyDescent="0.3">
      <c r="A498" s="103" t="str">
        <f t="shared" si="58"/>
        <v>Residential (Low)</v>
      </c>
      <c r="B498" s="103" t="s">
        <v>84</v>
      </c>
      <c r="C498" s="24">
        <f>B23</f>
        <v>7</v>
      </c>
      <c r="D498" s="247" t="s">
        <v>85</v>
      </c>
      <c r="E498" s="247"/>
      <c r="F498" s="77"/>
      <c r="G498" s="78"/>
      <c r="H498" s="79">
        <f>H495+H496+H497</f>
        <v>89.399743925281555</v>
      </c>
      <c r="I498" s="80"/>
      <c r="J498" s="80"/>
      <c r="K498" s="81">
        <f>K495+K496+K497</f>
        <v>93.951710670834757</v>
      </c>
      <c r="L498" s="82">
        <f>K498-H498</f>
        <v>4.5519667455532016</v>
      </c>
      <c r="M498" s="83">
        <f>IF((H498)=0,"",(L498/H498))</f>
        <v>5.0916999822254977E-2</v>
      </c>
    </row>
    <row r="499" spans="1:13" ht="13.8" thickBot="1" x14ac:dyDescent="0.3">
      <c r="A499" s="103" t="str">
        <f t="shared" si="58"/>
        <v>Residential (Low)</v>
      </c>
      <c r="B499" s="103" t="s">
        <v>12</v>
      </c>
      <c r="D499" s="58"/>
      <c r="E499" s="59"/>
      <c r="F499" s="60"/>
      <c r="G499" s="61"/>
      <c r="H499" s="62"/>
      <c r="I499" s="60"/>
      <c r="J499" s="63"/>
      <c r="K499" s="62"/>
      <c r="L499" s="64"/>
      <c r="M499" s="65"/>
    </row>
    <row r="502" spans="1:13" x14ac:dyDescent="0.25">
      <c r="D502" s="104" t="s">
        <v>34</v>
      </c>
      <c r="E502" s="246" t="str">
        <f>D24</f>
        <v>Residential (High)</v>
      </c>
      <c r="F502" s="246"/>
      <c r="G502" s="246"/>
      <c r="H502" s="246"/>
      <c r="I502" s="246"/>
      <c r="J502" s="246"/>
      <c r="K502" s="103" t="str">
        <f>IF(N452="DEMAND - INTERVAL","RTSR - INTERVAL METERED","")</f>
        <v/>
      </c>
    </row>
    <row r="503" spans="1:13" x14ac:dyDescent="0.25">
      <c r="D503" s="104" t="s">
        <v>35</v>
      </c>
      <c r="E503" s="236" t="str">
        <f>H24</f>
        <v>RPP</v>
      </c>
      <c r="F503" s="236"/>
      <c r="G503" s="236"/>
      <c r="H503" s="20"/>
      <c r="I503" s="20"/>
    </row>
    <row r="504" spans="1:13" ht="15.6" x14ac:dyDescent="0.25">
      <c r="D504" s="104" t="s">
        <v>36</v>
      </c>
      <c r="E504" s="21">
        <f>K24</f>
        <v>1500</v>
      </c>
      <c r="F504" s="105" t="s">
        <v>11</v>
      </c>
      <c r="J504" s="22"/>
      <c r="K504" s="22"/>
      <c r="L504" s="22"/>
      <c r="M504" s="22"/>
    </row>
    <row r="505" spans="1:13" ht="15.6" x14ac:dyDescent="0.3">
      <c r="D505" s="104" t="s">
        <v>37</v>
      </c>
      <c r="E505" s="21">
        <f>L24</f>
        <v>0</v>
      </c>
      <c r="F505" s="106" t="s">
        <v>16</v>
      </c>
      <c r="G505" s="107"/>
      <c r="H505" s="108"/>
      <c r="I505" s="108"/>
      <c r="J505" s="108"/>
    </row>
    <row r="506" spans="1:13" x14ac:dyDescent="0.25">
      <c r="D506" s="104" t="s">
        <v>38</v>
      </c>
      <c r="E506" s="23">
        <f>I24</f>
        <v>1.0415000000000001</v>
      </c>
    </row>
    <row r="507" spans="1:13" x14ac:dyDescent="0.25">
      <c r="D507" s="104" t="s">
        <v>39</v>
      </c>
      <c r="E507" s="23">
        <f>J24</f>
        <v>1.0415000000000001</v>
      </c>
    </row>
    <row r="509" spans="1:13" x14ac:dyDescent="0.25">
      <c r="E509" s="105"/>
      <c r="F509" s="237" t="s">
        <v>40</v>
      </c>
      <c r="G509" s="238"/>
      <c r="H509" s="239"/>
      <c r="I509" s="237" t="s">
        <v>41</v>
      </c>
      <c r="J509" s="238"/>
      <c r="K509" s="239"/>
      <c r="L509" s="237" t="s">
        <v>42</v>
      </c>
      <c r="M509" s="239"/>
    </row>
    <row r="510" spans="1:13" x14ac:dyDescent="0.25">
      <c r="E510" s="240"/>
      <c r="F510" s="109" t="s">
        <v>43</v>
      </c>
      <c r="G510" s="109" t="s">
        <v>44</v>
      </c>
      <c r="H510" s="110" t="s">
        <v>45</v>
      </c>
      <c r="I510" s="109" t="s">
        <v>43</v>
      </c>
      <c r="J510" s="111" t="s">
        <v>44</v>
      </c>
      <c r="K510" s="110" t="s">
        <v>45</v>
      </c>
      <c r="L510" s="242" t="s">
        <v>46</v>
      </c>
      <c r="M510" s="244" t="s">
        <v>47</v>
      </c>
    </row>
    <row r="511" spans="1:13" x14ac:dyDescent="0.25">
      <c r="E511" s="241"/>
      <c r="F511" s="112" t="s">
        <v>48</v>
      </c>
      <c r="G511" s="112"/>
      <c r="H511" s="113" t="s">
        <v>48</v>
      </c>
      <c r="I511" s="112" t="s">
        <v>48</v>
      </c>
      <c r="J511" s="113"/>
      <c r="K511" s="113" t="s">
        <v>48</v>
      </c>
      <c r="L511" s="243"/>
      <c r="M511" s="245"/>
    </row>
    <row r="512" spans="1:13" x14ac:dyDescent="0.25">
      <c r="A512" s="103" t="str">
        <f>$E502</f>
        <v>Residential (High)</v>
      </c>
      <c r="D512" s="114" t="s">
        <v>49</v>
      </c>
      <c r="E512" s="25"/>
      <c r="F512" s="26">
        <f>F74</f>
        <v>47.66</v>
      </c>
      <c r="G512" s="115">
        <v>1</v>
      </c>
      <c r="H512" s="116">
        <f>G512*F512</f>
        <v>47.66</v>
      </c>
      <c r="I512" s="29">
        <f>I74</f>
        <v>48.83</v>
      </c>
      <c r="J512" s="117">
        <f>G512</f>
        <v>1</v>
      </c>
      <c r="K512" s="118">
        <f>J512*I512</f>
        <v>48.83</v>
      </c>
      <c r="L512" s="119">
        <f>K512-H512</f>
        <v>1.1700000000000017</v>
      </c>
      <c r="M512" s="120">
        <f>IF(ISERROR(L512/H512), "", L512/H512)</f>
        <v>2.4548887956357571E-2</v>
      </c>
    </row>
    <row r="513" spans="1:13" x14ac:dyDescent="0.25">
      <c r="A513" s="103" t="str">
        <f t="shared" ref="A513:A545" si="65">A512</f>
        <v>Residential (High)</v>
      </c>
      <c r="D513" s="114" t="s">
        <v>50</v>
      </c>
      <c r="E513" s="25"/>
      <c r="F513" s="34">
        <f t="shared" ref="F513:F539" si="66">F75</f>
        <v>0</v>
      </c>
      <c r="G513" s="115">
        <f>IF($E505&gt;0, $E505, $E504)</f>
        <v>1500</v>
      </c>
      <c r="H513" s="116">
        <f>G513*F513</f>
        <v>0</v>
      </c>
      <c r="I513" s="35">
        <f t="shared" ref="I513:I539" si="67">I75</f>
        <v>0</v>
      </c>
      <c r="J513" s="117">
        <f>IF($E505&gt;0, $E505, $E504)</f>
        <v>1500</v>
      </c>
      <c r="K513" s="118">
        <f>J513*I513</f>
        <v>0</v>
      </c>
      <c r="L513" s="119">
        <f>K513-H513</f>
        <v>0</v>
      </c>
      <c r="M513" s="120" t="str">
        <f>IF(ISERROR(L513/H513), "", L513/H513)</f>
        <v/>
      </c>
    </row>
    <row r="514" spans="1:13" ht="13.2" hidden="1" customHeight="1" x14ac:dyDescent="0.25">
      <c r="A514" s="103" t="str">
        <f t="shared" si="65"/>
        <v>Residential (High)</v>
      </c>
      <c r="D514" s="114" t="s">
        <v>51</v>
      </c>
      <c r="E514" s="25"/>
      <c r="F514" s="34">
        <f t="shared" si="66"/>
        <v>0</v>
      </c>
      <c r="G514" s="115">
        <f>IF($E505&gt;0, $E505, $E504)</f>
        <v>1500</v>
      </c>
      <c r="H514" s="116">
        <v>0</v>
      </c>
      <c r="I514" s="35">
        <f t="shared" si="67"/>
        <v>0</v>
      </c>
      <c r="J514" s="117">
        <f>IF($E505&gt;0, $E505, $E504)</f>
        <v>1500</v>
      </c>
      <c r="K514" s="118">
        <v>0</v>
      </c>
      <c r="L514" s="119"/>
      <c r="M514" s="120"/>
    </row>
    <row r="515" spans="1:13" ht="13.2" hidden="1" customHeight="1" x14ac:dyDescent="0.25">
      <c r="A515" s="103" t="str">
        <f t="shared" si="65"/>
        <v>Residential (High)</v>
      </c>
      <c r="D515" s="114" t="s">
        <v>52</v>
      </c>
      <c r="E515" s="25"/>
      <c r="F515" s="34">
        <f t="shared" si="66"/>
        <v>0</v>
      </c>
      <c r="G515" s="115">
        <f>IF($E505&gt;0, $E505, $E504)</f>
        <v>1500</v>
      </c>
      <c r="H515" s="116">
        <v>0</v>
      </c>
      <c r="I515" s="35">
        <f t="shared" si="67"/>
        <v>0</v>
      </c>
      <c r="J515" s="121">
        <f>IF($E505&gt;0, $E505, $E504)</f>
        <v>1500</v>
      </c>
      <c r="K515" s="118">
        <v>0</v>
      </c>
      <c r="L515" s="119">
        <f t="shared" ref="L515:L533" si="68">K515-H515</f>
        <v>0</v>
      </c>
      <c r="M515" s="120" t="str">
        <f>IF(ISERROR(L515/H515), "", L515/H515)</f>
        <v/>
      </c>
    </row>
    <row r="516" spans="1:13" x14ac:dyDescent="0.25">
      <c r="A516" s="103" t="str">
        <f t="shared" si="65"/>
        <v>Residential (High)</v>
      </c>
      <c r="D516" s="114" t="s">
        <v>53</v>
      </c>
      <c r="E516" s="25"/>
      <c r="F516" s="26">
        <f t="shared" si="66"/>
        <v>-1.2667264157015985</v>
      </c>
      <c r="G516" s="115">
        <v>1</v>
      </c>
      <c r="H516" s="116">
        <f>G516*F516</f>
        <v>-1.2667264157015985</v>
      </c>
      <c r="I516" s="29">
        <f t="shared" si="67"/>
        <v>1.843594476927918</v>
      </c>
      <c r="J516" s="117">
        <f>G516</f>
        <v>1</v>
      </c>
      <c r="K516" s="118">
        <f>J516*I516</f>
        <v>1.843594476927918</v>
      </c>
      <c r="L516" s="119">
        <f t="shared" si="68"/>
        <v>3.1103208926295167</v>
      </c>
      <c r="M516" s="120">
        <f>IF(ISERROR(L516/H516), "", L516/H516)</f>
        <v>-2.4554006722176163</v>
      </c>
    </row>
    <row r="517" spans="1:13" x14ac:dyDescent="0.25">
      <c r="A517" s="103" t="str">
        <f t="shared" si="65"/>
        <v>Residential (High)</v>
      </c>
      <c r="D517" s="114" t="s">
        <v>54</v>
      </c>
      <c r="E517" s="25"/>
      <c r="F517" s="36">
        <f t="shared" si="66"/>
        <v>0</v>
      </c>
      <c r="G517" s="115">
        <f>IF($E505&gt;0, $E505, $E504)</f>
        <v>1500</v>
      </c>
      <c r="H517" s="116">
        <f>G517*F517</f>
        <v>0</v>
      </c>
      <c r="I517" s="35">
        <f t="shared" si="67"/>
        <v>0</v>
      </c>
      <c r="J517" s="117">
        <f>IF($E505&gt;0, $E505, $E504)</f>
        <v>1500</v>
      </c>
      <c r="K517" s="118">
        <f>J517*I517</f>
        <v>0</v>
      </c>
      <c r="L517" s="119">
        <f t="shared" si="68"/>
        <v>0</v>
      </c>
      <c r="M517" s="120" t="str">
        <f>IF(ISERROR(L517/H517), "", L517/H517)</f>
        <v/>
      </c>
    </row>
    <row r="518" spans="1:13" x14ac:dyDescent="0.25">
      <c r="A518" s="103" t="str">
        <f t="shared" si="65"/>
        <v>Residential (High)</v>
      </c>
      <c r="B518" s="103" t="s">
        <v>55</v>
      </c>
      <c r="C518" s="24">
        <f>B24</f>
        <v>8</v>
      </c>
      <c r="D518" s="46" t="s">
        <v>56</v>
      </c>
      <c r="E518" s="47"/>
      <c r="F518" s="48"/>
      <c r="G518" s="49"/>
      <c r="H518" s="50">
        <f>SUM(H512:H517)</f>
        <v>46.393273584298399</v>
      </c>
      <c r="I518" s="51"/>
      <c r="J518" s="52"/>
      <c r="K518" s="50">
        <f>SUM(K512:K517)</f>
        <v>50.673594476927917</v>
      </c>
      <c r="L518" s="41">
        <f t="shared" si="68"/>
        <v>4.2803208926295184</v>
      </c>
      <c r="M518" s="42">
        <f>IF((H518)=0,"",(L518/H518))</f>
        <v>9.2261669891692544E-2</v>
      </c>
    </row>
    <row r="519" spans="1:13" x14ac:dyDescent="0.25">
      <c r="A519" s="103" t="str">
        <f t="shared" si="65"/>
        <v>Residential (High)</v>
      </c>
      <c r="D519" s="123" t="s">
        <v>57</v>
      </c>
      <c r="E519" s="25"/>
      <c r="F519" s="34">
        <f t="shared" si="66"/>
        <v>0.12752000000000002</v>
      </c>
      <c r="G519" s="43">
        <f>IF(F519=0, 0, $E504*E506-E504)</f>
        <v>62.250000000000227</v>
      </c>
      <c r="H519" s="28">
        <f t="shared" ref="H519:H526" si="69">G519*F519</f>
        <v>7.9381200000000307</v>
      </c>
      <c r="I519" s="35">
        <f t="shared" si="67"/>
        <v>0.12752000000000002</v>
      </c>
      <c r="J519" s="44">
        <f>IF(I519=0, 0, E504*E507-E504)</f>
        <v>62.250000000000227</v>
      </c>
      <c r="K519" s="31">
        <f t="shared" ref="K519:K526" si="70">J519*I519</f>
        <v>7.9381200000000307</v>
      </c>
      <c r="L519" s="119">
        <f t="shared" si="68"/>
        <v>0</v>
      </c>
      <c r="M519" s="120">
        <f t="shared" ref="M519:M526" si="71">IF(ISERROR(L519/H519), "", L519/H519)</f>
        <v>0</v>
      </c>
    </row>
    <row r="520" spans="1:13" ht="26.4" x14ac:dyDescent="0.25">
      <c r="A520" s="103" t="str">
        <f t="shared" si="65"/>
        <v>Residential (High)</v>
      </c>
      <c r="D520" s="123" t="s">
        <v>58</v>
      </c>
      <c r="E520" s="25"/>
      <c r="F520" s="36">
        <f t="shared" si="66"/>
        <v>0</v>
      </c>
      <c r="G520" s="55">
        <f>IF($E505&gt;0, $E505, $E504)</f>
        <v>1500</v>
      </c>
      <c r="H520" s="116">
        <f t="shared" si="69"/>
        <v>0</v>
      </c>
      <c r="I520" s="35">
        <f t="shared" si="67"/>
        <v>0</v>
      </c>
      <c r="J520" s="56">
        <f>IF($E505&gt;0, $E505, $E504)</f>
        <v>1500</v>
      </c>
      <c r="K520" s="118">
        <f t="shared" si="70"/>
        <v>0</v>
      </c>
      <c r="L520" s="119">
        <f t="shared" si="68"/>
        <v>0</v>
      </c>
      <c r="M520" s="120" t="str">
        <f t="shared" si="71"/>
        <v/>
      </c>
    </row>
    <row r="521" spans="1:13" x14ac:dyDescent="0.25">
      <c r="A521" s="103" t="str">
        <f t="shared" si="65"/>
        <v>Residential (High)</v>
      </c>
      <c r="D521" s="123" t="s">
        <v>59</v>
      </c>
      <c r="E521" s="25"/>
      <c r="F521" s="36">
        <f t="shared" si="66"/>
        <v>0</v>
      </c>
      <c r="G521" s="55">
        <f>IF($E505&gt;0, $E505, $E504)</f>
        <v>1500</v>
      </c>
      <c r="H521" s="116">
        <f t="shared" si="69"/>
        <v>0</v>
      </c>
      <c r="I521" s="35">
        <f t="shared" si="67"/>
        <v>0</v>
      </c>
      <c r="J521" s="56">
        <f>IF($E505&gt;0, $E505, $E504)</f>
        <v>1500</v>
      </c>
      <c r="K521" s="118">
        <f t="shared" si="70"/>
        <v>0</v>
      </c>
      <c r="L521" s="119">
        <f t="shared" si="68"/>
        <v>0</v>
      </c>
      <c r="M521" s="120" t="str">
        <f t="shared" si="71"/>
        <v/>
      </c>
    </row>
    <row r="522" spans="1:13" x14ac:dyDescent="0.25">
      <c r="A522" s="103" t="str">
        <f t="shared" si="65"/>
        <v>Residential (High)</v>
      </c>
      <c r="D522" s="123" t="s">
        <v>60</v>
      </c>
      <c r="E522" s="25"/>
      <c r="F522" s="34">
        <f t="shared" si="66"/>
        <v>0</v>
      </c>
      <c r="G522" s="55">
        <f>E504</f>
        <v>1500</v>
      </c>
      <c r="H522" s="116">
        <f t="shared" si="69"/>
        <v>0</v>
      </c>
      <c r="I522" s="35">
        <f t="shared" si="67"/>
        <v>0</v>
      </c>
      <c r="J522" s="56">
        <f>E504</f>
        <v>1500</v>
      </c>
      <c r="K522" s="118">
        <f t="shared" si="70"/>
        <v>0</v>
      </c>
      <c r="L522" s="119">
        <f t="shared" si="68"/>
        <v>0</v>
      </c>
      <c r="M522" s="120" t="str">
        <f t="shared" si="71"/>
        <v/>
      </c>
    </row>
    <row r="523" spans="1:13" x14ac:dyDescent="0.25">
      <c r="A523" s="103" t="str">
        <f t="shared" si="65"/>
        <v>Residential (High)</v>
      </c>
      <c r="D523" s="114" t="s">
        <v>61</v>
      </c>
      <c r="E523" s="25"/>
      <c r="F523" s="36">
        <f t="shared" si="66"/>
        <v>1.4668233742402548E-3</v>
      </c>
      <c r="G523" s="55">
        <f>IF($E505&gt;0, $E505, $E504)</f>
        <v>1500</v>
      </c>
      <c r="H523" s="116">
        <f t="shared" si="69"/>
        <v>2.2002350613603823</v>
      </c>
      <c r="I523" s="35">
        <f t="shared" si="67"/>
        <v>1.5338786699851134E-3</v>
      </c>
      <c r="J523" s="56">
        <f>IF($E505&gt;0, $E505, $E504)</f>
        <v>1500</v>
      </c>
      <c r="K523" s="118">
        <f t="shared" si="70"/>
        <v>2.3008180049776703</v>
      </c>
      <c r="L523" s="119">
        <f t="shared" si="68"/>
        <v>0.10058294361728803</v>
      </c>
      <c r="M523" s="120">
        <f t="shared" si="71"/>
        <v>4.571463539677377E-2</v>
      </c>
    </row>
    <row r="524" spans="1:13" ht="26.4" x14ac:dyDescent="0.25">
      <c r="A524" s="103" t="str">
        <f t="shared" si="65"/>
        <v>Residential (High)</v>
      </c>
      <c r="D524" s="123" t="s">
        <v>62</v>
      </c>
      <c r="E524" s="25"/>
      <c r="F524" s="36">
        <f t="shared" si="66"/>
        <v>0.42</v>
      </c>
      <c r="G524" s="115">
        <v>1</v>
      </c>
      <c r="H524" s="116">
        <f t="shared" si="69"/>
        <v>0.42</v>
      </c>
      <c r="I524" s="45">
        <f t="shared" si="67"/>
        <v>0.42</v>
      </c>
      <c r="J524" s="121">
        <v>1</v>
      </c>
      <c r="K524" s="118">
        <f t="shared" si="70"/>
        <v>0.42</v>
      </c>
      <c r="L524" s="119">
        <f t="shared" si="68"/>
        <v>0</v>
      </c>
      <c r="M524" s="120">
        <f t="shared" si="71"/>
        <v>0</v>
      </c>
    </row>
    <row r="525" spans="1:13" x14ac:dyDescent="0.25">
      <c r="A525" s="103" t="str">
        <f t="shared" si="65"/>
        <v>Residential (High)</v>
      </c>
      <c r="D525" s="114" t="s">
        <v>63</v>
      </c>
      <c r="E525" s="25"/>
      <c r="F525" s="36">
        <f t="shared" si="66"/>
        <v>-0.36128264150576167</v>
      </c>
      <c r="G525" s="115">
        <v>1</v>
      </c>
      <c r="H525" s="116">
        <f t="shared" si="69"/>
        <v>-0.36128264150576167</v>
      </c>
      <c r="I525" s="29">
        <f t="shared" si="67"/>
        <v>-5.1282641505761693E-2</v>
      </c>
      <c r="J525" s="121">
        <v>1</v>
      </c>
      <c r="K525" s="118">
        <f t="shared" si="70"/>
        <v>-5.1282641505761693E-2</v>
      </c>
      <c r="L525" s="119">
        <f t="shared" si="68"/>
        <v>0.31</v>
      </c>
      <c r="M525" s="120">
        <f t="shared" si="71"/>
        <v>-0.85805395661406603</v>
      </c>
    </row>
    <row r="526" spans="1:13" x14ac:dyDescent="0.25">
      <c r="A526" s="103" t="str">
        <f t="shared" si="65"/>
        <v>Residential (High)</v>
      </c>
      <c r="D526" s="114" t="s">
        <v>64</v>
      </c>
      <c r="E526" s="25"/>
      <c r="F526" s="34">
        <f t="shared" si="66"/>
        <v>0</v>
      </c>
      <c r="G526" s="55">
        <f>IF($E505&gt;0, $E505, $E504)</f>
        <v>1500</v>
      </c>
      <c r="H526" s="116">
        <f t="shared" si="69"/>
        <v>0</v>
      </c>
      <c r="I526" s="35">
        <f t="shared" si="67"/>
        <v>0</v>
      </c>
      <c r="J526" s="56">
        <f>IF($E505&gt;0, $E505, $E504)</f>
        <v>1500</v>
      </c>
      <c r="K526" s="118">
        <f t="shared" si="70"/>
        <v>0</v>
      </c>
      <c r="L526" s="119">
        <f t="shared" si="68"/>
        <v>0</v>
      </c>
      <c r="M526" s="120" t="str">
        <f t="shared" si="71"/>
        <v/>
      </c>
    </row>
    <row r="527" spans="1:13" ht="26.4" x14ac:dyDescent="0.25">
      <c r="A527" s="103" t="str">
        <f t="shared" si="65"/>
        <v>Residential (High)</v>
      </c>
      <c r="B527" s="103" t="s">
        <v>65</v>
      </c>
      <c r="C527" s="24">
        <f>B24</f>
        <v>8</v>
      </c>
      <c r="D527" s="46" t="s">
        <v>66</v>
      </c>
      <c r="E527" s="47"/>
      <c r="F527" s="48"/>
      <c r="G527" s="49"/>
      <c r="H527" s="50">
        <f>SUM(H518:H526)</f>
        <v>56.590346004153055</v>
      </c>
      <c r="I527" s="51"/>
      <c r="J527" s="52"/>
      <c r="K527" s="50">
        <f>SUM(K518:K526)</f>
        <v>61.281249840399859</v>
      </c>
      <c r="L527" s="41">
        <f t="shared" si="68"/>
        <v>4.6909038362468038</v>
      </c>
      <c r="M527" s="42">
        <f>IF((H527)=0,"",(L527/H527))</f>
        <v>8.2892298200518993E-2</v>
      </c>
    </row>
    <row r="528" spans="1:13" x14ac:dyDescent="0.25">
      <c r="A528" s="103" t="str">
        <f t="shared" si="65"/>
        <v>Residential (High)</v>
      </c>
      <c r="D528" s="126" t="s">
        <v>67</v>
      </c>
      <c r="E528" s="25"/>
      <c r="F528" s="36">
        <f t="shared" si="66"/>
        <v>1.29E-2</v>
      </c>
      <c r="G528" s="43">
        <f>IF($E505&gt;0, $E505, $E504*$E506)</f>
        <v>1562.2500000000002</v>
      </c>
      <c r="H528" s="116">
        <f>G528*F528</f>
        <v>20.153025000000003</v>
      </c>
      <c r="I528" s="35">
        <f t="shared" si="67"/>
        <v>1.37E-2</v>
      </c>
      <c r="J528" s="44">
        <f>IF($E505&gt;0, $E505, $E504*$E507)</f>
        <v>1562.2500000000002</v>
      </c>
      <c r="K528" s="118">
        <f>J528*I528</f>
        <v>21.402825000000004</v>
      </c>
      <c r="L528" s="119">
        <f t="shared" si="68"/>
        <v>1.2498000000000005</v>
      </c>
      <c r="M528" s="120">
        <f>IF(ISERROR(L528/H528), "", L528/H528)</f>
        <v>6.2015503875969005E-2</v>
      </c>
    </row>
    <row r="529" spans="1:13" ht="26.4" x14ac:dyDescent="0.25">
      <c r="A529" s="103" t="str">
        <f t="shared" si="65"/>
        <v>Residential (High)</v>
      </c>
      <c r="D529" s="128" t="s">
        <v>68</v>
      </c>
      <c r="E529" s="25"/>
      <c r="F529" s="36">
        <f t="shared" si="66"/>
        <v>9.2999999999999992E-3</v>
      </c>
      <c r="G529" s="43">
        <f>IF($E505&gt;0, $E505, $E504*$E506)</f>
        <v>1562.2500000000002</v>
      </c>
      <c r="H529" s="116">
        <f>G529*F529</f>
        <v>14.528925000000001</v>
      </c>
      <c r="I529" s="35">
        <f t="shared" si="67"/>
        <v>9.9000000000000008E-3</v>
      </c>
      <c r="J529" s="44">
        <f>IF($E505&gt;0, $E505, $E504*$E507)</f>
        <v>1562.2500000000002</v>
      </c>
      <c r="K529" s="118">
        <f>J529*I529</f>
        <v>15.466275000000003</v>
      </c>
      <c r="L529" s="119">
        <f t="shared" si="68"/>
        <v>0.93735000000000213</v>
      </c>
      <c r="M529" s="120">
        <f>IF(ISERROR(L529/H529), "", L529/H529)</f>
        <v>6.4516129032258202E-2</v>
      </c>
    </row>
    <row r="530" spans="1:13" ht="26.4" x14ac:dyDescent="0.25">
      <c r="A530" s="103" t="str">
        <f t="shared" si="65"/>
        <v>Residential (High)</v>
      </c>
      <c r="B530" s="103" t="s">
        <v>69</v>
      </c>
      <c r="C530" s="24">
        <f>B24</f>
        <v>8</v>
      </c>
      <c r="D530" s="46" t="s">
        <v>70</v>
      </c>
      <c r="E530" s="47"/>
      <c r="F530" s="48"/>
      <c r="G530" s="49"/>
      <c r="H530" s="50">
        <f>SUM(H527:H529)</f>
        <v>91.272296004153063</v>
      </c>
      <c r="I530" s="51"/>
      <c r="J530" s="52"/>
      <c r="K530" s="50">
        <f>SUM(K527:K529)</f>
        <v>98.150349840399855</v>
      </c>
      <c r="L530" s="41">
        <f t="shared" si="68"/>
        <v>6.8780538362467922</v>
      </c>
      <c r="M530" s="42">
        <f>IF((H530)=0,"",(L530/H530))</f>
        <v>7.5357519612893581E-2</v>
      </c>
    </row>
    <row r="531" spans="1:13" ht="26.4" x14ac:dyDescent="0.25">
      <c r="A531" s="103" t="str">
        <f t="shared" si="65"/>
        <v>Residential (High)</v>
      </c>
      <c r="D531" s="129" t="s">
        <v>71</v>
      </c>
      <c r="E531" s="25"/>
      <c r="F531" s="34">
        <f t="shared" si="66"/>
        <v>4.5000000000000005E-3</v>
      </c>
      <c r="G531" s="43">
        <f>E504*E506</f>
        <v>1562.2500000000002</v>
      </c>
      <c r="H531" s="53">
        <f>G531*F531</f>
        <v>7.0301250000000017</v>
      </c>
      <c r="I531" s="35">
        <f t="shared" si="67"/>
        <v>4.5000000000000005E-3</v>
      </c>
      <c r="J531" s="44">
        <f>E504*E507</f>
        <v>1562.2500000000002</v>
      </c>
      <c r="K531" s="31">
        <f>J531*I531</f>
        <v>7.0301250000000017</v>
      </c>
      <c r="L531" s="119">
        <f t="shared" si="68"/>
        <v>0</v>
      </c>
      <c r="M531" s="120">
        <f>IF(ISERROR(L531/H531), "", L531/H531)</f>
        <v>0</v>
      </c>
    </row>
    <row r="532" spans="1:13" ht="26.4" x14ac:dyDescent="0.25">
      <c r="A532" s="103" t="str">
        <f t="shared" si="65"/>
        <v>Residential (High)</v>
      </c>
      <c r="D532" s="129" t="s">
        <v>72</v>
      </c>
      <c r="E532" s="25"/>
      <c r="F532" s="34">
        <f t="shared" si="66"/>
        <v>1.5E-3</v>
      </c>
      <c r="G532" s="43">
        <f>E504*E506</f>
        <v>1562.2500000000002</v>
      </c>
      <c r="H532" s="53">
        <f>G532*F532</f>
        <v>2.3433750000000004</v>
      </c>
      <c r="I532" s="35">
        <f t="shared" si="67"/>
        <v>1.5E-3</v>
      </c>
      <c r="J532" s="44">
        <f>E504*E507</f>
        <v>1562.2500000000002</v>
      </c>
      <c r="K532" s="31">
        <f>J532*I532</f>
        <v>2.3433750000000004</v>
      </c>
      <c r="L532" s="119">
        <f t="shared" si="68"/>
        <v>0</v>
      </c>
      <c r="M532" s="120">
        <f>IF(ISERROR(L532/H532), "", L532/H532)</f>
        <v>0</v>
      </c>
    </row>
    <row r="533" spans="1:13" x14ac:dyDescent="0.25">
      <c r="A533" s="103" t="str">
        <f t="shared" si="65"/>
        <v>Residential (High)</v>
      </c>
      <c r="D533" s="25" t="s">
        <v>73</v>
      </c>
      <c r="E533" s="25"/>
      <c r="F533" s="54">
        <f t="shared" si="66"/>
        <v>0.25</v>
      </c>
      <c r="G533" s="115">
        <v>1</v>
      </c>
      <c r="H533" s="130">
        <f>G533*F533</f>
        <v>0.25</v>
      </c>
      <c r="I533" s="45">
        <f t="shared" si="67"/>
        <v>0.25</v>
      </c>
      <c r="J533" s="117">
        <v>1</v>
      </c>
      <c r="K533" s="118">
        <f>J533*I533</f>
        <v>0.25</v>
      </c>
      <c r="L533" s="119">
        <f t="shared" si="68"/>
        <v>0</v>
      </c>
      <c r="M533" s="120">
        <f>IF(ISERROR(L533/H533), "", L533/H533)</f>
        <v>0</v>
      </c>
    </row>
    <row r="534" spans="1:13" ht="26.4" hidden="1" customHeight="1" x14ac:dyDescent="0.25">
      <c r="A534" s="103" t="str">
        <f t="shared" si="65"/>
        <v>Residential (High)</v>
      </c>
      <c r="D534" s="129" t="s">
        <v>74</v>
      </c>
      <c r="E534" s="25"/>
      <c r="F534" s="34">
        <f t="shared" si="66"/>
        <v>0</v>
      </c>
      <c r="G534" s="55"/>
      <c r="H534" s="130"/>
      <c r="I534" s="35">
        <f t="shared" si="67"/>
        <v>0</v>
      </c>
      <c r="J534" s="56"/>
      <c r="K534" s="118"/>
      <c r="L534" s="119"/>
      <c r="M534" s="120"/>
    </row>
    <row r="535" spans="1:13" x14ac:dyDescent="0.25">
      <c r="A535" s="103" t="str">
        <f t="shared" si="65"/>
        <v>Residential (High)</v>
      </c>
      <c r="B535" s="103" t="s">
        <v>12</v>
      </c>
      <c r="D535" s="25" t="s">
        <v>75</v>
      </c>
      <c r="E535" s="25"/>
      <c r="F535" s="34">
        <f t="shared" si="66"/>
        <v>9.8000000000000004E-2</v>
      </c>
      <c r="G535" s="55">
        <f>IF(AND(E504*12&gt;=150000),OffPeakPer*E504*E506,OffPeakPer*E504)</f>
        <v>960</v>
      </c>
      <c r="H535" s="130">
        <f>G535*F535</f>
        <v>94.08</v>
      </c>
      <c r="I535" s="35">
        <f t="shared" si="67"/>
        <v>9.8000000000000004E-2</v>
      </c>
      <c r="J535" s="56">
        <f>IF(AND(E504*12&gt;=150000),OffPeakPer*E504*E507,OffPeakPer*E504)</f>
        <v>960</v>
      </c>
      <c r="K535" s="118">
        <f>J535*I535</f>
        <v>94.08</v>
      </c>
      <c r="L535" s="119">
        <f>K535-H535</f>
        <v>0</v>
      </c>
      <c r="M535" s="120">
        <f>IF(ISERROR(L535/H535), "", L535/H535)</f>
        <v>0</v>
      </c>
    </row>
    <row r="536" spans="1:13" x14ac:dyDescent="0.25">
      <c r="A536" s="103" t="str">
        <f t="shared" si="65"/>
        <v>Residential (High)</v>
      </c>
      <c r="B536" s="103" t="s">
        <v>12</v>
      </c>
      <c r="D536" s="25" t="s">
        <v>76</v>
      </c>
      <c r="E536" s="25"/>
      <c r="F536" s="34">
        <f t="shared" si="66"/>
        <v>0.157</v>
      </c>
      <c r="G536" s="55">
        <f>IF(AND(E504*12&gt;=150000),MidPeakPer*E504*E506,MidPeakPer*E504)</f>
        <v>270</v>
      </c>
      <c r="H536" s="130">
        <f>G536*F536</f>
        <v>42.39</v>
      </c>
      <c r="I536" s="35">
        <f t="shared" si="67"/>
        <v>0.157</v>
      </c>
      <c r="J536" s="56">
        <f>IF(AND(E504*12&gt;=150000),MidPeakPer*E504*E507,MidPeakPer*E504)</f>
        <v>270</v>
      </c>
      <c r="K536" s="118">
        <f>J536*I536</f>
        <v>42.39</v>
      </c>
      <c r="L536" s="119">
        <f>K536-H536</f>
        <v>0</v>
      </c>
      <c r="M536" s="120">
        <f>IF(ISERROR(L536/H536), "", L536/H536)</f>
        <v>0</v>
      </c>
    </row>
    <row r="537" spans="1:13" ht="13.8" thickBot="1" x14ac:dyDescent="0.3">
      <c r="A537" s="103" t="str">
        <f t="shared" si="65"/>
        <v>Residential (High)</v>
      </c>
      <c r="B537" s="103" t="s">
        <v>12</v>
      </c>
      <c r="D537" s="103" t="s">
        <v>77</v>
      </c>
      <c r="E537" s="25"/>
      <c r="F537" s="34">
        <f t="shared" si="66"/>
        <v>0.20300000000000001</v>
      </c>
      <c r="G537" s="55">
        <f>IF(AND(E504*12&gt;=150000),OnPeakPer*E504*E506,OnPeakPer*E504)</f>
        <v>270</v>
      </c>
      <c r="H537" s="130">
        <f>G537*F537</f>
        <v>54.81</v>
      </c>
      <c r="I537" s="35">
        <f t="shared" si="67"/>
        <v>0.20300000000000001</v>
      </c>
      <c r="J537" s="56">
        <f>IF(AND(E504*12&gt;=150000),OnPeakPer*E504*E507,OnPeakPer*E504)</f>
        <v>270</v>
      </c>
      <c r="K537" s="118">
        <f>J537*I537</f>
        <v>54.81</v>
      </c>
      <c r="L537" s="119">
        <f>K537-H537</f>
        <v>0</v>
      </c>
      <c r="M537" s="120">
        <f>IF(ISERROR(L537/H537), "", L537/H537)</f>
        <v>0</v>
      </c>
    </row>
    <row r="538" spans="1:13" ht="13.2" hidden="1" customHeight="1" x14ac:dyDescent="0.25">
      <c r="A538" s="103" t="str">
        <f t="shared" si="65"/>
        <v>Residential (High)</v>
      </c>
      <c r="B538" s="103" t="s">
        <v>78</v>
      </c>
      <c r="D538" s="25" t="s">
        <v>79</v>
      </c>
      <c r="E538" s="25"/>
      <c r="F538" s="34">
        <f t="shared" si="66"/>
        <v>0.11308</v>
      </c>
      <c r="G538" s="55">
        <f>IF(AND(E504*12&gt;=150000),E504*E506,E504)</f>
        <v>1500</v>
      </c>
      <c r="H538" s="130">
        <f>G538*F538</f>
        <v>169.62</v>
      </c>
      <c r="I538" s="35">
        <f t="shared" si="67"/>
        <v>0.11308</v>
      </c>
      <c r="J538" s="56">
        <f>IF(AND(E504*12&gt;=150000),E504*E507,E504)</f>
        <v>1500</v>
      </c>
      <c r="K538" s="118">
        <f>J538*I538</f>
        <v>169.62</v>
      </c>
      <c r="L538" s="119">
        <f>K538-H538</f>
        <v>0</v>
      </c>
      <c r="M538" s="120">
        <f>IF(ISERROR(L538/H538), "", L538/H538)</f>
        <v>0</v>
      </c>
    </row>
    <row r="539" spans="1:13" ht="13.8" hidden="1" customHeight="1" thickBot="1" x14ac:dyDescent="0.3">
      <c r="A539" s="103" t="str">
        <f t="shared" si="65"/>
        <v>Residential (High)</v>
      </c>
      <c r="B539" s="103" t="s">
        <v>17</v>
      </c>
      <c r="D539" s="25" t="s">
        <v>80</v>
      </c>
      <c r="E539" s="25"/>
      <c r="F539" s="34">
        <f t="shared" si="66"/>
        <v>0.11308</v>
      </c>
      <c r="G539" s="55">
        <f>IF(AND(E504*12&gt;=150000),E504*E506,E504)</f>
        <v>1500</v>
      </c>
      <c r="H539" s="130">
        <f>G539*F539</f>
        <v>169.62</v>
      </c>
      <c r="I539" s="35">
        <f t="shared" si="67"/>
        <v>0.11308</v>
      </c>
      <c r="J539" s="56">
        <f>IF(AND(E504*12&gt;=150000),E504*E507,E504)</f>
        <v>1500</v>
      </c>
      <c r="K539" s="118">
        <f>J539*I539</f>
        <v>169.62</v>
      </c>
      <c r="L539" s="119">
        <f>K539-H539</f>
        <v>0</v>
      </c>
      <c r="M539" s="120">
        <f>IF(ISERROR(L539/H539), "", L539/H539)</f>
        <v>0</v>
      </c>
    </row>
    <row r="540" spans="1:13" ht="13.8" thickBot="1" x14ac:dyDescent="0.3">
      <c r="A540" s="103" t="str">
        <f t="shared" si="65"/>
        <v>Residential (High)</v>
      </c>
      <c r="D540" s="58"/>
      <c r="E540" s="59"/>
      <c r="F540" s="60"/>
      <c r="G540" s="61"/>
      <c r="H540" s="62"/>
      <c r="I540" s="60"/>
      <c r="J540" s="63"/>
      <c r="K540" s="62"/>
      <c r="L540" s="64"/>
      <c r="M540" s="65"/>
    </row>
    <row r="541" spans="1:13" x14ac:dyDescent="0.25">
      <c r="A541" s="103" t="str">
        <f t="shared" si="65"/>
        <v>Residential (High)</v>
      </c>
      <c r="B541" s="103" t="s">
        <v>12</v>
      </c>
      <c r="D541" s="135" t="s">
        <v>81</v>
      </c>
      <c r="E541" s="25"/>
      <c r="F541" s="136"/>
      <c r="G541" s="137"/>
      <c r="H541" s="138">
        <f>SUM(H531:H537,H530)</f>
        <v>292.17579600415309</v>
      </c>
      <c r="I541" s="139"/>
      <c r="J541" s="139"/>
      <c r="K541" s="138">
        <f>SUM(K531:K537,K530)</f>
        <v>299.05384984039983</v>
      </c>
      <c r="L541" s="140">
        <f>K541-H541</f>
        <v>6.8780538362467496</v>
      </c>
      <c r="M541" s="141">
        <f>IF((H541)=0,"",(L541/H541))</f>
        <v>2.3540806358063222E-2</v>
      </c>
    </row>
    <row r="542" spans="1:13" x14ac:dyDescent="0.25">
      <c r="A542" s="103" t="str">
        <f t="shared" si="65"/>
        <v>Residential (High)</v>
      </c>
      <c r="B542" s="103" t="s">
        <v>12</v>
      </c>
      <c r="D542" s="142" t="s">
        <v>82</v>
      </c>
      <c r="E542" s="25"/>
      <c r="F542" s="136">
        <v>0.13</v>
      </c>
      <c r="G542" s="143"/>
      <c r="H542" s="144">
        <f>H541*F542</f>
        <v>37.982853480539902</v>
      </c>
      <c r="I542" s="145">
        <v>0.13</v>
      </c>
      <c r="J542" s="115"/>
      <c r="K542" s="144">
        <f>K541*I542</f>
        <v>38.877000479251983</v>
      </c>
      <c r="L542" s="119">
        <f>K542-H542</f>
        <v>0.89414699871208114</v>
      </c>
      <c r="M542" s="146">
        <f>IF((H542)=0,"",(L542/H542))</f>
        <v>2.354080635806332E-2</v>
      </c>
    </row>
    <row r="543" spans="1:13" ht="14.4" x14ac:dyDescent="0.3">
      <c r="A543" s="103" t="str">
        <f t="shared" si="65"/>
        <v>Residential (High)</v>
      </c>
      <c r="B543" s="103" t="s">
        <v>12</v>
      </c>
      <c r="D543" s="142" t="s">
        <v>83</v>
      </c>
      <c r="E543" s="147"/>
      <c r="F543" s="148">
        <v>0.23499999999999999</v>
      </c>
      <c r="G543" s="143"/>
      <c r="H543" s="144">
        <f>IF(OR(ISNUMBER(SEARCH("[DGEN]", E502))=TRUE, ISNUMBER(SEARCH("STREET LIGHT", E502))=TRUE), 0, IF(AND(E504=0, E505=0),0, IF(AND(E505=0, E504*12&gt;250000), 0, IF(AND(E504=0, E505&gt;=50), 0, IF(E504*12&lt;=250000, F543*H541*-1, IF(E505&lt;50, F543*H541*-1, 0))))))</f>
        <v>-68.661312060975973</v>
      </c>
      <c r="I543" s="148">
        <v>0.23499999999999999</v>
      </c>
      <c r="J543" s="115"/>
      <c r="K543" s="144">
        <f>IF(OR(ISNUMBER(SEARCH("[DGEN]", E502))=TRUE, ISNUMBER(SEARCH("STREET LIGHT", E502))=TRUE), 0, IF(AND(E504=0, E505=0),0, IF(AND(E505=0, E504*12&gt;250000), 0, IF(AND(E504=0, E505&gt;=50), 0, IF(E504*12&lt;=250000, I543*K541*-1, IF(E505&lt;50, I543*K541*-1, 0))))))</f>
        <v>-70.277654712493955</v>
      </c>
      <c r="L543" s="119">
        <f>K543-H543</f>
        <v>-1.6163426515179822</v>
      </c>
      <c r="M543" s="146"/>
    </row>
    <row r="544" spans="1:13" ht="13.8" thickBot="1" x14ac:dyDescent="0.3">
      <c r="A544" s="103" t="str">
        <f t="shared" si="65"/>
        <v>Residential (High)</v>
      </c>
      <c r="B544" s="103" t="s">
        <v>84</v>
      </c>
      <c r="C544" s="24">
        <f>B24</f>
        <v>8</v>
      </c>
      <c r="D544" s="247" t="s">
        <v>85</v>
      </c>
      <c r="E544" s="247"/>
      <c r="F544" s="77"/>
      <c r="G544" s="78"/>
      <c r="H544" s="79">
        <f>H541+H542+H543</f>
        <v>261.497337423717</v>
      </c>
      <c r="I544" s="80"/>
      <c r="J544" s="80"/>
      <c r="K544" s="81">
        <f>K541+K542+K543</f>
        <v>267.65319560715784</v>
      </c>
      <c r="L544" s="82">
        <f>K544-H544</f>
        <v>6.1558581834408415</v>
      </c>
      <c r="M544" s="83">
        <f>IF((H544)=0,"",(L544/H544))</f>
        <v>2.3540806358063226E-2</v>
      </c>
    </row>
    <row r="545" spans="1:13" ht="13.8" thickBot="1" x14ac:dyDescent="0.3">
      <c r="A545" s="103" t="str">
        <f t="shared" si="65"/>
        <v>Residential (High)</v>
      </c>
      <c r="B545" s="103" t="s">
        <v>12</v>
      </c>
      <c r="D545" s="58"/>
      <c r="E545" s="59"/>
      <c r="F545" s="60"/>
      <c r="G545" s="61"/>
      <c r="H545" s="62"/>
      <c r="I545" s="60"/>
      <c r="J545" s="63"/>
      <c r="K545" s="62"/>
      <c r="L545" s="64"/>
      <c r="M545" s="65"/>
    </row>
    <row r="548" spans="1:13" x14ac:dyDescent="0.25">
      <c r="D548" s="104" t="s">
        <v>34</v>
      </c>
      <c r="E548" s="246" t="str">
        <f>D25</f>
        <v>GS &lt; 50 (Low)</v>
      </c>
      <c r="F548" s="246"/>
      <c r="G548" s="246"/>
      <c r="H548" s="246"/>
      <c r="I548" s="246"/>
      <c r="J548" s="246"/>
      <c r="K548" s="103" t="str">
        <f>IF(N498="DEMAND - INTERVAL","RTSR - INTERVAL METERED","")</f>
        <v/>
      </c>
    </row>
    <row r="549" spans="1:13" x14ac:dyDescent="0.25">
      <c r="D549" s="104" t="s">
        <v>35</v>
      </c>
      <c r="E549" s="236" t="str">
        <f>H25</f>
        <v>RPP</v>
      </c>
      <c r="F549" s="236"/>
      <c r="G549" s="236"/>
      <c r="H549" s="20"/>
      <c r="I549" s="20"/>
    </row>
    <row r="550" spans="1:13" ht="15.6" x14ac:dyDescent="0.25">
      <c r="D550" s="104" t="s">
        <v>36</v>
      </c>
      <c r="E550" s="21">
        <f>K25</f>
        <v>1000</v>
      </c>
      <c r="F550" s="105" t="s">
        <v>11</v>
      </c>
      <c r="J550" s="22"/>
      <c r="K550" s="22"/>
      <c r="L550" s="22"/>
      <c r="M550" s="22"/>
    </row>
    <row r="551" spans="1:13" ht="15.6" x14ac:dyDescent="0.3">
      <c r="D551" s="104" t="s">
        <v>37</v>
      </c>
      <c r="E551" s="21">
        <f>L25</f>
        <v>0</v>
      </c>
      <c r="F551" s="106" t="s">
        <v>16</v>
      </c>
      <c r="G551" s="107"/>
      <c r="H551" s="108"/>
      <c r="I551" s="108"/>
      <c r="J551" s="108"/>
    </row>
    <row r="552" spans="1:13" x14ac:dyDescent="0.25">
      <c r="D552" s="104" t="s">
        <v>38</v>
      </c>
      <c r="E552" s="23">
        <f>I25</f>
        <v>1.0415000000000001</v>
      </c>
    </row>
    <row r="553" spans="1:13" x14ac:dyDescent="0.25">
      <c r="D553" s="104" t="s">
        <v>39</v>
      </c>
      <c r="E553" s="23">
        <f>J25</f>
        <v>1.0415000000000001</v>
      </c>
    </row>
    <row r="555" spans="1:13" x14ac:dyDescent="0.25">
      <c r="E555" s="105"/>
      <c r="F555" s="237" t="s">
        <v>40</v>
      </c>
      <c r="G555" s="238"/>
      <c r="H555" s="239"/>
      <c r="I555" s="237" t="s">
        <v>41</v>
      </c>
      <c r="J555" s="238"/>
      <c r="K555" s="239"/>
      <c r="L555" s="237" t="s">
        <v>42</v>
      </c>
      <c r="M555" s="239"/>
    </row>
    <row r="556" spans="1:13" x14ac:dyDescent="0.25">
      <c r="E556" s="240"/>
      <c r="F556" s="109" t="s">
        <v>43</v>
      </c>
      <c r="G556" s="109" t="s">
        <v>44</v>
      </c>
      <c r="H556" s="110" t="s">
        <v>45</v>
      </c>
      <c r="I556" s="109" t="s">
        <v>43</v>
      </c>
      <c r="J556" s="111" t="s">
        <v>44</v>
      </c>
      <c r="K556" s="110" t="s">
        <v>45</v>
      </c>
      <c r="L556" s="242" t="s">
        <v>46</v>
      </c>
      <c r="M556" s="244" t="s">
        <v>47</v>
      </c>
    </row>
    <row r="557" spans="1:13" x14ac:dyDescent="0.25">
      <c r="E557" s="241"/>
      <c r="F557" s="112" t="s">
        <v>48</v>
      </c>
      <c r="G557" s="112"/>
      <c r="H557" s="113" t="s">
        <v>48</v>
      </c>
      <c r="I557" s="112" t="s">
        <v>48</v>
      </c>
      <c r="J557" s="113"/>
      <c r="K557" s="113" t="s">
        <v>48</v>
      </c>
      <c r="L557" s="243"/>
      <c r="M557" s="245"/>
    </row>
    <row r="558" spans="1:13" x14ac:dyDescent="0.25">
      <c r="A558" s="103" t="str">
        <f>$E548</f>
        <v>GS &lt; 50 (Low)</v>
      </c>
      <c r="D558" s="114" t="s">
        <v>49</v>
      </c>
      <c r="E558" s="25"/>
      <c r="F558" s="26">
        <f>F130</f>
        <v>27.24</v>
      </c>
      <c r="G558" s="115">
        <v>1</v>
      </c>
      <c r="H558" s="116">
        <f>G558*F558</f>
        <v>27.24</v>
      </c>
      <c r="I558" s="29">
        <f>I130</f>
        <v>27.24</v>
      </c>
      <c r="J558" s="117">
        <f>G558</f>
        <v>1</v>
      </c>
      <c r="K558" s="118">
        <f>J558*I558</f>
        <v>27.24</v>
      </c>
      <c r="L558" s="119">
        <f>K558-H558</f>
        <v>0</v>
      </c>
      <c r="M558" s="120">
        <f>IF(ISERROR(L558/H558), "", L558/H558)</f>
        <v>0</v>
      </c>
    </row>
    <row r="559" spans="1:13" x14ac:dyDescent="0.25">
      <c r="A559" s="103" t="str">
        <f t="shared" ref="A559:A591" si="72">A558</f>
        <v>GS &lt; 50 (Low)</v>
      </c>
      <c r="D559" s="114" t="s">
        <v>50</v>
      </c>
      <c r="E559" s="25"/>
      <c r="F559" s="34">
        <f t="shared" ref="F559:F585" si="73">F131</f>
        <v>3.2800000000000003E-2</v>
      </c>
      <c r="G559" s="115">
        <f>IF($E551&gt;0, $E551, $E550)</f>
        <v>1000</v>
      </c>
      <c r="H559" s="116">
        <f>G559*F559</f>
        <v>32.800000000000004</v>
      </c>
      <c r="I559" s="35">
        <f t="shared" ref="I559:I585" si="74">I131</f>
        <v>3.3799999999999997E-2</v>
      </c>
      <c r="J559" s="117">
        <f>IF($E551&gt;0, $E551, $E550)</f>
        <v>1000</v>
      </c>
      <c r="K559" s="118">
        <f>J559*I559</f>
        <v>33.799999999999997</v>
      </c>
      <c r="L559" s="119">
        <f>K559-H559</f>
        <v>0.99999999999999289</v>
      </c>
      <c r="M559" s="120">
        <f>IF(ISERROR(L559/H559), "", L559/H559)</f>
        <v>3.0487804878048561E-2</v>
      </c>
    </row>
    <row r="560" spans="1:13" ht="13.2" hidden="1" customHeight="1" x14ac:dyDescent="0.25">
      <c r="A560" s="103" t="str">
        <f t="shared" si="72"/>
        <v>GS &lt; 50 (Low)</v>
      </c>
      <c r="D560" s="114" t="s">
        <v>51</v>
      </c>
      <c r="E560" s="25"/>
      <c r="F560" s="34">
        <f t="shared" si="73"/>
        <v>0</v>
      </c>
      <c r="G560" s="115">
        <f>IF($E551&gt;0, $E551, $E550)</f>
        <v>1000</v>
      </c>
      <c r="H560" s="116">
        <v>0</v>
      </c>
      <c r="I560" s="35">
        <f t="shared" si="74"/>
        <v>0</v>
      </c>
      <c r="J560" s="117">
        <f>IF($E551&gt;0, $E551, $E550)</f>
        <v>1000</v>
      </c>
      <c r="K560" s="118">
        <v>0</v>
      </c>
      <c r="L560" s="119"/>
      <c r="M560" s="120"/>
    </row>
    <row r="561" spans="1:13" ht="13.2" hidden="1" customHeight="1" x14ac:dyDescent="0.25">
      <c r="A561" s="103" t="str">
        <f t="shared" si="72"/>
        <v>GS &lt; 50 (Low)</v>
      </c>
      <c r="D561" s="114" t="s">
        <v>52</v>
      </c>
      <c r="E561" s="25"/>
      <c r="F561" s="34">
        <f t="shared" si="73"/>
        <v>0</v>
      </c>
      <c r="G561" s="115">
        <f>IF($E551&gt;0, $E551, $E550)</f>
        <v>1000</v>
      </c>
      <c r="H561" s="116">
        <v>0</v>
      </c>
      <c r="I561" s="35">
        <f t="shared" si="74"/>
        <v>0</v>
      </c>
      <c r="J561" s="121">
        <f>IF($E551&gt;0, $E551, $E550)</f>
        <v>1000</v>
      </c>
      <c r="K561" s="118">
        <v>0</v>
      </c>
      <c r="L561" s="119">
        <f t="shared" ref="L561:L579" si="75">K561-H561</f>
        <v>0</v>
      </c>
      <c r="M561" s="120" t="str">
        <f>IF(ISERROR(L561/H561), "", L561/H561)</f>
        <v/>
      </c>
    </row>
    <row r="562" spans="1:13" x14ac:dyDescent="0.25">
      <c r="A562" s="103" t="str">
        <f t="shared" si="72"/>
        <v>GS &lt; 50 (Low)</v>
      </c>
      <c r="D562" s="114" t="s">
        <v>53</v>
      </c>
      <c r="E562" s="25"/>
      <c r="F562" s="26">
        <f t="shared" si="73"/>
        <v>0</v>
      </c>
      <c r="G562" s="115">
        <v>1</v>
      </c>
      <c r="H562" s="116">
        <f>G562*F562</f>
        <v>0</v>
      </c>
      <c r="I562" s="29">
        <f t="shared" si="74"/>
        <v>0</v>
      </c>
      <c r="J562" s="117">
        <f>G562</f>
        <v>1</v>
      </c>
      <c r="K562" s="118">
        <f>J562*I562</f>
        <v>0</v>
      </c>
      <c r="L562" s="119">
        <f t="shared" si="75"/>
        <v>0</v>
      </c>
      <c r="M562" s="120" t="str">
        <f>IF(ISERROR(L562/H562), "", L562/H562)</f>
        <v/>
      </c>
    </row>
    <row r="563" spans="1:13" x14ac:dyDescent="0.25">
      <c r="A563" s="103" t="str">
        <f t="shared" si="72"/>
        <v>GS &lt; 50 (Low)</v>
      </c>
      <c r="D563" s="114" t="s">
        <v>54</v>
      </c>
      <c r="E563" s="25"/>
      <c r="F563" s="36">
        <f t="shared" si="73"/>
        <v>-1.1027201638284167E-3</v>
      </c>
      <c r="G563" s="115">
        <f>IF($E551&gt;0, $E551, $E550)</f>
        <v>1000</v>
      </c>
      <c r="H563" s="116">
        <f>G563*F563</f>
        <v>-1.1027201638284168</v>
      </c>
      <c r="I563" s="35">
        <f t="shared" si="74"/>
        <v>2.0071596141889988E-3</v>
      </c>
      <c r="J563" s="117">
        <f>IF($E551&gt;0, $E551, $E550)</f>
        <v>1000</v>
      </c>
      <c r="K563" s="118">
        <f>J563*I563</f>
        <v>2.0071596141889989</v>
      </c>
      <c r="L563" s="119">
        <f t="shared" si="75"/>
        <v>3.1098797780174157</v>
      </c>
      <c r="M563" s="120">
        <f>IF(ISERROR(L563/H563), "", L563/H563)</f>
        <v>-2.8201894551565605</v>
      </c>
    </row>
    <row r="564" spans="1:13" x14ac:dyDescent="0.25">
      <c r="A564" s="103" t="str">
        <f t="shared" si="72"/>
        <v>GS &lt; 50 (Low)</v>
      </c>
      <c r="B564" s="103" t="s">
        <v>55</v>
      </c>
      <c r="C564" s="24">
        <f>B25</f>
        <v>9</v>
      </c>
      <c r="D564" s="46" t="s">
        <v>56</v>
      </c>
      <c r="E564" s="47"/>
      <c r="F564" s="48"/>
      <c r="G564" s="49"/>
      <c r="H564" s="50">
        <f>SUM(H558:H563)</f>
        <v>58.937279836171591</v>
      </c>
      <c r="I564" s="51"/>
      <c r="J564" s="52"/>
      <c r="K564" s="50">
        <f>SUM(K558:K563)</f>
        <v>63.047159614188992</v>
      </c>
      <c r="L564" s="41">
        <f t="shared" si="75"/>
        <v>4.109879778017401</v>
      </c>
      <c r="M564" s="42">
        <f>IF((H564)=0,"",(L564/H564))</f>
        <v>6.9733109323023817E-2</v>
      </c>
    </row>
    <row r="565" spans="1:13" x14ac:dyDescent="0.25">
      <c r="A565" s="103" t="str">
        <f t="shared" si="72"/>
        <v>GS &lt; 50 (Low)</v>
      </c>
      <c r="D565" s="123" t="s">
        <v>57</v>
      </c>
      <c r="E565" s="25"/>
      <c r="F565" s="34">
        <f t="shared" si="73"/>
        <v>0.12752000000000002</v>
      </c>
      <c r="G565" s="43">
        <f>IF(F565=0, 0, $E550*E552-E550)</f>
        <v>41.5</v>
      </c>
      <c r="H565" s="28">
        <f t="shared" ref="H565:H572" si="76">G565*F565</f>
        <v>5.2920800000000012</v>
      </c>
      <c r="I565" s="35">
        <f t="shared" si="74"/>
        <v>0.12752000000000002</v>
      </c>
      <c r="J565" s="44">
        <f>IF(I565=0, 0, E550*E553-E550)</f>
        <v>41.5</v>
      </c>
      <c r="K565" s="31">
        <f t="shared" ref="K565:K572" si="77">J565*I565</f>
        <v>5.2920800000000012</v>
      </c>
      <c r="L565" s="119">
        <f t="shared" si="75"/>
        <v>0</v>
      </c>
      <c r="M565" s="120">
        <f t="shared" ref="M565:M572" si="78">IF(ISERROR(L565/H565), "", L565/H565)</f>
        <v>0</v>
      </c>
    </row>
    <row r="566" spans="1:13" ht="26.4" x14ac:dyDescent="0.25">
      <c r="A566" s="103" t="str">
        <f t="shared" si="72"/>
        <v>GS &lt; 50 (Low)</v>
      </c>
      <c r="D566" s="123" t="s">
        <v>58</v>
      </c>
      <c r="E566" s="25"/>
      <c r="F566" s="36">
        <f t="shared" si="73"/>
        <v>0</v>
      </c>
      <c r="G566" s="55">
        <f>IF($E551&gt;0, $E551, $E550)</f>
        <v>1000</v>
      </c>
      <c r="H566" s="116">
        <f t="shared" si="76"/>
        <v>0</v>
      </c>
      <c r="I566" s="35">
        <f t="shared" si="74"/>
        <v>0</v>
      </c>
      <c r="J566" s="56">
        <f>IF($E551&gt;0, $E551, $E550)</f>
        <v>1000</v>
      </c>
      <c r="K566" s="118">
        <f t="shared" si="77"/>
        <v>0</v>
      </c>
      <c r="L566" s="119">
        <f t="shared" si="75"/>
        <v>0</v>
      </c>
      <c r="M566" s="120" t="str">
        <f t="shared" si="78"/>
        <v/>
      </c>
    </row>
    <row r="567" spans="1:13" x14ac:dyDescent="0.25">
      <c r="A567" s="103" t="str">
        <f t="shared" si="72"/>
        <v>GS &lt; 50 (Low)</v>
      </c>
      <c r="D567" s="123" t="s">
        <v>59</v>
      </c>
      <c r="E567" s="25"/>
      <c r="F567" s="36">
        <f t="shared" si="73"/>
        <v>0</v>
      </c>
      <c r="G567" s="55">
        <f>IF($E551&gt;0, $E551, $E550)</f>
        <v>1000</v>
      </c>
      <c r="H567" s="116">
        <f t="shared" si="76"/>
        <v>0</v>
      </c>
      <c r="I567" s="35">
        <f t="shared" si="74"/>
        <v>0</v>
      </c>
      <c r="J567" s="56">
        <f>IF($E551&gt;0, $E551, $E550)</f>
        <v>1000</v>
      </c>
      <c r="K567" s="118">
        <f t="shared" si="77"/>
        <v>0</v>
      </c>
      <c r="L567" s="119">
        <f t="shared" si="75"/>
        <v>0</v>
      </c>
      <c r="M567" s="120" t="str">
        <f t="shared" si="78"/>
        <v/>
      </c>
    </row>
    <row r="568" spans="1:13" x14ac:dyDescent="0.25">
      <c r="A568" s="103" t="str">
        <f t="shared" si="72"/>
        <v>GS &lt; 50 (Low)</v>
      </c>
      <c r="D568" s="123" t="s">
        <v>60</v>
      </c>
      <c r="E568" s="25"/>
      <c r="F568" s="34">
        <f t="shared" si="73"/>
        <v>0</v>
      </c>
      <c r="G568" s="55">
        <f>E550</f>
        <v>1000</v>
      </c>
      <c r="H568" s="116">
        <f t="shared" si="76"/>
        <v>0</v>
      </c>
      <c r="I568" s="35">
        <f t="shared" si="74"/>
        <v>0</v>
      </c>
      <c r="J568" s="56">
        <f>E550</f>
        <v>1000</v>
      </c>
      <c r="K568" s="118">
        <f t="shared" si="77"/>
        <v>0</v>
      </c>
      <c r="L568" s="119">
        <f t="shared" si="75"/>
        <v>0</v>
      </c>
      <c r="M568" s="120" t="str">
        <f t="shared" si="78"/>
        <v/>
      </c>
    </row>
    <row r="569" spans="1:13" x14ac:dyDescent="0.25">
      <c r="A569" s="103" t="str">
        <f t="shared" si="72"/>
        <v>GS &lt; 50 (Low)</v>
      </c>
      <c r="D569" s="114" t="s">
        <v>61</v>
      </c>
      <c r="E569" s="25"/>
      <c r="F569" s="36">
        <f t="shared" si="73"/>
        <v>1.3685688955204041E-3</v>
      </c>
      <c r="G569" s="55">
        <f>IF($E551&gt;0, $E551, $E550)</f>
        <v>1000</v>
      </c>
      <c r="H569" s="116">
        <f t="shared" si="76"/>
        <v>1.3685688955204041</v>
      </c>
      <c r="I569" s="35">
        <f t="shared" si="74"/>
        <v>1.4311325235944845E-3</v>
      </c>
      <c r="J569" s="56">
        <f>IF($E551&gt;0, $E551, $E550)</f>
        <v>1000</v>
      </c>
      <c r="K569" s="118">
        <f t="shared" si="77"/>
        <v>1.4311325235944845</v>
      </c>
      <c r="L569" s="119">
        <f t="shared" si="75"/>
        <v>6.2563628074080446E-2</v>
      </c>
      <c r="M569" s="120">
        <f t="shared" si="78"/>
        <v>4.5714635396773624E-2</v>
      </c>
    </row>
    <row r="570" spans="1:13" ht="26.4" x14ac:dyDescent="0.25">
      <c r="A570" s="103" t="str">
        <f t="shared" si="72"/>
        <v>GS &lt; 50 (Low)</v>
      </c>
      <c r="D570" s="123" t="s">
        <v>62</v>
      </c>
      <c r="E570" s="25"/>
      <c r="F570" s="36">
        <f t="shared" si="73"/>
        <v>0.42</v>
      </c>
      <c r="G570" s="115">
        <v>1</v>
      </c>
      <c r="H570" s="116">
        <f t="shared" si="76"/>
        <v>0.42</v>
      </c>
      <c r="I570" s="45">
        <f t="shared" si="74"/>
        <v>0.42</v>
      </c>
      <c r="J570" s="121">
        <v>1</v>
      </c>
      <c r="K570" s="118">
        <f t="shared" si="77"/>
        <v>0.42</v>
      </c>
      <c r="L570" s="119">
        <f t="shared" si="75"/>
        <v>0</v>
      </c>
      <c r="M570" s="120">
        <f t="shared" si="78"/>
        <v>0</v>
      </c>
    </row>
    <row r="571" spans="1:13" x14ac:dyDescent="0.25">
      <c r="A571" s="103" t="str">
        <f t="shared" si="72"/>
        <v>GS &lt; 50 (Low)</v>
      </c>
      <c r="D571" s="114" t="s">
        <v>63</v>
      </c>
      <c r="E571" s="25"/>
      <c r="F571" s="36">
        <f t="shared" si="73"/>
        <v>0</v>
      </c>
      <c r="G571" s="115">
        <v>1</v>
      </c>
      <c r="H571" s="116">
        <f t="shared" si="76"/>
        <v>0</v>
      </c>
      <c r="I571" s="29">
        <f t="shared" si="74"/>
        <v>0</v>
      </c>
      <c r="J571" s="121">
        <v>1</v>
      </c>
      <c r="K571" s="118">
        <f t="shared" si="77"/>
        <v>0</v>
      </c>
      <c r="L571" s="119">
        <f t="shared" si="75"/>
        <v>0</v>
      </c>
      <c r="M571" s="120" t="str">
        <f t="shared" si="78"/>
        <v/>
      </c>
    </row>
    <row r="572" spans="1:13" x14ac:dyDescent="0.25">
      <c r="A572" s="103" t="str">
        <f t="shared" si="72"/>
        <v>GS &lt; 50 (Low)</v>
      </c>
      <c r="D572" s="114" t="s">
        <v>64</v>
      </c>
      <c r="E572" s="25"/>
      <c r="F572" s="34">
        <f t="shared" si="73"/>
        <v>-4.5158748451054181E-4</v>
      </c>
      <c r="G572" s="55">
        <f>IF($E551&gt;0, $E551, $E550)</f>
        <v>1000</v>
      </c>
      <c r="H572" s="116">
        <f t="shared" si="76"/>
        <v>-0.45158748451054181</v>
      </c>
      <c r="I572" s="35">
        <f t="shared" si="74"/>
        <v>-5.1587484510541794E-5</v>
      </c>
      <c r="J572" s="56">
        <f>IF($E551&gt;0, $E551, $E550)</f>
        <v>1000</v>
      </c>
      <c r="K572" s="118">
        <f t="shared" si="77"/>
        <v>-5.1587484510541792E-2</v>
      </c>
      <c r="L572" s="119">
        <f t="shared" si="75"/>
        <v>0.4</v>
      </c>
      <c r="M572" s="120">
        <f t="shared" si="78"/>
        <v>-0.88576414032719386</v>
      </c>
    </row>
    <row r="573" spans="1:13" ht="26.4" x14ac:dyDescent="0.25">
      <c r="A573" s="103" t="str">
        <f t="shared" si="72"/>
        <v>GS &lt; 50 (Low)</v>
      </c>
      <c r="B573" s="103" t="s">
        <v>65</v>
      </c>
      <c r="C573" s="24">
        <f>B25</f>
        <v>9</v>
      </c>
      <c r="D573" s="46" t="s">
        <v>66</v>
      </c>
      <c r="E573" s="47"/>
      <c r="F573" s="48"/>
      <c r="G573" s="49"/>
      <c r="H573" s="50">
        <f>SUM(H564:H572)</f>
        <v>65.566341247181455</v>
      </c>
      <c r="I573" s="51"/>
      <c r="J573" s="52"/>
      <c r="K573" s="50">
        <f>SUM(K564:K572)</f>
        <v>70.138784653272936</v>
      </c>
      <c r="L573" s="41">
        <f t="shared" si="75"/>
        <v>4.5724434060914803</v>
      </c>
      <c r="M573" s="42">
        <f>IF((H573)=0,"",(L573/H573))</f>
        <v>6.9737662939794415E-2</v>
      </c>
    </row>
    <row r="574" spans="1:13" x14ac:dyDescent="0.25">
      <c r="A574" s="103" t="str">
        <f t="shared" si="72"/>
        <v>GS &lt; 50 (Low)</v>
      </c>
      <c r="D574" s="126" t="s">
        <v>67</v>
      </c>
      <c r="E574" s="25"/>
      <c r="F574" s="36">
        <f t="shared" si="73"/>
        <v>1.18E-2</v>
      </c>
      <c r="G574" s="43">
        <f>IF($E551&gt;0, $E551, $E550*$E552)</f>
        <v>1041.5</v>
      </c>
      <c r="H574" s="116">
        <f>G574*F574</f>
        <v>12.2897</v>
      </c>
      <c r="I574" s="35">
        <f t="shared" si="74"/>
        <v>1.2500000000000001E-2</v>
      </c>
      <c r="J574" s="44">
        <f>IF($E551&gt;0, $E551, $E550*$E553)</f>
        <v>1041.5</v>
      </c>
      <c r="K574" s="118">
        <f>J574*I574</f>
        <v>13.018750000000001</v>
      </c>
      <c r="L574" s="119">
        <f t="shared" si="75"/>
        <v>0.72905000000000086</v>
      </c>
      <c r="M574" s="120">
        <f>IF(ISERROR(L574/H574), "", L574/H574)</f>
        <v>5.9322033898305156E-2</v>
      </c>
    </row>
    <row r="575" spans="1:13" ht="26.4" x14ac:dyDescent="0.25">
      <c r="A575" s="103" t="str">
        <f t="shared" si="72"/>
        <v>GS &lt; 50 (Low)</v>
      </c>
      <c r="D575" s="128" t="s">
        <v>68</v>
      </c>
      <c r="E575" s="25"/>
      <c r="F575" s="36">
        <f t="shared" si="73"/>
        <v>8.6999999999999994E-3</v>
      </c>
      <c r="G575" s="43">
        <f>IF($E551&gt;0, $E551, $E550*$E552)</f>
        <v>1041.5</v>
      </c>
      <c r="H575" s="116">
        <f>G575*F575</f>
        <v>9.0610499999999998</v>
      </c>
      <c r="I575" s="35">
        <f t="shared" si="74"/>
        <v>9.2999999999999992E-3</v>
      </c>
      <c r="J575" s="44">
        <f>IF($E551&gt;0, $E551, $E550*$E553)</f>
        <v>1041.5</v>
      </c>
      <c r="K575" s="118">
        <f>J575*I575</f>
        <v>9.6859500000000001</v>
      </c>
      <c r="L575" s="119">
        <f t="shared" si="75"/>
        <v>0.62490000000000023</v>
      </c>
      <c r="M575" s="120">
        <f>IF(ISERROR(L575/H575), "", L575/H575)</f>
        <v>6.8965517241379337E-2</v>
      </c>
    </row>
    <row r="576" spans="1:13" ht="26.4" x14ac:dyDescent="0.25">
      <c r="A576" s="103" t="str">
        <f t="shared" si="72"/>
        <v>GS &lt; 50 (Low)</v>
      </c>
      <c r="B576" s="103" t="s">
        <v>69</v>
      </c>
      <c r="C576" s="24">
        <f>B25</f>
        <v>9</v>
      </c>
      <c r="D576" s="46" t="s">
        <v>70</v>
      </c>
      <c r="E576" s="47"/>
      <c r="F576" s="48"/>
      <c r="G576" s="49"/>
      <c r="H576" s="50">
        <f>SUM(H573:H575)</f>
        <v>86.917091247181446</v>
      </c>
      <c r="I576" s="51"/>
      <c r="J576" s="52"/>
      <c r="K576" s="50">
        <f>SUM(K573:K575)</f>
        <v>92.843484653272938</v>
      </c>
      <c r="L576" s="41">
        <f t="shared" si="75"/>
        <v>5.926393406091492</v>
      </c>
      <c r="M576" s="42">
        <f>IF((H576)=0,"",(L576/H576))</f>
        <v>6.8184442450306609E-2</v>
      </c>
    </row>
    <row r="577" spans="1:13" ht="26.4" x14ac:dyDescent="0.25">
      <c r="A577" s="103" t="str">
        <f t="shared" si="72"/>
        <v>GS &lt; 50 (Low)</v>
      </c>
      <c r="D577" s="129" t="s">
        <v>71</v>
      </c>
      <c r="E577" s="25"/>
      <c r="F577" s="34">
        <f t="shared" si="73"/>
        <v>4.5000000000000005E-3</v>
      </c>
      <c r="G577" s="43">
        <f>E550*E552</f>
        <v>1041.5</v>
      </c>
      <c r="H577" s="53">
        <f>G577*F577</f>
        <v>4.6867500000000009</v>
      </c>
      <c r="I577" s="35">
        <f t="shared" si="74"/>
        <v>4.5000000000000005E-3</v>
      </c>
      <c r="J577" s="44">
        <f>E550*E553</f>
        <v>1041.5</v>
      </c>
      <c r="K577" s="31">
        <f>J577*I577</f>
        <v>4.6867500000000009</v>
      </c>
      <c r="L577" s="119">
        <f t="shared" si="75"/>
        <v>0</v>
      </c>
      <c r="M577" s="120">
        <f>IF(ISERROR(L577/H577), "", L577/H577)</f>
        <v>0</v>
      </c>
    </row>
    <row r="578" spans="1:13" ht="26.4" x14ac:dyDescent="0.25">
      <c r="A578" s="103" t="str">
        <f t="shared" si="72"/>
        <v>GS &lt; 50 (Low)</v>
      </c>
      <c r="D578" s="129" t="s">
        <v>72</v>
      </c>
      <c r="E578" s="25"/>
      <c r="F578" s="34">
        <f t="shared" si="73"/>
        <v>1.5E-3</v>
      </c>
      <c r="G578" s="43">
        <f>E550*E552</f>
        <v>1041.5</v>
      </c>
      <c r="H578" s="53">
        <f>G578*F578</f>
        <v>1.5622500000000001</v>
      </c>
      <c r="I578" s="35">
        <f t="shared" si="74"/>
        <v>1.5E-3</v>
      </c>
      <c r="J578" s="44">
        <f>E550*E553</f>
        <v>1041.5</v>
      </c>
      <c r="K578" s="31">
        <f>J578*I578</f>
        <v>1.5622500000000001</v>
      </c>
      <c r="L578" s="119">
        <f t="shared" si="75"/>
        <v>0</v>
      </c>
      <c r="M578" s="120">
        <f>IF(ISERROR(L578/H578), "", L578/H578)</f>
        <v>0</v>
      </c>
    </row>
    <row r="579" spans="1:13" x14ac:dyDescent="0.25">
      <c r="A579" s="103" t="str">
        <f t="shared" si="72"/>
        <v>GS &lt; 50 (Low)</v>
      </c>
      <c r="D579" s="25" t="s">
        <v>73</v>
      </c>
      <c r="E579" s="25"/>
      <c r="F579" s="54">
        <f t="shared" si="73"/>
        <v>0.25</v>
      </c>
      <c r="G579" s="115">
        <v>1</v>
      </c>
      <c r="H579" s="130">
        <f>G579*F579</f>
        <v>0.25</v>
      </c>
      <c r="I579" s="45">
        <f t="shared" si="74"/>
        <v>0.25</v>
      </c>
      <c r="J579" s="117">
        <v>1</v>
      </c>
      <c r="K579" s="118">
        <f>J579*I579</f>
        <v>0.25</v>
      </c>
      <c r="L579" s="119">
        <f t="shared" si="75"/>
        <v>0</v>
      </c>
      <c r="M579" s="120">
        <f>IF(ISERROR(L579/H579), "", L579/H579)</f>
        <v>0</v>
      </c>
    </row>
    <row r="580" spans="1:13" ht="26.4" hidden="1" customHeight="1" x14ac:dyDescent="0.25">
      <c r="A580" s="103" t="str">
        <f t="shared" si="72"/>
        <v>GS &lt; 50 (Low)</v>
      </c>
      <c r="D580" s="129" t="s">
        <v>74</v>
      </c>
      <c r="E580" s="25"/>
      <c r="F580" s="34">
        <f t="shared" si="73"/>
        <v>0</v>
      </c>
      <c r="G580" s="55"/>
      <c r="H580" s="130"/>
      <c r="I580" s="35">
        <f t="shared" si="74"/>
        <v>0</v>
      </c>
      <c r="J580" s="56"/>
      <c r="K580" s="118"/>
      <c r="L580" s="119"/>
      <c r="M580" s="120"/>
    </row>
    <row r="581" spans="1:13" x14ac:dyDescent="0.25">
      <c r="A581" s="103" t="str">
        <f t="shared" si="72"/>
        <v>GS &lt; 50 (Low)</v>
      </c>
      <c r="B581" s="103" t="s">
        <v>12</v>
      </c>
      <c r="D581" s="25" t="s">
        <v>75</v>
      </c>
      <c r="E581" s="25"/>
      <c r="F581" s="34">
        <f t="shared" si="73"/>
        <v>9.8000000000000004E-2</v>
      </c>
      <c r="G581" s="55">
        <f>IF(AND(E550*12&gt;=150000),OffPeakPer*E550*E552,OffPeakPer*E550)</f>
        <v>640</v>
      </c>
      <c r="H581" s="130">
        <f>G581*F581</f>
        <v>62.72</v>
      </c>
      <c r="I581" s="35">
        <f t="shared" si="74"/>
        <v>9.8000000000000004E-2</v>
      </c>
      <c r="J581" s="56">
        <f>IF(AND(E550*12&gt;=150000),OffPeakPer*E550*E553,OffPeakPer*E550)</f>
        <v>640</v>
      </c>
      <c r="K581" s="118">
        <f>J581*I581</f>
        <v>62.72</v>
      </c>
      <c r="L581" s="119">
        <f>K581-H581</f>
        <v>0</v>
      </c>
      <c r="M581" s="120">
        <f>IF(ISERROR(L581/H581), "", L581/H581)</f>
        <v>0</v>
      </c>
    </row>
    <row r="582" spans="1:13" x14ac:dyDescent="0.25">
      <c r="A582" s="103" t="str">
        <f t="shared" si="72"/>
        <v>GS &lt; 50 (Low)</v>
      </c>
      <c r="B582" s="103" t="s">
        <v>12</v>
      </c>
      <c r="D582" s="25" t="s">
        <v>76</v>
      </c>
      <c r="E582" s="25"/>
      <c r="F582" s="34">
        <f t="shared" si="73"/>
        <v>0.157</v>
      </c>
      <c r="G582" s="55">
        <f>IF(AND(E550*12&gt;=150000),MidPeakPer*E550*E552,MidPeakPer*E550)</f>
        <v>180</v>
      </c>
      <c r="H582" s="130">
        <f>G582*F582</f>
        <v>28.26</v>
      </c>
      <c r="I582" s="35">
        <f t="shared" si="74"/>
        <v>0.157</v>
      </c>
      <c r="J582" s="56">
        <f>IF(AND(E550*12&gt;=150000),MidPeakPer*E550*E553,MidPeakPer*E550)</f>
        <v>180</v>
      </c>
      <c r="K582" s="118">
        <f>J582*I582</f>
        <v>28.26</v>
      </c>
      <c r="L582" s="119">
        <f>K582-H582</f>
        <v>0</v>
      </c>
      <c r="M582" s="120">
        <f>IF(ISERROR(L582/H582), "", L582/H582)</f>
        <v>0</v>
      </c>
    </row>
    <row r="583" spans="1:13" ht="13.8" thickBot="1" x14ac:dyDescent="0.3">
      <c r="A583" s="103" t="str">
        <f t="shared" si="72"/>
        <v>GS &lt; 50 (Low)</v>
      </c>
      <c r="B583" s="103" t="s">
        <v>12</v>
      </c>
      <c r="D583" s="103" t="s">
        <v>77</v>
      </c>
      <c r="E583" s="25"/>
      <c r="F583" s="34">
        <f t="shared" si="73"/>
        <v>0.20300000000000001</v>
      </c>
      <c r="G583" s="55">
        <f>IF(AND(E550*12&gt;=150000),OnPeakPer*E550*E552,OnPeakPer*E550)</f>
        <v>180</v>
      </c>
      <c r="H583" s="130">
        <f>G583*F583</f>
        <v>36.54</v>
      </c>
      <c r="I583" s="35">
        <f t="shared" si="74"/>
        <v>0.20300000000000001</v>
      </c>
      <c r="J583" s="56">
        <f>IF(AND(E550*12&gt;=150000),OnPeakPer*E550*E553,OnPeakPer*E550)</f>
        <v>180</v>
      </c>
      <c r="K583" s="118">
        <f>J583*I583</f>
        <v>36.54</v>
      </c>
      <c r="L583" s="119">
        <f>K583-H583</f>
        <v>0</v>
      </c>
      <c r="M583" s="120">
        <f>IF(ISERROR(L583/H583), "", L583/H583)</f>
        <v>0</v>
      </c>
    </row>
    <row r="584" spans="1:13" ht="13.2" hidden="1" customHeight="1" x14ac:dyDescent="0.25">
      <c r="A584" s="103" t="str">
        <f t="shared" si="72"/>
        <v>GS &lt; 50 (Low)</v>
      </c>
      <c r="B584" s="103" t="s">
        <v>78</v>
      </c>
      <c r="D584" s="25" t="s">
        <v>79</v>
      </c>
      <c r="E584" s="25"/>
      <c r="F584" s="34">
        <f t="shared" si="73"/>
        <v>0.11308</v>
      </c>
      <c r="G584" s="55">
        <f>IF(AND(E550*12&gt;=150000),E550*E552,E550)</f>
        <v>1000</v>
      </c>
      <c r="H584" s="130">
        <f>G584*F584</f>
        <v>113.08</v>
      </c>
      <c r="I584" s="35">
        <f t="shared" si="74"/>
        <v>0.11308</v>
      </c>
      <c r="J584" s="56">
        <f>IF(AND(E550*12&gt;=150000),E550*E553,E550)</f>
        <v>1000</v>
      </c>
      <c r="K584" s="118">
        <f>J584*I584</f>
        <v>113.08</v>
      </c>
      <c r="L584" s="119">
        <f>K584-H584</f>
        <v>0</v>
      </c>
      <c r="M584" s="120">
        <f>IF(ISERROR(L584/H584), "", L584/H584)</f>
        <v>0</v>
      </c>
    </row>
    <row r="585" spans="1:13" ht="13.8" hidden="1" customHeight="1" thickBot="1" x14ac:dyDescent="0.3">
      <c r="A585" s="103" t="str">
        <f t="shared" si="72"/>
        <v>GS &lt; 50 (Low)</v>
      </c>
      <c r="B585" s="103" t="s">
        <v>17</v>
      </c>
      <c r="D585" s="25" t="s">
        <v>80</v>
      </c>
      <c r="E585" s="25"/>
      <c r="F585" s="34">
        <f t="shared" si="73"/>
        <v>0.11308</v>
      </c>
      <c r="G585" s="55">
        <f>IF(AND(E550*12&gt;=150000),E550*E552,E550)</f>
        <v>1000</v>
      </c>
      <c r="H585" s="130">
        <f>G585*F585</f>
        <v>113.08</v>
      </c>
      <c r="I585" s="35">
        <f t="shared" si="74"/>
        <v>0.11308</v>
      </c>
      <c r="J585" s="56">
        <f>IF(AND(E550*12&gt;=150000),E550*E553,E550)</f>
        <v>1000</v>
      </c>
      <c r="K585" s="118">
        <f>J585*I585</f>
        <v>113.08</v>
      </c>
      <c r="L585" s="119">
        <f>K585-H585</f>
        <v>0</v>
      </c>
      <c r="M585" s="120">
        <f>IF(ISERROR(L585/H585), "", L585/H585)</f>
        <v>0</v>
      </c>
    </row>
    <row r="586" spans="1:13" ht="13.8" thickBot="1" x14ac:dyDescent="0.3">
      <c r="A586" s="103" t="str">
        <f t="shared" si="72"/>
        <v>GS &lt; 50 (Low)</v>
      </c>
      <c r="D586" s="58"/>
      <c r="E586" s="59"/>
      <c r="F586" s="60"/>
      <c r="G586" s="61"/>
      <c r="H586" s="62"/>
      <c r="I586" s="60"/>
      <c r="J586" s="63"/>
      <c r="K586" s="62"/>
      <c r="L586" s="64"/>
      <c r="M586" s="65"/>
    </row>
    <row r="587" spans="1:13" x14ac:dyDescent="0.25">
      <c r="A587" s="103" t="str">
        <f t="shared" si="72"/>
        <v>GS &lt; 50 (Low)</v>
      </c>
      <c r="B587" s="103" t="s">
        <v>12</v>
      </c>
      <c r="D587" s="135" t="s">
        <v>81</v>
      </c>
      <c r="E587" s="25"/>
      <c r="F587" s="136"/>
      <c r="G587" s="137"/>
      <c r="H587" s="138">
        <f>SUM(H577:H583,H576)</f>
        <v>220.93609124718145</v>
      </c>
      <c r="I587" s="139"/>
      <c r="J587" s="139"/>
      <c r="K587" s="138">
        <f>SUM(K577:K583,K576)</f>
        <v>226.86248465327293</v>
      </c>
      <c r="L587" s="140">
        <f>K587-H587</f>
        <v>5.9263934060914778</v>
      </c>
      <c r="M587" s="141">
        <f>IF((H587)=0,"",(L587/H587))</f>
        <v>2.6824016721926514E-2</v>
      </c>
    </row>
    <row r="588" spans="1:13" x14ac:dyDescent="0.25">
      <c r="A588" s="103" t="str">
        <f t="shared" si="72"/>
        <v>GS &lt; 50 (Low)</v>
      </c>
      <c r="B588" s="103" t="s">
        <v>12</v>
      </c>
      <c r="D588" s="142" t="s">
        <v>82</v>
      </c>
      <c r="E588" s="25"/>
      <c r="F588" s="136">
        <v>0.13</v>
      </c>
      <c r="G588" s="143"/>
      <c r="H588" s="144">
        <f>H587*F588</f>
        <v>28.721691862133589</v>
      </c>
      <c r="I588" s="145">
        <v>0.13</v>
      </c>
      <c r="J588" s="115"/>
      <c r="K588" s="144">
        <f>K587*I588</f>
        <v>29.492123004925482</v>
      </c>
      <c r="L588" s="119">
        <f>K588-H588</f>
        <v>0.7704311427918924</v>
      </c>
      <c r="M588" s="146">
        <f>IF((H588)=0,"",(L588/H588))</f>
        <v>2.6824016721926525E-2</v>
      </c>
    </row>
    <row r="589" spans="1:13" ht="14.4" x14ac:dyDescent="0.3">
      <c r="A589" s="103" t="str">
        <f t="shared" si="72"/>
        <v>GS &lt; 50 (Low)</v>
      </c>
      <c r="B589" s="103" t="s">
        <v>12</v>
      </c>
      <c r="D589" s="142" t="s">
        <v>83</v>
      </c>
      <c r="E589" s="147"/>
      <c r="F589" s="148">
        <v>0.23499999999999999</v>
      </c>
      <c r="G589" s="143"/>
      <c r="H589" s="144">
        <f>IF(OR(ISNUMBER(SEARCH("[DGEN]", E548))=TRUE, ISNUMBER(SEARCH("STREET LIGHT", E548))=TRUE), 0, IF(AND(E550=0, E551=0),0, IF(AND(E551=0, E550*12&gt;250000), 0, IF(AND(E550=0, E551&gt;=50), 0, IF(E550*12&lt;=250000, F589*H587*-1, IF(E551&lt;50, F589*H587*-1, 0))))))</f>
        <v>-51.919981443087636</v>
      </c>
      <c r="I589" s="148">
        <v>0.23499999999999999</v>
      </c>
      <c r="J589" s="115"/>
      <c r="K589" s="144">
        <f>IF(OR(ISNUMBER(SEARCH("[DGEN]", E548))=TRUE, ISNUMBER(SEARCH("STREET LIGHT", E548))=TRUE), 0, IF(AND(E550=0, E551=0),0, IF(AND(E551=0, E550*12&gt;250000), 0, IF(AND(E550=0, E551&gt;=50), 0, IF(E550*12&lt;=250000, I589*K587*-1, IF(E551&lt;50, I589*K587*-1, 0))))))</f>
        <v>-53.312683893519136</v>
      </c>
      <c r="L589" s="119">
        <f>K589-H589</f>
        <v>-1.3927024504315</v>
      </c>
      <c r="M589" s="146"/>
    </row>
    <row r="590" spans="1:13" ht="13.8" thickBot="1" x14ac:dyDescent="0.3">
      <c r="A590" s="103" t="str">
        <f t="shared" si="72"/>
        <v>GS &lt; 50 (Low)</v>
      </c>
      <c r="B590" s="103" t="s">
        <v>84</v>
      </c>
      <c r="C590" s="24">
        <f>B25</f>
        <v>9</v>
      </c>
      <c r="D590" s="247" t="s">
        <v>85</v>
      </c>
      <c r="E590" s="247"/>
      <c r="F590" s="77"/>
      <c r="G590" s="78"/>
      <c r="H590" s="79">
        <f>H587+H588+H589</f>
        <v>197.7378016662274</v>
      </c>
      <c r="I590" s="80"/>
      <c r="J590" s="80"/>
      <c r="K590" s="81">
        <f>K587+K588+K589</f>
        <v>203.04192376467927</v>
      </c>
      <c r="L590" s="82">
        <f>K590-H590</f>
        <v>5.3041220984518702</v>
      </c>
      <c r="M590" s="83">
        <f>IF((H590)=0,"",(L590/H590))</f>
        <v>2.6824016721926504E-2</v>
      </c>
    </row>
    <row r="591" spans="1:13" ht="13.8" thickBot="1" x14ac:dyDescent="0.3">
      <c r="A591" s="103" t="str">
        <f t="shared" si="72"/>
        <v>GS &lt; 50 (Low)</v>
      </c>
      <c r="B591" s="103" t="s">
        <v>12</v>
      </c>
      <c r="D591" s="58"/>
      <c r="E591" s="59"/>
      <c r="F591" s="60"/>
      <c r="G591" s="61"/>
      <c r="H591" s="62"/>
      <c r="I591" s="60"/>
      <c r="J591" s="63"/>
      <c r="K591" s="62"/>
      <c r="L591" s="64"/>
      <c r="M591" s="65"/>
    </row>
    <row r="594" spans="1:13" x14ac:dyDescent="0.25">
      <c r="D594" s="104" t="s">
        <v>34</v>
      </c>
      <c r="E594" s="246" t="str">
        <f>D26</f>
        <v>GS &lt; 50 (High)</v>
      </c>
      <c r="F594" s="246"/>
      <c r="G594" s="246"/>
      <c r="H594" s="246"/>
      <c r="I594" s="246"/>
      <c r="J594" s="246"/>
      <c r="K594" s="103" t="str">
        <f>IF(N544="DEMAND - INTERVAL","RTSR - INTERVAL METERED","")</f>
        <v/>
      </c>
    </row>
    <row r="595" spans="1:13" x14ac:dyDescent="0.25">
      <c r="D595" s="104" t="s">
        <v>35</v>
      </c>
      <c r="E595" s="236" t="str">
        <f>H26</f>
        <v>RPP</v>
      </c>
      <c r="F595" s="236"/>
      <c r="G595" s="236"/>
      <c r="H595" s="20"/>
      <c r="I595" s="20"/>
    </row>
    <row r="596" spans="1:13" ht="15.6" x14ac:dyDescent="0.25">
      <c r="D596" s="104" t="s">
        <v>36</v>
      </c>
      <c r="E596" s="21">
        <f>K26</f>
        <v>5000</v>
      </c>
      <c r="F596" s="105" t="s">
        <v>11</v>
      </c>
      <c r="J596" s="22"/>
      <c r="K596" s="22"/>
      <c r="L596" s="22"/>
      <c r="M596" s="22"/>
    </row>
    <row r="597" spans="1:13" ht="15.6" x14ac:dyDescent="0.3">
      <c r="D597" s="104" t="s">
        <v>37</v>
      </c>
      <c r="E597" s="21">
        <f>L26</f>
        <v>0</v>
      </c>
      <c r="F597" s="106" t="s">
        <v>16</v>
      </c>
      <c r="G597" s="107"/>
      <c r="H597" s="108"/>
      <c r="I597" s="108"/>
      <c r="J597" s="108"/>
    </row>
    <row r="598" spans="1:13" x14ac:dyDescent="0.25">
      <c r="D598" s="104" t="s">
        <v>38</v>
      </c>
      <c r="E598" s="23">
        <f>I26</f>
        <v>1.0415000000000001</v>
      </c>
    </row>
    <row r="599" spans="1:13" x14ac:dyDescent="0.25">
      <c r="D599" s="104" t="s">
        <v>39</v>
      </c>
      <c r="E599" s="23">
        <f>J26</f>
        <v>1.0415000000000001</v>
      </c>
    </row>
    <row r="601" spans="1:13" x14ac:dyDescent="0.25">
      <c r="E601" s="105"/>
      <c r="F601" s="237" t="s">
        <v>40</v>
      </c>
      <c r="G601" s="238"/>
      <c r="H601" s="239"/>
      <c r="I601" s="237" t="s">
        <v>41</v>
      </c>
      <c r="J601" s="238"/>
      <c r="K601" s="239"/>
      <c r="L601" s="237" t="s">
        <v>42</v>
      </c>
      <c r="M601" s="239"/>
    </row>
    <row r="602" spans="1:13" x14ac:dyDescent="0.25">
      <c r="E602" s="240"/>
      <c r="F602" s="109" t="s">
        <v>43</v>
      </c>
      <c r="G602" s="109" t="s">
        <v>44</v>
      </c>
      <c r="H602" s="110" t="s">
        <v>45</v>
      </c>
      <c r="I602" s="109" t="s">
        <v>43</v>
      </c>
      <c r="J602" s="111" t="s">
        <v>44</v>
      </c>
      <c r="K602" s="110" t="s">
        <v>45</v>
      </c>
      <c r="L602" s="242" t="s">
        <v>46</v>
      </c>
      <c r="M602" s="244" t="s">
        <v>47</v>
      </c>
    </row>
    <row r="603" spans="1:13" x14ac:dyDescent="0.25">
      <c r="E603" s="241"/>
      <c r="F603" s="112" t="s">
        <v>48</v>
      </c>
      <c r="G603" s="112"/>
      <c r="H603" s="113" t="s">
        <v>48</v>
      </c>
      <c r="I603" s="112" t="s">
        <v>48</v>
      </c>
      <c r="J603" s="113"/>
      <c r="K603" s="113" t="s">
        <v>48</v>
      </c>
      <c r="L603" s="243"/>
      <c r="M603" s="245"/>
    </row>
    <row r="604" spans="1:13" x14ac:dyDescent="0.25">
      <c r="A604" s="103" t="str">
        <f>$E594</f>
        <v>GS &lt; 50 (High)</v>
      </c>
      <c r="D604" s="114" t="s">
        <v>49</v>
      </c>
      <c r="E604" s="25"/>
      <c r="F604" s="26">
        <f>F130</f>
        <v>27.24</v>
      </c>
      <c r="G604" s="115">
        <v>1</v>
      </c>
      <c r="H604" s="116">
        <f>G604*F604</f>
        <v>27.24</v>
      </c>
      <c r="I604" s="29">
        <f>I130</f>
        <v>27.24</v>
      </c>
      <c r="J604" s="117">
        <f>G604</f>
        <v>1</v>
      </c>
      <c r="K604" s="118">
        <f>J604*I604</f>
        <v>27.24</v>
      </c>
      <c r="L604" s="119">
        <f>K604-H604</f>
        <v>0</v>
      </c>
      <c r="M604" s="120">
        <f>IF(ISERROR(L604/H604), "", L604/H604)</f>
        <v>0</v>
      </c>
    </row>
    <row r="605" spans="1:13" x14ac:dyDescent="0.25">
      <c r="A605" s="103" t="str">
        <f t="shared" ref="A605:A637" si="79">A604</f>
        <v>GS &lt; 50 (High)</v>
      </c>
      <c r="D605" s="114" t="s">
        <v>50</v>
      </c>
      <c r="E605" s="25"/>
      <c r="F605" s="34">
        <f t="shared" ref="F605:F631" si="80">F131</f>
        <v>3.2800000000000003E-2</v>
      </c>
      <c r="G605" s="115">
        <f>IF($E597&gt;0, $E597, $E596)</f>
        <v>5000</v>
      </c>
      <c r="H605" s="116">
        <f>G605*F605</f>
        <v>164</v>
      </c>
      <c r="I605" s="35">
        <f t="shared" ref="I605:I631" si="81">I131</f>
        <v>3.3799999999999997E-2</v>
      </c>
      <c r="J605" s="117">
        <f>IF($E597&gt;0, $E597, $E596)</f>
        <v>5000</v>
      </c>
      <c r="K605" s="118">
        <f>J605*I605</f>
        <v>168.99999999999997</v>
      </c>
      <c r="L605" s="119">
        <f>K605-H605</f>
        <v>4.9999999999999716</v>
      </c>
      <c r="M605" s="120">
        <f>IF(ISERROR(L605/H605), "", L605/H605)</f>
        <v>3.0487804878048606E-2</v>
      </c>
    </row>
    <row r="606" spans="1:13" ht="13.2" hidden="1" customHeight="1" x14ac:dyDescent="0.25">
      <c r="A606" s="103" t="str">
        <f t="shared" si="79"/>
        <v>GS &lt; 50 (High)</v>
      </c>
      <c r="D606" s="114" t="s">
        <v>51</v>
      </c>
      <c r="E606" s="25"/>
      <c r="F606" s="34">
        <f t="shared" si="80"/>
        <v>0</v>
      </c>
      <c r="G606" s="115">
        <f>IF($E597&gt;0, $E597, $E596)</f>
        <v>5000</v>
      </c>
      <c r="H606" s="116">
        <v>0</v>
      </c>
      <c r="I606" s="35">
        <f t="shared" si="81"/>
        <v>0</v>
      </c>
      <c r="J606" s="117">
        <f>IF($E597&gt;0, $E597, $E596)</f>
        <v>5000</v>
      </c>
      <c r="K606" s="118">
        <v>0</v>
      </c>
      <c r="L606" s="119"/>
      <c r="M606" s="120"/>
    </row>
    <row r="607" spans="1:13" ht="13.2" hidden="1" customHeight="1" x14ac:dyDescent="0.25">
      <c r="A607" s="103" t="str">
        <f t="shared" si="79"/>
        <v>GS &lt; 50 (High)</v>
      </c>
      <c r="D607" s="114" t="s">
        <v>52</v>
      </c>
      <c r="E607" s="25"/>
      <c r="F607" s="34">
        <f t="shared" si="80"/>
        <v>0</v>
      </c>
      <c r="G607" s="115">
        <f>IF($E597&gt;0, $E597, $E596)</f>
        <v>5000</v>
      </c>
      <c r="H607" s="116">
        <v>0</v>
      </c>
      <c r="I607" s="35">
        <f t="shared" si="81"/>
        <v>0</v>
      </c>
      <c r="J607" s="121">
        <f>IF($E597&gt;0, $E597, $E596)</f>
        <v>5000</v>
      </c>
      <c r="K607" s="118">
        <v>0</v>
      </c>
      <c r="L607" s="119">
        <f t="shared" ref="L607:L625" si="82">K607-H607</f>
        <v>0</v>
      </c>
      <c r="M607" s="120" t="str">
        <f>IF(ISERROR(L607/H607), "", L607/H607)</f>
        <v/>
      </c>
    </row>
    <row r="608" spans="1:13" x14ac:dyDescent="0.25">
      <c r="A608" s="103" t="str">
        <f t="shared" si="79"/>
        <v>GS &lt; 50 (High)</v>
      </c>
      <c r="D608" s="114" t="s">
        <v>53</v>
      </c>
      <c r="E608" s="25"/>
      <c r="F608" s="26">
        <f t="shared" si="80"/>
        <v>0</v>
      </c>
      <c r="G608" s="115">
        <v>1</v>
      </c>
      <c r="H608" s="116">
        <f>G608*F608</f>
        <v>0</v>
      </c>
      <c r="I608" s="29">
        <f t="shared" si="81"/>
        <v>0</v>
      </c>
      <c r="J608" s="117">
        <f>G608</f>
        <v>1</v>
      </c>
      <c r="K608" s="118">
        <f>J608*I608</f>
        <v>0</v>
      </c>
      <c r="L608" s="119">
        <f t="shared" si="82"/>
        <v>0</v>
      </c>
      <c r="M608" s="120" t="str">
        <f>IF(ISERROR(L608/H608), "", L608/H608)</f>
        <v/>
      </c>
    </row>
    <row r="609" spans="1:13" x14ac:dyDescent="0.25">
      <c r="A609" s="103" t="str">
        <f t="shared" si="79"/>
        <v>GS &lt; 50 (High)</v>
      </c>
      <c r="D609" s="114" t="s">
        <v>54</v>
      </c>
      <c r="E609" s="25"/>
      <c r="F609" s="36">
        <f t="shared" si="80"/>
        <v>-1.1027201638284167E-3</v>
      </c>
      <c r="G609" s="115">
        <f>IF($E597&gt;0, $E597, $E596)</f>
        <v>5000</v>
      </c>
      <c r="H609" s="116">
        <f>G609*F609</f>
        <v>-5.5136008191420833</v>
      </c>
      <c r="I609" s="35">
        <f t="shared" si="81"/>
        <v>2.0071596141889988E-3</v>
      </c>
      <c r="J609" s="117">
        <f>IF($E597&gt;0, $E597, $E596)</f>
        <v>5000</v>
      </c>
      <c r="K609" s="118">
        <f>J609*I609</f>
        <v>10.035798070944994</v>
      </c>
      <c r="L609" s="119">
        <f t="shared" si="82"/>
        <v>15.549398890087076</v>
      </c>
      <c r="M609" s="120">
        <f>IF(ISERROR(L609/H609), "", L609/H609)</f>
        <v>-2.8201894551565601</v>
      </c>
    </row>
    <row r="610" spans="1:13" x14ac:dyDescent="0.25">
      <c r="A610" s="103" t="str">
        <f t="shared" si="79"/>
        <v>GS &lt; 50 (High)</v>
      </c>
      <c r="B610" s="103" t="s">
        <v>55</v>
      </c>
      <c r="C610" s="24">
        <f>B26</f>
        <v>10</v>
      </c>
      <c r="D610" s="46" t="s">
        <v>56</v>
      </c>
      <c r="E610" s="47"/>
      <c r="F610" s="48"/>
      <c r="G610" s="49"/>
      <c r="H610" s="50">
        <f>SUM(H604:H609)</f>
        <v>185.72639918085792</v>
      </c>
      <c r="I610" s="51"/>
      <c r="J610" s="52"/>
      <c r="K610" s="50">
        <f>SUM(K604:K609)</f>
        <v>206.27579807094497</v>
      </c>
      <c r="L610" s="41">
        <f t="shared" si="82"/>
        <v>20.549398890087048</v>
      </c>
      <c r="M610" s="42">
        <f>IF((H610)=0,"",(L610/H610))</f>
        <v>0.11064339254257717</v>
      </c>
    </row>
    <row r="611" spans="1:13" x14ac:dyDescent="0.25">
      <c r="A611" s="103" t="str">
        <f t="shared" si="79"/>
        <v>GS &lt; 50 (High)</v>
      </c>
      <c r="D611" s="123" t="s">
        <v>57</v>
      </c>
      <c r="E611" s="25"/>
      <c r="F611" s="34">
        <f t="shared" si="80"/>
        <v>0.12752000000000002</v>
      </c>
      <c r="G611" s="43">
        <f>IF(F611=0, 0, $E596*E598-E596)</f>
        <v>207.50000000000091</v>
      </c>
      <c r="H611" s="28">
        <f t="shared" ref="H611:H618" si="83">G611*F611</f>
        <v>26.460400000000121</v>
      </c>
      <c r="I611" s="35">
        <f t="shared" si="81"/>
        <v>0.12752000000000002</v>
      </c>
      <c r="J611" s="44">
        <f>IF(I611=0, 0, E596*E599-E596)</f>
        <v>207.50000000000091</v>
      </c>
      <c r="K611" s="31">
        <f t="shared" ref="K611:K618" si="84">J611*I611</f>
        <v>26.460400000000121</v>
      </c>
      <c r="L611" s="119">
        <f t="shared" si="82"/>
        <v>0</v>
      </c>
      <c r="M611" s="120">
        <f t="shared" ref="M611:M618" si="85">IF(ISERROR(L611/H611), "", L611/H611)</f>
        <v>0</v>
      </c>
    </row>
    <row r="612" spans="1:13" ht="26.4" x14ac:dyDescent="0.25">
      <c r="A612" s="103" t="str">
        <f t="shared" si="79"/>
        <v>GS &lt; 50 (High)</v>
      </c>
      <c r="D612" s="123" t="s">
        <v>58</v>
      </c>
      <c r="E612" s="25"/>
      <c r="F612" s="36">
        <f t="shared" si="80"/>
        <v>0</v>
      </c>
      <c r="G612" s="55">
        <f>IF($E597&gt;0, $E597, $E596)</f>
        <v>5000</v>
      </c>
      <c r="H612" s="116">
        <f t="shared" si="83"/>
        <v>0</v>
      </c>
      <c r="I612" s="35">
        <f t="shared" si="81"/>
        <v>0</v>
      </c>
      <c r="J612" s="56">
        <f>IF($E597&gt;0, $E597, $E596)</f>
        <v>5000</v>
      </c>
      <c r="K612" s="118">
        <f t="shared" si="84"/>
        <v>0</v>
      </c>
      <c r="L612" s="119">
        <f t="shared" si="82"/>
        <v>0</v>
      </c>
      <c r="M612" s="120" t="str">
        <f t="shared" si="85"/>
        <v/>
      </c>
    </row>
    <row r="613" spans="1:13" x14ac:dyDescent="0.25">
      <c r="A613" s="103" t="str">
        <f t="shared" si="79"/>
        <v>GS &lt; 50 (High)</v>
      </c>
      <c r="D613" s="123" t="s">
        <v>59</v>
      </c>
      <c r="E613" s="25"/>
      <c r="F613" s="36">
        <f t="shared" si="80"/>
        <v>0</v>
      </c>
      <c r="G613" s="55">
        <f>IF($E597&gt;0, $E597, $E596)</f>
        <v>5000</v>
      </c>
      <c r="H613" s="116">
        <f t="shared" si="83"/>
        <v>0</v>
      </c>
      <c r="I613" s="35">
        <f t="shared" si="81"/>
        <v>0</v>
      </c>
      <c r="J613" s="56">
        <f>IF($E597&gt;0, $E597, $E596)</f>
        <v>5000</v>
      </c>
      <c r="K613" s="118">
        <f t="shared" si="84"/>
        <v>0</v>
      </c>
      <c r="L613" s="119">
        <f t="shared" si="82"/>
        <v>0</v>
      </c>
      <c r="M613" s="120" t="str">
        <f t="shared" si="85"/>
        <v/>
      </c>
    </row>
    <row r="614" spans="1:13" x14ac:dyDescent="0.25">
      <c r="A614" s="103" t="str">
        <f t="shared" si="79"/>
        <v>GS &lt; 50 (High)</v>
      </c>
      <c r="D614" s="123" t="s">
        <v>60</v>
      </c>
      <c r="E614" s="25"/>
      <c r="F614" s="34">
        <f t="shared" si="80"/>
        <v>0</v>
      </c>
      <c r="G614" s="55">
        <f>E596</f>
        <v>5000</v>
      </c>
      <c r="H614" s="116">
        <f t="shared" si="83"/>
        <v>0</v>
      </c>
      <c r="I614" s="35">
        <f t="shared" si="81"/>
        <v>0</v>
      </c>
      <c r="J614" s="56">
        <f>E596</f>
        <v>5000</v>
      </c>
      <c r="K614" s="118">
        <f t="shared" si="84"/>
        <v>0</v>
      </c>
      <c r="L614" s="119">
        <f t="shared" si="82"/>
        <v>0</v>
      </c>
      <c r="M614" s="120" t="str">
        <f t="shared" si="85"/>
        <v/>
      </c>
    </row>
    <row r="615" spans="1:13" x14ac:dyDescent="0.25">
      <c r="A615" s="103" t="str">
        <f t="shared" si="79"/>
        <v>GS &lt; 50 (High)</v>
      </c>
      <c r="D615" s="114" t="s">
        <v>61</v>
      </c>
      <c r="E615" s="25"/>
      <c r="F615" s="36">
        <f t="shared" si="80"/>
        <v>1.3685688955204041E-3</v>
      </c>
      <c r="G615" s="55">
        <f>IF($E597&gt;0, $E597, $E596)</f>
        <v>5000</v>
      </c>
      <c r="H615" s="116">
        <f t="shared" si="83"/>
        <v>6.8428444776020205</v>
      </c>
      <c r="I615" s="35">
        <f t="shared" si="81"/>
        <v>1.4311325235944845E-3</v>
      </c>
      <c r="J615" s="56">
        <f>IF($E597&gt;0, $E597, $E596)</f>
        <v>5000</v>
      </c>
      <c r="K615" s="118">
        <f t="shared" si="84"/>
        <v>7.1556626179724221</v>
      </c>
      <c r="L615" s="119">
        <f t="shared" si="82"/>
        <v>0.31281814037040157</v>
      </c>
      <c r="M615" s="120">
        <f t="shared" si="85"/>
        <v>4.5714635396773527E-2</v>
      </c>
    </row>
    <row r="616" spans="1:13" ht="26.4" x14ac:dyDescent="0.25">
      <c r="A616" s="103" t="str">
        <f t="shared" si="79"/>
        <v>GS &lt; 50 (High)</v>
      </c>
      <c r="D616" s="123" t="s">
        <v>62</v>
      </c>
      <c r="E616" s="25"/>
      <c r="F616" s="36">
        <f t="shared" si="80"/>
        <v>0.42</v>
      </c>
      <c r="G616" s="115">
        <v>1</v>
      </c>
      <c r="H616" s="116">
        <f t="shared" si="83"/>
        <v>0.42</v>
      </c>
      <c r="I616" s="45">
        <f t="shared" si="81"/>
        <v>0.42</v>
      </c>
      <c r="J616" s="121">
        <v>1</v>
      </c>
      <c r="K616" s="118">
        <f t="shared" si="84"/>
        <v>0.42</v>
      </c>
      <c r="L616" s="119">
        <f t="shared" si="82"/>
        <v>0</v>
      </c>
      <c r="M616" s="120">
        <f t="shared" si="85"/>
        <v>0</v>
      </c>
    </row>
    <row r="617" spans="1:13" x14ac:dyDescent="0.25">
      <c r="A617" s="103" t="str">
        <f t="shared" si="79"/>
        <v>GS &lt; 50 (High)</v>
      </c>
      <c r="D617" s="114" t="s">
        <v>63</v>
      </c>
      <c r="E617" s="25"/>
      <c r="F617" s="36">
        <f t="shared" si="80"/>
        <v>0</v>
      </c>
      <c r="G617" s="115">
        <v>1</v>
      </c>
      <c r="H617" s="116">
        <f t="shared" si="83"/>
        <v>0</v>
      </c>
      <c r="I617" s="29">
        <f t="shared" si="81"/>
        <v>0</v>
      </c>
      <c r="J617" s="121">
        <v>1</v>
      </c>
      <c r="K617" s="118">
        <f t="shared" si="84"/>
        <v>0</v>
      </c>
      <c r="L617" s="119">
        <f t="shared" si="82"/>
        <v>0</v>
      </c>
      <c r="M617" s="120" t="str">
        <f t="shared" si="85"/>
        <v/>
      </c>
    </row>
    <row r="618" spans="1:13" x14ac:dyDescent="0.25">
      <c r="A618" s="103" t="str">
        <f t="shared" si="79"/>
        <v>GS &lt; 50 (High)</v>
      </c>
      <c r="D618" s="114" t="s">
        <v>64</v>
      </c>
      <c r="E618" s="25"/>
      <c r="F618" s="34">
        <f t="shared" si="80"/>
        <v>-4.5158748451054181E-4</v>
      </c>
      <c r="G618" s="55">
        <f>IF($E597&gt;0, $E597, $E596)</f>
        <v>5000</v>
      </c>
      <c r="H618" s="116">
        <f t="shared" si="83"/>
        <v>-2.2579374225527089</v>
      </c>
      <c r="I618" s="35">
        <f t="shared" si="81"/>
        <v>-5.1587484510541794E-5</v>
      </c>
      <c r="J618" s="56">
        <f>IF($E597&gt;0, $E597, $E596)</f>
        <v>5000</v>
      </c>
      <c r="K618" s="118">
        <f t="shared" si="84"/>
        <v>-0.25793742255270896</v>
      </c>
      <c r="L618" s="119">
        <f t="shared" si="82"/>
        <v>2</v>
      </c>
      <c r="M618" s="120">
        <f t="shared" si="85"/>
        <v>-0.88576414032719386</v>
      </c>
    </row>
    <row r="619" spans="1:13" ht="26.4" x14ac:dyDescent="0.25">
      <c r="A619" s="103" t="str">
        <f t="shared" si="79"/>
        <v>GS &lt; 50 (High)</v>
      </c>
      <c r="B619" s="103" t="s">
        <v>65</v>
      </c>
      <c r="C619" s="24">
        <f>B26</f>
        <v>10</v>
      </c>
      <c r="D619" s="46" t="s">
        <v>66</v>
      </c>
      <c r="E619" s="47"/>
      <c r="F619" s="48"/>
      <c r="G619" s="49"/>
      <c r="H619" s="50">
        <f>SUM(H610:H618)</f>
        <v>217.19170623590733</v>
      </c>
      <c r="I619" s="51"/>
      <c r="J619" s="52"/>
      <c r="K619" s="50">
        <f>SUM(K610:K618)</f>
        <v>240.05392326636476</v>
      </c>
      <c r="L619" s="41">
        <f t="shared" si="82"/>
        <v>22.86221703045743</v>
      </c>
      <c r="M619" s="42">
        <f>IF((H619)=0,"",(L619/H619))</f>
        <v>0.10526284556015759</v>
      </c>
    </row>
    <row r="620" spans="1:13" x14ac:dyDescent="0.25">
      <c r="A620" s="103" t="str">
        <f t="shared" si="79"/>
        <v>GS &lt; 50 (High)</v>
      </c>
      <c r="D620" s="126" t="s">
        <v>67</v>
      </c>
      <c r="E620" s="25"/>
      <c r="F620" s="36">
        <f t="shared" si="80"/>
        <v>1.18E-2</v>
      </c>
      <c r="G620" s="43">
        <f>IF($E597&gt;0, $E597, $E596*$E598)</f>
        <v>5207.5000000000009</v>
      </c>
      <c r="H620" s="116">
        <f>G620*F620</f>
        <v>61.44850000000001</v>
      </c>
      <c r="I620" s="35">
        <f t="shared" si="81"/>
        <v>1.2500000000000001E-2</v>
      </c>
      <c r="J620" s="44">
        <f>IF($E597&gt;0, $E597, $E596*$E599)</f>
        <v>5207.5000000000009</v>
      </c>
      <c r="K620" s="118">
        <f>J620*I620</f>
        <v>65.093750000000014</v>
      </c>
      <c r="L620" s="119">
        <f t="shared" si="82"/>
        <v>3.6452500000000043</v>
      </c>
      <c r="M620" s="120">
        <f>IF(ISERROR(L620/H620), "", L620/H620)</f>
        <v>5.9322033898305149E-2</v>
      </c>
    </row>
    <row r="621" spans="1:13" ht="26.4" x14ac:dyDescent="0.25">
      <c r="A621" s="103" t="str">
        <f t="shared" si="79"/>
        <v>GS &lt; 50 (High)</v>
      </c>
      <c r="D621" s="128" t="s">
        <v>68</v>
      </c>
      <c r="E621" s="25"/>
      <c r="F621" s="36">
        <f t="shared" si="80"/>
        <v>8.6999999999999994E-3</v>
      </c>
      <c r="G621" s="43">
        <f>IF($E597&gt;0, $E597, $E596*$E598)</f>
        <v>5207.5000000000009</v>
      </c>
      <c r="H621" s="116">
        <f>G621*F621</f>
        <v>45.305250000000008</v>
      </c>
      <c r="I621" s="35">
        <f t="shared" si="81"/>
        <v>9.2999999999999992E-3</v>
      </c>
      <c r="J621" s="44">
        <f>IF($E597&gt;0, $E597, $E596*$E599)</f>
        <v>5207.5000000000009</v>
      </c>
      <c r="K621" s="118">
        <f>J621*I621</f>
        <v>48.429750000000006</v>
      </c>
      <c r="L621" s="119">
        <f t="shared" si="82"/>
        <v>3.1244999999999976</v>
      </c>
      <c r="M621" s="120">
        <f>IF(ISERROR(L621/H621), "", L621/H621)</f>
        <v>6.896551724137924E-2</v>
      </c>
    </row>
    <row r="622" spans="1:13" ht="26.4" x14ac:dyDescent="0.25">
      <c r="A622" s="103" t="str">
        <f t="shared" si="79"/>
        <v>GS &lt; 50 (High)</v>
      </c>
      <c r="B622" s="103" t="s">
        <v>69</v>
      </c>
      <c r="C622" s="24">
        <f>B26</f>
        <v>10</v>
      </c>
      <c r="D622" s="46" t="s">
        <v>70</v>
      </c>
      <c r="E622" s="47"/>
      <c r="F622" s="48"/>
      <c r="G622" s="49"/>
      <c r="H622" s="50">
        <f>SUM(H619:H621)</f>
        <v>323.94545623590733</v>
      </c>
      <c r="I622" s="51"/>
      <c r="J622" s="52"/>
      <c r="K622" s="50">
        <f>SUM(K619:K621)</f>
        <v>353.5774232663648</v>
      </c>
      <c r="L622" s="41">
        <f t="shared" si="82"/>
        <v>29.631967030457474</v>
      </c>
      <c r="M622" s="42">
        <f>IF((H622)=0,"",(L622/H622))</f>
        <v>9.1472087229643187E-2</v>
      </c>
    </row>
    <row r="623" spans="1:13" ht="26.4" x14ac:dyDescent="0.25">
      <c r="A623" s="103" t="str">
        <f t="shared" si="79"/>
        <v>GS &lt; 50 (High)</v>
      </c>
      <c r="D623" s="129" t="s">
        <v>71</v>
      </c>
      <c r="E623" s="25"/>
      <c r="F623" s="34">
        <f t="shared" si="80"/>
        <v>4.5000000000000005E-3</v>
      </c>
      <c r="G623" s="43">
        <f>E596*E598</f>
        <v>5207.5000000000009</v>
      </c>
      <c r="H623" s="53">
        <f>G623*F623</f>
        <v>23.433750000000007</v>
      </c>
      <c r="I623" s="35">
        <f t="shared" si="81"/>
        <v>4.5000000000000005E-3</v>
      </c>
      <c r="J623" s="44">
        <f>E596*E599</f>
        <v>5207.5000000000009</v>
      </c>
      <c r="K623" s="31">
        <f>J623*I623</f>
        <v>23.433750000000007</v>
      </c>
      <c r="L623" s="119">
        <f t="shared" si="82"/>
        <v>0</v>
      </c>
      <c r="M623" s="120">
        <f>IF(ISERROR(L623/H623), "", L623/H623)</f>
        <v>0</v>
      </c>
    </row>
    <row r="624" spans="1:13" ht="26.4" x14ac:dyDescent="0.25">
      <c r="A624" s="103" t="str">
        <f t="shared" si="79"/>
        <v>GS &lt; 50 (High)</v>
      </c>
      <c r="D624" s="129" t="s">
        <v>72</v>
      </c>
      <c r="E624" s="25"/>
      <c r="F624" s="34">
        <f t="shared" si="80"/>
        <v>1.5E-3</v>
      </c>
      <c r="G624" s="43">
        <f>E596*E598</f>
        <v>5207.5000000000009</v>
      </c>
      <c r="H624" s="53">
        <f>G624*F624</f>
        <v>7.8112500000000011</v>
      </c>
      <c r="I624" s="35">
        <f t="shared" si="81"/>
        <v>1.5E-3</v>
      </c>
      <c r="J624" s="44">
        <f>E596*E599</f>
        <v>5207.5000000000009</v>
      </c>
      <c r="K624" s="31">
        <f>J624*I624</f>
        <v>7.8112500000000011</v>
      </c>
      <c r="L624" s="119">
        <f t="shared" si="82"/>
        <v>0</v>
      </c>
      <c r="M624" s="120">
        <f>IF(ISERROR(L624/H624), "", L624/H624)</f>
        <v>0</v>
      </c>
    </row>
    <row r="625" spans="1:13" x14ac:dyDescent="0.25">
      <c r="A625" s="103" t="str">
        <f t="shared" si="79"/>
        <v>GS &lt; 50 (High)</v>
      </c>
      <c r="D625" s="25" t="s">
        <v>73</v>
      </c>
      <c r="E625" s="25"/>
      <c r="F625" s="54">
        <f t="shared" si="80"/>
        <v>0.25</v>
      </c>
      <c r="G625" s="115">
        <v>1</v>
      </c>
      <c r="H625" s="130">
        <f>G625*F625</f>
        <v>0.25</v>
      </c>
      <c r="I625" s="45">
        <f t="shared" si="81"/>
        <v>0.25</v>
      </c>
      <c r="J625" s="117">
        <v>1</v>
      </c>
      <c r="K625" s="118">
        <f>J625*I625</f>
        <v>0.25</v>
      </c>
      <c r="L625" s="119">
        <f t="shared" si="82"/>
        <v>0</v>
      </c>
      <c r="M625" s="120">
        <f>IF(ISERROR(L625/H625), "", L625/H625)</f>
        <v>0</v>
      </c>
    </row>
    <row r="626" spans="1:13" ht="26.4" x14ac:dyDescent="0.25">
      <c r="A626" s="103" t="str">
        <f t="shared" si="79"/>
        <v>GS &lt; 50 (High)</v>
      </c>
      <c r="D626" s="129" t="s">
        <v>74</v>
      </c>
      <c r="E626" s="25"/>
      <c r="F626" s="34">
        <f t="shared" si="80"/>
        <v>0</v>
      </c>
      <c r="G626" s="55"/>
      <c r="H626" s="130"/>
      <c r="I626" s="35">
        <f t="shared" si="81"/>
        <v>0</v>
      </c>
      <c r="J626" s="56"/>
      <c r="K626" s="118"/>
      <c r="L626" s="119"/>
      <c r="M626" s="120"/>
    </row>
    <row r="627" spans="1:13" x14ac:dyDescent="0.25">
      <c r="A627" s="103" t="str">
        <f t="shared" si="79"/>
        <v>GS &lt; 50 (High)</v>
      </c>
      <c r="B627" s="103" t="s">
        <v>12</v>
      </c>
      <c r="D627" s="25" t="s">
        <v>75</v>
      </c>
      <c r="E627" s="25"/>
      <c r="F627" s="34">
        <f t="shared" si="80"/>
        <v>9.8000000000000004E-2</v>
      </c>
      <c r="G627" s="55">
        <f>IF(AND(E596*12&gt;=150000),OffPeakPer*E596*E598,OffPeakPer*E596)</f>
        <v>3200</v>
      </c>
      <c r="H627" s="130">
        <f>G627*F627</f>
        <v>313.60000000000002</v>
      </c>
      <c r="I627" s="35">
        <f t="shared" si="81"/>
        <v>9.8000000000000004E-2</v>
      </c>
      <c r="J627" s="56">
        <f>IF(AND(E596*12&gt;=150000),OffPeakPer*E596*E599,OffPeakPer*E596)</f>
        <v>3200</v>
      </c>
      <c r="K627" s="118">
        <f>J627*I627</f>
        <v>313.60000000000002</v>
      </c>
      <c r="L627" s="119">
        <f>K627-H627</f>
        <v>0</v>
      </c>
      <c r="M627" s="120">
        <f>IF(ISERROR(L627/H627), "", L627/H627)</f>
        <v>0</v>
      </c>
    </row>
    <row r="628" spans="1:13" x14ac:dyDescent="0.25">
      <c r="A628" s="103" t="str">
        <f t="shared" si="79"/>
        <v>GS &lt; 50 (High)</v>
      </c>
      <c r="B628" s="103" t="s">
        <v>12</v>
      </c>
      <c r="D628" s="25" t="s">
        <v>76</v>
      </c>
      <c r="E628" s="25"/>
      <c r="F628" s="34">
        <f t="shared" si="80"/>
        <v>0.157</v>
      </c>
      <c r="G628" s="55">
        <f>IF(AND(E596*12&gt;=150000),MidPeakPer*E596*E598,MidPeakPer*E596)</f>
        <v>900</v>
      </c>
      <c r="H628" s="130">
        <f>G628*F628</f>
        <v>141.30000000000001</v>
      </c>
      <c r="I628" s="35">
        <f t="shared" si="81"/>
        <v>0.157</v>
      </c>
      <c r="J628" s="56">
        <f>IF(AND(E596*12&gt;=150000),MidPeakPer*E596*E599,MidPeakPer*E596)</f>
        <v>900</v>
      </c>
      <c r="K628" s="118">
        <f>J628*I628</f>
        <v>141.30000000000001</v>
      </c>
      <c r="L628" s="119">
        <f>K628-H628</f>
        <v>0</v>
      </c>
      <c r="M628" s="120">
        <f>IF(ISERROR(L628/H628), "", L628/H628)</f>
        <v>0</v>
      </c>
    </row>
    <row r="629" spans="1:13" ht="13.8" thickBot="1" x14ac:dyDescent="0.3">
      <c r="A629" s="103" t="str">
        <f t="shared" si="79"/>
        <v>GS &lt; 50 (High)</v>
      </c>
      <c r="B629" s="103" t="s">
        <v>12</v>
      </c>
      <c r="D629" s="103" t="s">
        <v>77</v>
      </c>
      <c r="E629" s="25"/>
      <c r="F629" s="34">
        <f t="shared" si="80"/>
        <v>0.20300000000000001</v>
      </c>
      <c r="G629" s="55">
        <f>IF(AND(E596*12&gt;=150000),OnPeakPer*E596*E598,OnPeakPer*E596)</f>
        <v>900</v>
      </c>
      <c r="H629" s="130">
        <f>G629*F629</f>
        <v>182.70000000000002</v>
      </c>
      <c r="I629" s="35">
        <f t="shared" si="81"/>
        <v>0.20300000000000001</v>
      </c>
      <c r="J629" s="56">
        <f>IF(AND(E596*12&gt;=150000),OnPeakPer*E596*E599,OnPeakPer*E596)</f>
        <v>900</v>
      </c>
      <c r="K629" s="118">
        <f>J629*I629</f>
        <v>182.70000000000002</v>
      </c>
      <c r="L629" s="119">
        <f>K629-H629</f>
        <v>0</v>
      </c>
      <c r="M629" s="120">
        <f>IF(ISERROR(L629/H629), "", L629/H629)</f>
        <v>0</v>
      </c>
    </row>
    <row r="630" spans="1:13" ht="13.2" hidden="1" customHeight="1" x14ac:dyDescent="0.25">
      <c r="A630" s="103" t="str">
        <f t="shared" si="79"/>
        <v>GS &lt; 50 (High)</v>
      </c>
      <c r="B630" s="103" t="s">
        <v>78</v>
      </c>
      <c r="D630" s="25" t="s">
        <v>79</v>
      </c>
      <c r="E630" s="25"/>
      <c r="F630" s="34">
        <f t="shared" si="80"/>
        <v>0.11308</v>
      </c>
      <c r="G630" s="55">
        <f>IF(AND(E596*12&gt;=150000),E596*E598,E596)</f>
        <v>5000</v>
      </c>
      <c r="H630" s="130">
        <f>G630*F630</f>
        <v>565.4</v>
      </c>
      <c r="I630" s="35">
        <f t="shared" si="81"/>
        <v>0.11308</v>
      </c>
      <c r="J630" s="56">
        <f>IF(AND(E596*12&gt;=150000),E596*E599,E596)</f>
        <v>5000</v>
      </c>
      <c r="K630" s="118">
        <f>J630*I630</f>
        <v>565.4</v>
      </c>
      <c r="L630" s="119">
        <f>K630-H630</f>
        <v>0</v>
      </c>
      <c r="M630" s="120">
        <f>IF(ISERROR(L630/H630), "", L630/H630)</f>
        <v>0</v>
      </c>
    </row>
    <row r="631" spans="1:13" ht="13.8" hidden="1" customHeight="1" thickBot="1" x14ac:dyDescent="0.3">
      <c r="A631" s="103" t="str">
        <f t="shared" si="79"/>
        <v>GS &lt; 50 (High)</v>
      </c>
      <c r="B631" s="103" t="s">
        <v>17</v>
      </c>
      <c r="D631" s="25" t="s">
        <v>80</v>
      </c>
      <c r="E631" s="25"/>
      <c r="F631" s="34">
        <f t="shared" si="80"/>
        <v>0.11308</v>
      </c>
      <c r="G631" s="55">
        <f>IF(AND(E596*12&gt;=150000),E596*E598,E596)</f>
        <v>5000</v>
      </c>
      <c r="H631" s="130">
        <f>G631*F631</f>
        <v>565.4</v>
      </c>
      <c r="I631" s="35">
        <f t="shared" si="81"/>
        <v>0.11308</v>
      </c>
      <c r="J631" s="56">
        <f>IF(AND(E596*12&gt;=150000),E596*E599,E596)</f>
        <v>5000</v>
      </c>
      <c r="K631" s="118">
        <f>J631*I631</f>
        <v>565.4</v>
      </c>
      <c r="L631" s="119">
        <f>K631-H631</f>
        <v>0</v>
      </c>
      <c r="M631" s="120">
        <f>IF(ISERROR(L631/H631), "", L631/H631)</f>
        <v>0</v>
      </c>
    </row>
    <row r="632" spans="1:13" ht="13.8" thickBot="1" x14ac:dyDescent="0.3">
      <c r="A632" s="103" t="str">
        <f t="shared" si="79"/>
        <v>GS &lt; 50 (High)</v>
      </c>
      <c r="D632" s="58"/>
      <c r="E632" s="59"/>
      <c r="F632" s="60"/>
      <c r="G632" s="61"/>
      <c r="H632" s="62"/>
      <c r="I632" s="60"/>
      <c r="J632" s="63"/>
      <c r="K632" s="62"/>
      <c r="L632" s="64"/>
      <c r="M632" s="65"/>
    </row>
    <row r="633" spans="1:13" x14ac:dyDescent="0.25">
      <c r="A633" s="103" t="str">
        <f t="shared" si="79"/>
        <v>GS &lt; 50 (High)</v>
      </c>
      <c r="B633" s="103" t="s">
        <v>12</v>
      </c>
      <c r="D633" s="135" t="s">
        <v>81</v>
      </c>
      <c r="E633" s="25"/>
      <c r="F633" s="136"/>
      <c r="G633" s="137"/>
      <c r="H633" s="138">
        <f>SUM(H623:H629,H622)</f>
        <v>993.04045623590741</v>
      </c>
      <c r="I633" s="139"/>
      <c r="J633" s="139"/>
      <c r="K633" s="138">
        <f>SUM(K623:K629,K622)</f>
        <v>1022.6724232663648</v>
      </c>
      <c r="L633" s="140">
        <f>K633-H633</f>
        <v>29.631967030457417</v>
      </c>
      <c r="M633" s="141">
        <f>IF((H633)=0,"",(L633/H633))</f>
        <v>2.9839637292096412E-2</v>
      </c>
    </row>
    <row r="634" spans="1:13" x14ac:dyDescent="0.25">
      <c r="A634" s="103" t="str">
        <f t="shared" si="79"/>
        <v>GS &lt; 50 (High)</v>
      </c>
      <c r="B634" s="103" t="s">
        <v>12</v>
      </c>
      <c r="D634" s="142" t="s">
        <v>82</v>
      </c>
      <c r="E634" s="25"/>
      <c r="F634" s="136">
        <v>0.13</v>
      </c>
      <c r="G634" s="143"/>
      <c r="H634" s="144">
        <f>H633*F634</f>
        <v>129.09525931066796</v>
      </c>
      <c r="I634" s="145">
        <v>0.13</v>
      </c>
      <c r="J634" s="115"/>
      <c r="K634" s="144">
        <f>K633*I634</f>
        <v>132.94741502462745</v>
      </c>
      <c r="L634" s="119">
        <f>K634-H634</f>
        <v>3.8521557139594904</v>
      </c>
      <c r="M634" s="146">
        <f>IF((H634)=0,"",(L634/H634))</f>
        <v>2.9839637292096616E-2</v>
      </c>
    </row>
    <row r="635" spans="1:13" ht="14.4" x14ac:dyDescent="0.3">
      <c r="A635" s="103" t="str">
        <f t="shared" si="79"/>
        <v>GS &lt; 50 (High)</v>
      </c>
      <c r="B635" s="103" t="s">
        <v>12</v>
      </c>
      <c r="D635" s="142" t="s">
        <v>83</v>
      </c>
      <c r="E635" s="147"/>
      <c r="F635" s="148">
        <v>0.23499999999999999</v>
      </c>
      <c r="G635" s="143"/>
      <c r="H635" s="144">
        <f>IF(OR(ISNUMBER(SEARCH("[DGEN]", E594))=TRUE, ISNUMBER(SEARCH("STREET LIGHT", E594))=TRUE), 0, IF(AND(E596=0, E597=0),0, IF(AND(E597=0, E596*12&gt;250000), 0, IF(AND(E596=0, E597&gt;=50), 0, IF(E596*12&lt;=250000, F635*H633*-1, IF(E597&lt;50, F635*H633*-1, 0))))))</f>
        <v>-233.36450721543824</v>
      </c>
      <c r="I635" s="148">
        <v>0.23499999999999999</v>
      </c>
      <c r="J635" s="115"/>
      <c r="K635" s="144">
        <f>IF(OR(ISNUMBER(SEARCH("[DGEN]", E594))=TRUE, ISNUMBER(SEARCH("STREET LIGHT", E594))=TRUE), 0, IF(AND(E596=0, E597=0),0, IF(AND(E597=0, E596*12&gt;250000), 0, IF(AND(E596=0, E597&gt;=50), 0, IF(E596*12&lt;=250000, I635*K633*-1, IF(E597&lt;50, I635*K633*-1, 0))))))</f>
        <v>-240.32801946759571</v>
      </c>
      <c r="L635" s="119">
        <f>K635-H635</f>
        <v>-6.9635122521574715</v>
      </c>
      <c r="M635" s="146"/>
    </row>
    <row r="636" spans="1:13" ht="13.8" thickBot="1" x14ac:dyDescent="0.3">
      <c r="A636" s="103" t="str">
        <f t="shared" si="79"/>
        <v>GS &lt; 50 (High)</v>
      </c>
      <c r="B636" s="103" t="s">
        <v>84</v>
      </c>
      <c r="C636" s="24">
        <f>B26</f>
        <v>10</v>
      </c>
      <c r="D636" s="247" t="s">
        <v>85</v>
      </c>
      <c r="E636" s="247"/>
      <c r="F636" s="77"/>
      <c r="G636" s="78"/>
      <c r="H636" s="79">
        <f>H633+H634+H635</f>
        <v>888.77120833113702</v>
      </c>
      <c r="I636" s="80"/>
      <c r="J636" s="80"/>
      <c r="K636" s="81">
        <f>K633+K634+K635</f>
        <v>915.29181882339651</v>
      </c>
      <c r="L636" s="82">
        <f>K636-H636</f>
        <v>26.520610492259493</v>
      </c>
      <c r="M636" s="83">
        <f>IF((H636)=0,"",(L636/H636))</f>
        <v>2.9839637292096533E-2</v>
      </c>
    </row>
    <row r="637" spans="1:13" ht="13.8" thickBot="1" x14ac:dyDescent="0.3">
      <c r="A637" s="103" t="str">
        <f t="shared" si="79"/>
        <v>GS &lt; 50 (High)</v>
      </c>
      <c r="B637" s="103" t="s">
        <v>12</v>
      </c>
      <c r="D637" s="58"/>
      <c r="E637" s="59"/>
      <c r="F637" s="60"/>
      <c r="G637" s="61"/>
      <c r="H637" s="62"/>
      <c r="I637" s="60"/>
      <c r="J637" s="63"/>
      <c r="K637" s="62"/>
      <c r="L637" s="64"/>
      <c r="M637" s="65"/>
    </row>
  </sheetData>
  <mergeCells count="142">
    <mergeCell ref="E602:E603"/>
    <mergeCell ref="L602:L603"/>
    <mergeCell ref="M602:M603"/>
    <mergeCell ref="D636:E636"/>
    <mergeCell ref="D590:E590"/>
    <mergeCell ref="E594:J594"/>
    <mergeCell ref="E595:G595"/>
    <mergeCell ref="F601:H601"/>
    <mergeCell ref="I601:K601"/>
    <mergeCell ref="L601:M601"/>
    <mergeCell ref="F555:H555"/>
    <mergeCell ref="I555:K555"/>
    <mergeCell ref="L555:M555"/>
    <mergeCell ref="E556:E557"/>
    <mergeCell ref="L556:L557"/>
    <mergeCell ref="M556:M557"/>
    <mergeCell ref="E510:E511"/>
    <mergeCell ref="L510:L511"/>
    <mergeCell ref="M510:M511"/>
    <mergeCell ref="D544:E544"/>
    <mergeCell ref="E548:J548"/>
    <mergeCell ref="E549:G549"/>
    <mergeCell ref="D498:E498"/>
    <mergeCell ref="E502:J502"/>
    <mergeCell ref="E503:G503"/>
    <mergeCell ref="F509:H509"/>
    <mergeCell ref="I509:K509"/>
    <mergeCell ref="L509:M509"/>
    <mergeCell ref="E456:J456"/>
    <mergeCell ref="E457:G457"/>
    <mergeCell ref="F463:H463"/>
    <mergeCell ref="I463:K463"/>
    <mergeCell ref="L463:M463"/>
    <mergeCell ref="E464:E465"/>
    <mergeCell ref="L464:L465"/>
    <mergeCell ref="M464:M465"/>
    <mergeCell ref="E408:E409"/>
    <mergeCell ref="L408:L409"/>
    <mergeCell ref="M408:M409"/>
    <mergeCell ref="D442:E442"/>
    <mergeCell ref="D447:E447"/>
    <mergeCell ref="D452:E452"/>
    <mergeCell ref="D396:E396"/>
    <mergeCell ref="E400:J400"/>
    <mergeCell ref="E401:G401"/>
    <mergeCell ref="F407:H407"/>
    <mergeCell ref="I407:K407"/>
    <mergeCell ref="L407:M407"/>
    <mergeCell ref="L351:M351"/>
    <mergeCell ref="E352:E353"/>
    <mergeCell ref="L352:L353"/>
    <mergeCell ref="M352:M353"/>
    <mergeCell ref="D386:E386"/>
    <mergeCell ref="D391:E391"/>
    <mergeCell ref="D330:E330"/>
    <mergeCell ref="D335:E335"/>
    <mergeCell ref="D340:E340"/>
    <mergeCell ref="E344:J344"/>
    <mergeCell ref="E345:G345"/>
    <mergeCell ref="F351:H351"/>
    <mergeCell ref="I351:K351"/>
    <mergeCell ref="F295:H295"/>
    <mergeCell ref="I295:K295"/>
    <mergeCell ref="L295:M295"/>
    <mergeCell ref="E296:E297"/>
    <mergeCell ref="L296:L297"/>
    <mergeCell ref="M296:M297"/>
    <mergeCell ref="D284:E284"/>
    <mergeCell ref="E288:J288"/>
    <mergeCell ref="E289:G289"/>
    <mergeCell ref="D274:E274"/>
    <mergeCell ref="D279:E279"/>
    <mergeCell ref="E240:E241"/>
    <mergeCell ref="L240:L241"/>
    <mergeCell ref="M240:M241"/>
    <mergeCell ref="F239:H239"/>
    <mergeCell ref="I239:K239"/>
    <mergeCell ref="L239:M239"/>
    <mergeCell ref="D228:E228"/>
    <mergeCell ref="E232:J232"/>
    <mergeCell ref="E233:G233"/>
    <mergeCell ref="L183:M183"/>
    <mergeCell ref="E184:E185"/>
    <mergeCell ref="L184:L185"/>
    <mergeCell ref="M184:M185"/>
    <mergeCell ref="D218:E218"/>
    <mergeCell ref="D223:E223"/>
    <mergeCell ref="D162:E162"/>
    <mergeCell ref="D167:E167"/>
    <mergeCell ref="D172:E172"/>
    <mergeCell ref="E176:J176"/>
    <mergeCell ref="E177:G177"/>
    <mergeCell ref="F183:H183"/>
    <mergeCell ref="I183:K183"/>
    <mergeCell ref="E120:J120"/>
    <mergeCell ref="E121:G121"/>
    <mergeCell ref="F127:H127"/>
    <mergeCell ref="I127:K127"/>
    <mergeCell ref="L127:M127"/>
    <mergeCell ref="E128:E129"/>
    <mergeCell ref="L128:L129"/>
    <mergeCell ref="M128:M129"/>
    <mergeCell ref="E72:E73"/>
    <mergeCell ref="L72:L73"/>
    <mergeCell ref="M72:M73"/>
    <mergeCell ref="D106:E106"/>
    <mergeCell ref="D111:E111"/>
    <mergeCell ref="D116:E116"/>
    <mergeCell ref="E64:J64"/>
    <mergeCell ref="E65:G65"/>
    <mergeCell ref="F71:H71"/>
    <mergeCell ref="I71:K71"/>
    <mergeCell ref="L71:M71"/>
    <mergeCell ref="D55:F55"/>
    <mergeCell ref="D56:F56"/>
    <mergeCell ref="D57:F57"/>
    <mergeCell ref="D58:F58"/>
    <mergeCell ref="D59:F59"/>
    <mergeCell ref="D60:F60"/>
    <mergeCell ref="D49:F49"/>
    <mergeCell ref="D50:F50"/>
    <mergeCell ref="D51:F51"/>
    <mergeCell ref="D52:F52"/>
    <mergeCell ref="D53:F53"/>
    <mergeCell ref="D54:F54"/>
    <mergeCell ref="D43:F43"/>
    <mergeCell ref="D44:F44"/>
    <mergeCell ref="D45:F45"/>
    <mergeCell ref="D46:F46"/>
    <mergeCell ref="D47:F47"/>
    <mergeCell ref="D48:F48"/>
    <mergeCell ref="D15:F15"/>
    <mergeCell ref="D41:F41"/>
    <mergeCell ref="D42:F42"/>
    <mergeCell ref="D38:F40"/>
    <mergeCell ref="G38:G40"/>
    <mergeCell ref="H38:M38"/>
    <mergeCell ref="N38:O38"/>
    <mergeCell ref="H39:I39"/>
    <mergeCell ref="J39:K39"/>
    <mergeCell ref="L39:M39"/>
    <mergeCell ref="N39:O39"/>
  </mergeCells>
  <conditionalFormatting sqref="K16:K35">
    <cfRule type="expression" dxfId="23" priority="2">
      <formula>$G16="kVa"</formula>
    </cfRule>
    <cfRule type="expression" dxfId="22" priority="3">
      <formula>$G16="kWh"</formula>
    </cfRule>
  </conditionalFormatting>
  <conditionalFormatting sqref="K16:L35">
    <cfRule type="expression" dxfId="21" priority="1">
      <formula>$G16="kW"</formula>
    </cfRule>
  </conditionalFormatting>
  <dataValidations count="4">
    <dataValidation type="list" allowBlank="1" showInputMessage="1" showErrorMessage="1" prompt="Select Charge Unit - monthly, per kWh, per kW" sqref="E107 E112 E117 E102 E163 E168 E173 E158 E219 E224 E229 E214 E331 E336 E341 E326 E387 E392 E397 E382 E443 E448 E453 E438 E275 E280 E285 E270 E499 E494 E545 E540 E591 E586 E637 E632" xr:uid="{7DA74B8C-3709-489E-B6B0-1703B81D74BE}">
      <formula1>"Monthly, per kWh, per kW"</formula1>
    </dataValidation>
    <dataValidation allowBlank="1" showInputMessage="1" showErrorMessage="1" sqref="D16:D22" xr:uid="{10A1D2CB-5E09-47B0-80D9-81F3D8A1A52C}"/>
    <dataValidation type="list" allowBlank="1" showInputMessage="1" showErrorMessage="1" sqref="M16:M35" xr:uid="{B8B61D22-8276-4BD8-ADD8-534676E8360E}">
      <formula1>"CONSUMPTION, DEMAND, DEMAND - INTERVAL"</formula1>
    </dataValidation>
    <dataValidation type="list" allowBlank="1" showInputMessage="1" showErrorMessage="1" sqref="H16:H35" xr:uid="{2413F31F-1BAA-45E0-804E-9B2254C5E93B}">
      <formula1>"RPP, Non-RPP (Retailer), Non-RPP (Other)"</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BB228-6800-45EC-984E-EA33F75F0EC5}">
  <sheetPr codeName="Sheet14"/>
  <dimension ref="A1:AE841"/>
  <sheetViews>
    <sheetView topLeftCell="C14" workbookViewId="0">
      <selection activeCell="N24" sqref="N24"/>
    </sheetView>
  </sheetViews>
  <sheetFormatPr defaultColWidth="9.33203125" defaultRowHeight="13.2" x14ac:dyDescent="0.25"/>
  <cols>
    <col min="1" max="1" width="9" style="103" hidden="1" customWidth="1"/>
    <col min="2" max="2" width="4.6640625" style="103" hidden="1" customWidth="1"/>
    <col min="3" max="3" width="3.44140625" style="24" customWidth="1"/>
    <col min="4" max="4" width="34.6640625" style="103" customWidth="1"/>
    <col min="5" max="5" width="13.33203125" style="103" customWidth="1"/>
    <col min="6" max="6" width="26.6640625" style="103" customWidth="1"/>
    <col min="7" max="7" width="10.33203125" style="103" bestFit="1" customWidth="1"/>
    <col min="8" max="8" width="18.33203125" style="103" customWidth="1"/>
    <col min="9" max="9" width="12.6640625" style="103" customWidth="1"/>
    <col min="10" max="10" width="14.33203125" style="103" bestFit="1" customWidth="1"/>
    <col min="11" max="11" width="18.6640625" style="103" bestFit="1" customWidth="1"/>
    <col min="12" max="12" width="13.5546875" style="103" bestFit="1" customWidth="1"/>
    <col min="13" max="13" width="15.6640625" style="103" customWidth="1"/>
    <col min="14" max="14" width="22.33203125" style="103" customWidth="1"/>
    <col min="15" max="15" width="14.44140625" style="103" customWidth="1"/>
    <col min="16" max="16" width="3.6640625" style="103" customWidth="1"/>
    <col min="17" max="16384" width="9.33203125" style="103"/>
  </cols>
  <sheetData>
    <row r="1" spans="2:31" s="98" customFormat="1" ht="27.75" hidden="1" customHeight="1" x14ac:dyDescent="0.25">
      <c r="C1" s="5"/>
    </row>
    <row r="2" spans="2:31" s="98" customFormat="1" hidden="1" x14ac:dyDescent="0.25">
      <c r="C2" s="5"/>
    </row>
    <row r="3" spans="2:31" s="98" customFormat="1" hidden="1" x14ac:dyDescent="0.25">
      <c r="C3" s="5"/>
    </row>
    <row r="4" spans="2:31" s="98" customFormat="1" hidden="1" x14ac:dyDescent="0.25">
      <c r="C4" s="5"/>
    </row>
    <row r="5" spans="2:31" s="98" customFormat="1" hidden="1" x14ac:dyDescent="0.25">
      <c r="C5" s="5"/>
    </row>
    <row r="6" spans="2:31" s="98" customFormat="1" hidden="1" x14ac:dyDescent="0.25">
      <c r="C6" s="5"/>
    </row>
    <row r="7" spans="2:31" s="98" customFormat="1" hidden="1" x14ac:dyDescent="0.25">
      <c r="C7" s="5"/>
    </row>
    <row r="8" spans="2:31" s="98" customFormat="1" hidden="1" x14ac:dyDescent="0.25">
      <c r="C8" s="5"/>
    </row>
    <row r="9" spans="2:31" s="98" customFormat="1" hidden="1" x14ac:dyDescent="0.25">
      <c r="C9" s="5"/>
    </row>
    <row r="10" spans="2:31" s="98" customFormat="1" hidden="1" x14ac:dyDescent="0.25">
      <c r="C10" s="5"/>
    </row>
    <row r="11" spans="2:31" s="98" customFormat="1" hidden="1" x14ac:dyDescent="0.25">
      <c r="C11" s="5"/>
    </row>
    <row r="12" spans="2:31" s="98" customFormat="1" hidden="1" x14ac:dyDescent="0.25">
      <c r="C12" s="5"/>
    </row>
    <row r="13" spans="2:31" s="98" customFormat="1" hidden="1" x14ac:dyDescent="0.25">
      <c r="C13" s="5"/>
    </row>
    <row r="14" spans="2:31" s="98" customFormat="1" ht="15.6" x14ac:dyDescent="0.3">
      <c r="C14" s="5"/>
      <c r="D14" s="99" t="s">
        <v>0</v>
      </c>
    </row>
    <row r="15" spans="2:31" s="98" customFormat="1" ht="78" customHeight="1" x14ac:dyDescent="0.25">
      <c r="C15" s="5"/>
      <c r="D15" s="233" t="s">
        <v>1</v>
      </c>
      <c r="E15" s="234"/>
      <c r="F15" s="235"/>
      <c r="G15" s="1" t="s">
        <v>2</v>
      </c>
      <c r="H15" s="2" t="s">
        <v>3</v>
      </c>
      <c r="I15" s="2" t="s">
        <v>4</v>
      </c>
      <c r="J15" s="2" t="s">
        <v>5</v>
      </c>
      <c r="K15" s="2" t="s">
        <v>6</v>
      </c>
      <c r="L15" s="2" t="s">
        <v>7</v>
      </c>
      <c r="M15" s="3" t="s">
        <v>8</v>
      </c>
      <c r="N15" s="4" t="s">
        <v>9</v>
      </c>
    </row>
    <row r="16" spans="2:31" s="98" customFormat="1" ht="14.4" x14ac:dyDescent="0.3">
      <c r="B16" s="98">
        <v>1</v>
      </c>
      <c r="C16" s="5">
        <v>1</v>
      </c>
      <c r="D16" s="6" t="s">
        <v>10</v>
      </c>
      <c r="E16" s="7"/>
      <c r="F16" s="8"/>
      <c r="G16" s="9" t="s">
        <v>11</v>
      </c>
      <c r="H16" s="10" t="s">
        <v>12</v>
      </c>
      <c r="I16" s="97">
        <f>'VRZ BI (2027)'!J16</f>
        <v>1.0415000000000001</v>
      </c>
      <c r="J16" s="11">
        <f>I16</f>
        <v>1.0415000000000001</v>
      </c>
      <c r="K16" s="12">
        <v>750</v>
      </c>
      <c r="L16" s="12"/>
      <c r="M16" s="10" t="s">
        <v>13</v>
      </c>
      <c r="N16" s="13"/>
      <c r="AE16" s="98">
        <v>1</v>
      </c>
    </row>
    <row r="17" spans="2:31" s="98" customFormat="1" ht="14.4" x14ac:dyDescent="0.3">
      <c r="B17" s="98">
        <v>2</v>
      </c>
      <c r="C17" s="5">
        <v>2</v>
      </c>
      <c r="D17" s="6" t="s">
        <v>90</v>
      </c>
      <c r="E17" s="7"/>
      <c r="F17" s="8"/>
      <c r="G17" s="9" t="s">
        <v>11</v>
      </c>
      <c r="H17" s="10" t="s">
        <v>12</v>
      </c>
      <c r="I17" s="97">
        <f>'VRZ BI (2027)'!J17</f>
        <v>1.0415000000000001</v>
      </c>
      <c r="J17" s="11">
        <f t="shared" ref="J17:J35" si="0">I17</f>
        <v>1.0415000000000001</v>
      </c>
      <c r="K17" s="12">
        <v>680</v>
      </c>
      <c r="L17" s="12"/>
      <c r="M17" s="10" t="s">
        <v>13</v>
      </c>
      <c r="N17" s="13"/>
      <c r="AE17" s="98">
        <v>2</v>
      </c>
    </row>
    <row r="18" spans="2:31" s="98" customFormat="1" ht="14.4" x14ac:dyDescent="0.3">
      <c r="B18" s="98">
        <v>3</v>
      </c>
      <c r="C18" s="5">
        <v>3</v>
      </c>
      <c r="D18" s="6" t="s">
        <v>14</v>
      </c>
      <c r="E18" s="7"/>
      <c r="F18" s="8"/>
      <c r="G18" s="9" t="s">
        <v>11</v>
      </c>
      <c r="H18" s="10" t="s">
        <v>12</v>
      </c>
      <c r="I18" s="97">
        <f>'VRZ BI (2027)'!J18</f>
        <v>1.0415000000000001</v>
      </c>
      <c r="J18" s="11">
        <f t="shared" si="0"/>
        <v>1.0415000000000001</v>
      </c>
      <c r="K18" s="12">
        <v>2000</v>
      </c>
      <c r="L18" s="12"/>
      <c r="M18" s="10" t="s">
        <v>13</v>
      </c>
      <c r="N18" s="13"/>
      <c r="AE18" s="98">
        <v>3</v>
      </c>
    </row>
    <row r="19" spans="2:31" s="98" customFormat="1" ht="14.4" x14ac:dyDescent="0.3">
      <c r="B19" s="98">
        <v>4</v>
      </c>
      <c r="C19" s="5">
        <v>4</v>
      </c>
      <c r="D19" s="6" t="s">
        <v>15</v>
      </c>
      <c r="E19" s="7"/>
      <c r="F19" s="8"/>
      <c r="G19" s="9" t="s">
        <v>16</v>
      </c>
      <c r="H19" s="10" t="s">
        <v>17</v>
      </c>
      <c r="I19" s="97">
        <f>'VRZ BI (2027)'!J19</f>
        <v>1.0415000000000001</v>
      </c>
      <c r="J19" s="11">
        <f t="shared" si="0"/>
        <v>1.0415000000000001</v>
      </c>
      <c r="K19" s="12">
        <v>75000</v>
      </c>
      <c r="L19" s="12">
        <v>175</v>
      </c>
      <c r="M19" s="10" t="s">
        <v>18</v>
      </c>
      <c r="N19" s="13"/>
      <c r="AE19" s="98">
        <v>4</v>
      </c>
    </row>
    <row r="20" spans="2:31" s="98" customFormat="1" ht="14.4" x14ac:dyDescent="0.3">
      <c r="B20" s="98">
        <v>5</v>
      </c>
      <c r="C20" s="5">
        <v>5</v>
      </c>
      <c r="D20" s="6" t="s">
        <v>19</v>
      </c>
      <c r="E20" s="7"/>
      <c r="F20" s="8"/>
      <c r="G20" s="9" t="s">
        <v>16</v>
      </c>
      <c r="H20" s="10" t="s">
        <v>17</v>
      </c>
      <c r="I20" s="97">
        <f>'VRZ BI (2027)'!J20</f>
        <v>1.0310999999999999</v>
      </c>
      <c r="J20" s="11">
        <f t="shared" si="0"/>
        <v>1.0310999999999999</v>
      </c>
      <c r="K20" s="12">
        <v>2000000</v>
      </c>
      <c r="L20" s="12">
        <v>4000</v>
      </c>
      <c r="M20" s="10" t="s">
        <v>18</v>
      </c>
      <c r="N20" s="13"/>
      <c r="AE20" s="98">
        <v>5</v>
      </c>
    </row>
    <row r="21" spans="2:31" s="98" customFormat="1" ht="14.4" x14ac:dyDescent="0.3">
      <c r="B21" s="98">
        <v>6</v>
      </c>
      <c r="C21" s="5">
        <v>6</v>
      </c>
      <c r="D21" s="6" t="s">
        <v>91</v>
      </c>
      <c r="E21" s="7"/>
      <c r="F21" s="8"/>
      <c r="G21" s="9" t="s">
        <v>16</v>
      </c>
      <c r="H21" s="10" t="s">
        <v>17</v>
      </c>
      <c r="I21" s="97">
        <f>'VRZ BI (2027)'!J21</f>
        <v>1.0065999999999999</v>
      </c>
      <c r="J21" s="11">
        <f t="shared" si="0"/>
        <v>1.0065999999999999</v>
      </c>
      <c r="K21" s="12">
        <v>5650000</v>
      </c>
      <c r="L21" s="12">
        <v>9400</v>
      </c>
      <c r="M21" s="10" t="s">
        <v>18</v>
      </c>
      <c r="N21" s="13"/>
      <c r="AE21" s="98">
        <v>6</v>
      </c>
    </row>
    <row r="22" spans="2:31" s="98" customFormat="1" ht="14.4" x14ac:dyDescent="0.3">
      <c r="B22" s="98">
        <v>7</v>
      </c>
      <c r="C22" s="5">
        <v>7</v>
      </c>
      <c r="D22" s="6" t="s">
        <v>20</v>
      </c>
      <c r="E22" s="7"/>
      <c r="F22" s="8"/>
      <c r="G22" s="9" t="s">
        <v>11</v>
      </c>
      <c r="H22" s="10" t="s">
        <v>12</v>
      </c>
      <c r="I22" s="97">
        <f>'VRZ BI (2027)'!J22</f>
        <v>1.0415000000000001</v>
      </c>
      <c r="J22" s="11">
        <f t="shared" si="0"/>
        <v>1.0415000000000001</v>
      </c>
      <c r="K22" s="12">
        <v>450</v>
      </c>
      <c r="L22" s="12"/>
      <c r="M22" s="10" t="s">
        <v>13</v>
      </c>
      <c r="N22" s="14">
        <v>1</v>
      </c>
      <c r="AE22" s="98">
        <v>7</v>
      </c>
    </row>
    <row r="23" spans="2:31" s="98" customFormat="1" ht="14.4" x14ac:dyDescent="0.3">
      <c r="B23" s="98">
        <v>8</v>
      </c>
      <c r="C23" s="5">
        <v>8</v>
      </c>
      <c r="D23" s="6" t="s">
        <v>21</v>
      </c>
      <c r="E23" s="7"/>
      <c r="F23" s="8"/>
      <c r="G23" s="9" t="s">
        <v>16</v>
      </c>
      <c r="H23" s="10" t="s">
        <v>12</v>
      </c>
      <c r="I23" s="97">
        <f>'VRZ BI (2027)'!J23</f>
        <v>1.0415000000000001</v>
      </c>
      <c r="J23" s="11">
        <f t="shared" si="0"/>
        <v>1.0415000000000001</v>
      </c>
      <c r="K23" s="12">
        <v>60</v>
      </c>
      <c r="L23" s="15">
        <v>0.2</v>
      </c>
      <c r="M23" s="10" t="s">
        <v>18</v>
      </c>
      <c r="N23" s="14">
        <v>1</v>
      </c>
      <c r="AE23" s="98">
        <v>8</v>
      </c>
    </row>
    <row r="24" spans="2:31" s="98" customFormat="1" ht="14.4" x14ac:dyDescent="0.3">
      <c r="B24" s="98">
        <v>9</v>
      </c>
      <c r="C24" s="5">
        <v>9</v>
      </c>
      <c r="D24" s="6" t="s">
        <v>22</v>
      </c>
      <c r="E24" s="7"/>
      <c r="F24" s="8"/>
      <c r="G24" s="9" t="s">
        <v>16</v>
      </c>
      <c r="H24" s="10" t="s">
        <v>17</v>
      </c>
      <c r="I24" s="97">
        <f>'VRZ BI (2027)'!J24</f>
        <v>1.0415000000000001</v>
      </c>
      <c r="J24" s="11">
        <f t="shared" si="0"/>
        <v>1.0415000000000001</v>
      </c>
      <c r="K24" s="12">
        <v>340939.97242408589</v>
      </c>
      <c r="L24" s="12">
        <v>910.35058338722581</v>
      </c>
      <c r="M24" s="10" t="s">
        <v>18</v>
      </c>
      <c r="N24" s="14">
        <v>11114.044540496456</v>
      </c>
      <c r="AE24" s="98">
        <v>9</v>
      </c>
    </row>
    <row r="25" spans="2:31" s="98" customFormat="1" ht="14.4" x14ac:dyDescent="0.3">
      <c r="B25" s="98">
        <v>10</v>
      </c>
      <c r="C25" s="5" t="str">
        <f>IF(ISERROR(VLOOKUP(D25, D16:AE35, 42, FALSE)),"", VLOOKUP(D25, D16:AE35, 42, FALSE))</f>
        <v/>
      </c>
      <c r="D25" s="16" t="s">
        <v>92</v>
      </c>
      <c r="E25" s="17"/>
      <c r="F25" s="18"/>
      <c r="G25" s="9" t="s">
        <v>11</v>
      </c>
      <c r="H25" s="10" t="s">
        <v>12</v>
      </c>
      <c r="I25" s="97">
        <f>'VRZ BI (2027)'!J25</f>
        <v>1.0415000000000001</v>
      </c>
      <c r="J25" s="11">
        <f t="shared" ref="J25:J30" si="1">J24</f>
        <v>1.0415000000000001</v>
      </c>
      <c r="K25" s="12">
        <v>325</v>
      </c>
      <c r="L25" s="12"/>
      <c r="M25" s="10" t="s">
        <v>13</v>
      </c>
      <c r="N25" s="13"/>
      <c r="AE25" s="98">
        <v>10</v>
      </c>
    </row>
    <row r="26" spans="2:31" s="98" customFormat="1" ht="14.4" x14ac:dyDescent="0.3">
      <c r="B26" s="98">
        <v>11</v>
      </c>
      <c r="C26" s="5" t="str">
        <f>IF(ISERROR(VLOOKUP(D26, D16:AE35, 42, FALSE)),"", VLOOKUP(D26, D16:AE35, 42, FALSE))</f>
        <v/>
      </c>
      <c r="D26" s="16" t="s">
        <v>93</v>
      </c>
      <c r="E26" s="17"/>
      <c r="F26" s="18"/>
      <c r="G26" s="9" t="s">
        <v>11</v>
      </c>
      <c r="H26" s="10" t="s">
        <v>12</v>
      </c>
      <c r="I26" s="97">
        <f>'VRZ BI (2027)'!J26</f>
        <v>1.0415000000000001</v>
      </c>
      <c r="J26" s="11">
        <f t="shared" si="1"/>
        <v>1.0415000000000001</v>
      </c>
      <c r="K26" s="12">
        <v>1500</v>
      </c>
      <c r="L26" s="12"/>
      <c r="M26" s="10" t="s">
        <v>13</v>
      </c>
      <c r="N26" s="13"/>
      <c r="AE26" s="98">
        <v>11</v>
      </c>
    </row>
    <row r="27" spans="2:31" s="98" customFormat="1" ht="14.4" x14ac:dyDescent="0.3">
      <c r="B27" s="98">
        <v>12</v>
      </c>
      <c r="C27" s="5" t="str">
        <f>IF(ISERROR(VLOOKUP(D27, D16:AE35, 42, FALSE)),"", VLOOKUP(D27, D16:AE35, 42, FALSE))</f>
        <v/>
      </c>
      <c r="D27" s="16" t="s">
        <v>96</v>
      </c>
      <c r="E27" s="17"/>
      <c r="F27" s="18"/>
      <c r="G27" s="9" t="s">
        <v>11</v>
      </c>
      <c r="H27" s="10" t="s">
        <v>12</v>
      </c>
      <c r="I27" s="97">
        <f>'VRZ BI (2027)'!J27</f>
        <v>1.0415000000000001</v>
      </c>
      <c r="J27" s="11">
        <f t="shared" si="1"/>
        <v>1.0415000000000001</v>
      </c>
      <c r="K27" s="12">
        <v>350</v>
      </c>
      <c r="L27" s="12"/>
      <c r="M27" s="10" t="s">
        <v>13</v>
      </c>
      <c r="N27" s="13"/>
    </row>
    <row r="28" spans="2:31" s="98" customFormat="1" ht="14.4" x14ac:dyDescent="0.3">
      <c r="B28" s="98">
        <v>13</v>
      </c>
      <c r="C28" s="5" t="str">
        <f>IF(ISERROR(VLOOKUP(D28, D16:AE35, 42, FALSE)),"", VLOOKUP(D28, D16:AE35, 42, FALSE))</f>
        <v/>
      </c>
      <c r="D28" s="16" t="s">
        <v>97</v>
      </c>
      <c r="E28" s="17"/>
      <c r="F28" s="18"/>
      <c r="G28" s="9" t="s">
        <v>11</v>
      </c>
      <c r="H28" s="10" t="s">
        <v>12</v>
      </c>
      <c r="I28" s="97">
        <f>'VRZ BI (2027)'!J28</f>
        <v>1.0415000000000001</v>
      </c>
      <c r="J28" s="11">
        <f t="shared" si="1"/>
        <v>1.0415000000000001</v>
      </c>
      <c r="K28" s="12">
        <v>1500</v>
      </c>
      <c r="L28" s="12"/>
      <c r="M28" s="10" t="s">
        <v>13</v>
      </c>
      <c r="N28" s="13"/>
    </row>
    <row r="29" spans="2:31" s="98" customFormat="1" ht="14.4" x14ac:dyDescent="0.3">
      <c r="B29" s="98">
        <v>14</v>
      </c>
      <c r="C29" s="5" t="str">
        <f>IF(ISERROR(VLOOKUP(D29, D16:AE35, 42, FALSE)),"", VLOOKUP(D29, D16:AE35, 42, FALSE))</f>
        <v/>
      </c>
      <c r="D29" s="16" t="s">
        <v>94</v>
      </c>
      <c r="E29" s="17"/>
      <c r="F29" s="18"/>
      <c r="G29" s="9" t="s">
        <v>11</v>
      </c>
      <c r="H29" s="10" t="s">
        <v>12</v>
      </c>
      <c r="I29" s="97">
        <f>'VRZ BI (2027)'!J29</f>
        <v>1.0415000000000001</v>
      </c>
      <c r="J29" s="11">
        <f t="shared" si="1"/>
        <v>1.0415000000000001</v>
      </c>
      <c r="K29" s="12">
        <v>1000</v>
      </c>
      <c r="L29" s="12"/>
      <c r="M29" s="10" t="s">
        <v>13</v>
      </c>
      <c r="N29" s="13"/>
    </row>
    <row r="30" spans="2:31" s="98" customFormat="1" ht="14.4" x14ac:dyDescent="0.3">
      <c r="B30" s="98">
        <v>15</v>
      </c>
      <c r="C30" s="5" t="str">
        <f>IF(ISERROR(VLOOKUP(D30, D16:AE35, 42, FALSE)),"", VLOOKUP(D30, D16:AE35, 42, FALSE))</f>
        <v/>
      </c>
      <c r="D30" s="16" t="s">
        <v>95</v>
      </c>
      <c r="E30" s="17"/>
      <c r="F30" s="18"/>
      <c r="G30" s="9" t="s">
        <v>11</v>
      </c>
      <c r="H30" s="10" t="s">
        <v>12</v>
      </c>
      <c r="I30" s="97">
        <f>'VRZ BI (2027)'!J30</f>
        <v>1.0415000000000001</v>
      </c>
      <c r="J30" s="11">
        <f t="shared" si="1"/>
        <v>1.0415000000000001</v>
      </c>
      <c r="K30" s="12">
        <v>5000</v>
      </c>
      <c r="L30" s="12"/>
      <c r="M30" s="10" t="s">
        <v>13</v>
      </c>
      <c r="N30" s="13"/>
    </row>
    <row r="31" spans="2:31" s="98" customFormat="1" ht="14.4" x14ac:dyDescent="0.3">
      <c r="B31" s="98">
        <v>16</v>
      </c>
      <c r="C31" s="5" t="str">
        <f>IF(ISERROR(VLOOKUP(D31, D16:AE35, 42, FALSE)),"", VLOOKUP(D31, D16:AE35, 42, FALSE))</f>
        <v/>
      </c>
      <c r="D31" s="16" t="s">
        <v>23</v>
      </c>
      <c r="E31" s="17"/>
      <c r="F31" s="18"/>
      <c r="G31" s="9" t="s">
        <v>24</v>
      </c>
      <c r="H31" s="10"/>
      <c r="I31" s="97">
        <f>'VRZ BI (2027)'!J31</f>
        <v>0</v>
      </c>
      <c r="J31" s="11">
        <f t="shared" si="0"/>
        <v>0</v>
      </c>
      <c r="K31" s="12"/>
      <c r="L31" s="12"/>
      <c r="M31" s="10"/>
      <c r="N31" s="13"/>
    </row>
    <row r="32" spans="2:31" s="98" customFormat="1" ht="14.4" x14ac:dyDescent="0.3">
      <c r="B32" s="98">
        <v>17</v>
      </c>
      <c r="C32" s="5" t="str">
        <f>IF(ISERROR(VLOOKUP(D32, D16:AE35, 42, FALSE)),"", VLOOKUP(D32, D16:AE35, 42, FALSE))</f>
        <v/>
      </c>
      <c r="D32" s="16" t="s">
        <v>23</v>
      </c>
      <c r="E32" s="17"/>
      <c r="F32" s="18"/>
      <c r="G32" s="9" t="s">
        <v>24</v>
      </c>
      <c r="H32" s="10"/>
      <c r="I32" s="97">
        <f>'VRZ BI (2027)'!J32</f>
        <v>0</v>
      </c>
      <c r="J32" s="11">
        <f t="shared" si="0"/>
        <v>0</v>
      </c>
      <c r="K32" s="12"/>
      <c r="L32" s="12"/>
      <c r="M32" s="10"/>
      <c r="N32" s="13"/>
    </row>
    <row r="33" spans="2:15" s="98" customFormat="1" ht="14.4" x14ac:dyDescent="0.3">
      <c r="B33" s="98">
        <v>18</v>
      </c>
      <c r="C33" s="5" t="str">
        <f>IF(ISERROR(VLOOKUP(D33, D16:AE35, 42, FALSE)),"", VLOOKUP(D33, D16:AE35, 42, FALSE))</f>
        <v/>
      </c>
      <c r="D33" s="16" t="s">
        <v>23</v>
      </c>
      <c r="E33" s="17"/>
      <c r="F33" s="18"/>
      <c r="G33" s="9" t="s">
        <v>24</v>
      </c>
      <c r="H33" s="10"/>
      <c r="I33" s="97">
        <f>'VRZ BI (2027)'!J33</f>
        <v>0</v>
      </c>
      <c r="J33" s="11">
        <f t="shared" si="0"/>
        <v>0</v>
      </c>
      <c r="K33" s="12"/>
      <c r="L33" s="12"/>
      <c r="M33" s="10"/>
      <c r="N33" s="13"/>
    </row>
    <row r="34" spans="2:15" s="98" customFormat="1" ht="14.4" x14ac:dyDescent="0.3">
      <c r="B34" s="98">
        <v>19</v>
      </c>
      <c r="C34" s="5" t="str">
        <f>IF(ISERROR(VLOOKUP(D34, D16:AE35, 42, FALSE)),"", VLOOKUP(D34, D16:AE35, 42, FALSE))</f>
        <v/>
      </c>
      <c r="D34" s="16" t="s">
        <v>23</v>
      </c>
      <c r="E34" s="17"/>
      <c r="F34" s="18"/>
      <c r="G34" s="9" t="s">
        <v>24</v>
      </c>
      <c r="H34" s="10"/>
      <c r="I34" s="97">
        <f>'VRZ BI (2027)'!J34</f>
        <v>0</v>
      </c>
      <c r="J34" s="11">
        <f t="shared" si="0"/>
        <v>0</v>
      </c>
      <c r="K34" s="12"/>
      <c r="L34" s="12"/>
      <c r="M34" s="10"/>
      <c r="N34" s="13"/>
    </row>
    <row r="35" spans="2:15" s="98" customFormat="1" ht="14.4" x14ac:dyDescent="0.3">
      <c r="B35" s="98">
        <v>20</v>
      </c>
      <c r="C35" s="5" t="str">
        <f>IF(ISERROR(VLOOKUP(D35, D16:AE35, 42, FALSE)),"", VLOOKUP(D35, D16:AE35, 42, FALSE))</f>
        <v/>
      </c>
      <c r="D35" s="16" t="s">
        <v>23</v>
      </c>
      <c r="E35" s="17"/>
      <c r="F35" s="18"/>
      <c r="G35" s="9" t="s">
        <v>24</v>
      </c>
      <c r="H35" s="10"/>
      <c r="I35" s="97">
        <f>'VRZ BI (2027)'!J35</f>
        <v>0</v>
      </c>
      <c r="J35" s="11">
        <f t="shared" si="0"/>
        <v>0</v>
      </c>
      <c r="K35" s="12"/>
      <c r="L35" s="12"/>
      <c r="M35" s="10"/>
      <c r="N35" s="13"/>
    </row>
    <row r="36" spans="2:15" s="98" customFormat="1" x14ac:dyDescent="0.25">
      <c r="C36" s="5"/>
    </row>
    <row r="37" spans="2:15" s="98" customFormat="1" ht="15.6" x14ac:dyDescent="0.3">
      <c r="C37" s="5"/>
      <c r="D37" s="99" t="s">
        <v>25</v>
      </c>
    </row>
    <row r="38" spans="2:15" s="98" customFormat="1" ht="12.75" customHeight="1" x14ac:dyDescent="0.25">
      <c r="C38" s="5"/>
      <c r="D38" s="221" t="s">
        <v>1</v>
      </c>
      <c r="E38" s="222"/>
      <c r="F38" s="223"/>
      <c r="G38" s="230" t="s">
        <v>2</v>
      </c>
      <c r="H38" s="231" t="s">
        <v>26</v>
      </c>
      <c r="I38" s="231"/>
      <c r="J38" s="231"/>
      <c r="K38" s="231"/>
      <c r="L38" s="231"/>
      <c r="M38" s="231"/>
      <c r="N38" s="231" t="s">
        <v>27</v>
      </c>
      <c r="O38" s="231"/>
    </row>
    <row r="39" spans="2:15" s="98" customFormat="1" x14ac:dyDescent="0.25">
      <c r="C39" s="5"/>
      <c r="D39" s="224"/>
      <c r="E39" s="225"/>
      <c r="F39" s="226"/>
      <c r="G39" s="230"/>
      <c r="H39" s="232" t="s">
        <v>28</v>
      </c>
      <c r="I39" s="232"/>
      <c r="J39" s="232" t="s">
        <v>29</v>
      </c>
      <c r="K39" s="232"/>
      <c r="L39" s="232" t="s">
        <v>30</v>
      </c>
      <c r="M39" s="232"/>
      <c r="N39" s="232" t="s">
        <v>31</v>
      </c>
      <c r="O39" s="232"/>
    </row>
    <row r="40" spans="2:15" s="98" customFormat="1" x14ac:dyDescent="0.25">
      <c r="C40" s="5"/>
      <c r="D40" s="227"/>
      <c r="E40" s="228"/>
      <c r="F40" s="229"/>
      <c r="G40" s="230"/>
      <c r="H40" s="19" t="s">
        <v>32</v>
      </c>
      <c r="I40" s="19" t="s">
        <v>33</v>
      </c>
      <c r="J40" s="19" t="s">
        <v>32</v>
      </c>
      <c r="K40" s="19" t="s">
        <v>33</v>
      </c>
      <c r="L40" s="19" t="s">
        <v>32</v>
      </c>
      <c r="M40" s="19" t="s">
        <v>33</v>
      </c>
      <c r="N40" s="19" t="s">
        <v>32</v>
      </c>
      <c r="O40" s="19" t="s">
        <v>33</v>
      </c>
    </row>
    <row r="41" spans="2:15" s="98" customFormat="1" ht="14.4" x14ac:dyDescent="0.25">
      <c r="B41" s="98" t="str">
        <f t="shared" ref="B41:B60" si="2">H16</f>
        <v>RPP</v>
      </c>
      <c r="C41" s="5">
        <v>1</v>
      </c>
      <c r="D41" s="220" t="str">
        <f t="shared" ref="D41:D49" si="3">IF(ISBLANK(D16), "", IF(D16 = "Add additional scenarios if required", "", IF(M16="YES", D16 &amp; " - " &amp; H16 &amp; " - Interval Customers", D16 &amp; " - " &amp;H16)))</f>
        <v>Residential - RPP</v>
      </c>
      <c r="E41" s="220"/>
      <c r="F41" s="220"/>
      <c r="G41" s="100" t="str">
        <f t="shared" ref="G41:G60" si="4">IF(ISBLANK(G16), "", G16)</f>
        <v>kWh</v>
      </c>
      <c r="H41" s="101" cm="1">
        <f t="array" ref="H41">IF(LEN($G41)&gt;1, (SUMPRODUCT(--($C$64:$C$1986=$B16), --($A$64:$A$1986=$D16), --($B$64:$B$1986="ST_A"), $L$64:$L$1986)), "")</f>
        <v>4.053035461215643</v>
      </c>
      <c r="I41" s="102">
        <f t="shared" ref="I41:I60" si="5">IF(LEN($G41)&gt;1, (SUMPRODUCT(--($C$64:$C$1986=$B16), --($A$64:$A$1986=$D16), --($B$64:$B$1986="ST_A"), $M$64:$M$1986)), "")</f>
        <v>8.6696388079025688E-2</v>
      </c>
      <c r="J41" s="101">
        <f t="shared" ref="J41:J60" si="6">IF(LEN($G41)&gt;1, (SUMPRODUCT(--($C$64:$C$1986=$B16), --($A$64:$A$1986=$D16), --($B$64:$B$1986="ST_B"), $L$64:$L$1986)), "")</f>
        <v>2.7633269330242882</v>
      </c>
      <c r="K41" s="102">
        <f t="shared" ref="K41:K60" si="7">IF(LEN($G41)&gt;1, (SUMPRODUCT(--($C$64:$C$1986=$B16), --($A$64:$A$1986=$D16), --($B$64:$B$1986="ST_B"), $M$64:$M$1986)), "")</f>
        <v>5.1459807595243982E-2</v>
      </c>
      <c r="L41" s="101">
        <f t="shared" ref="L41:L60" si="8">IF(LEN($G41)&gt;1, (SUMPRODUCT(--($C$64:$C$1986=$B16), --($A$64:$A$1986=$D16), --($B$64:$B$1986="ST_C"), $L$64:$L$1986)), "")</f>
        <v>3.8569019330242753</v>
      </c>
      <c r="M41" s="102">
        <f t="shared" ref="M41:M60" si="9">IF(LEN($G41)&gt;1, (SUMPRODUCT(--($C$64:$C$1986=$B16), --($A$64:$A$1986=$D16), --($B$64:$B$1986="ST_C"), $M$64:$M$1986)), "")</f>
        <v>5.4292191667074045E-2</v>
      </c>
      <c r="N41" s="101">
        <f t="shared" ref="N41:N60" si="10">IF(LEN($G41)&gt;1, (SUMPRODUCT(--($C$64:$C$1986=$B16), --($A$64:$A$1986=$D16), --($B$64:$B$1986=$B41&amp;"_TOTAL"), $L$64:$L$1986)), "")</f>
        <v>3.4519272300567536</v>
      </c>
      <c r="O41" s="102">
        <f t="shared" ref="O41:O60" si="11">IF(LEN($G41)&gt;1, (SUMPRODUCT(--($C$64:$C$1986=$B16), --($A$64:$A$1986=$D16), --($B$64:$B$1986=$B41&amp;"_TOTAL"), $M$64:$M$1986)), "")</f>
        <v>2.2473961850797045E-2</v>
      </c>
    </row>
    <row r="42" spans="2:15" s="98" customFormat="1" ht="14.4" x14ac:dyDescent="0.25">
      <c r="B42" s="98" t="str">
        <f t="shared" si="2"/>
        <v>RPP</v>
      </c>
      <c r="C42" s="5">
        <v>2</v>
      </c>
      <c r="D42" s="220" t="str">
        <f t="shared" si="3"/>
        <v>Seasonal Residential - RPP</v>
      </c>
      <c r="E42" s="220"/>
      <c r="F42" s="220"/>
      <c r="G42" s="100" t="str">
        <f t="shared" si="4"/>
        <v>kWh</v>
      </c>
      <c r="H42" s="101">
        <f t="shared" ref="H42:H60" si="12">IF(LEN($G42)&gt;1, (SUMPRODUCT(--($C$64:$C$1986=$B17), --($A$64:$A$1986=$D17), --($B$64:$B$1986="ST_A"), $L$64:$L$1986)), "")</f>
        <v>8.1944166986684905</v>
      </c>
      <c r="I42" s="102">
        <f t="shared" si="5"/>
        <v>0.10243134892991115</v>
      </c>
      <c r="J42" s="101">
        <f t="shared" si="6"/>
        <v>5.9794530602890319</v>
      </c>
      <c r="K42" s="102">
        <f t="shared" si="7"/>
        <v>6.8159990622165573E-2</v>
      </c>
      <c r="L42" s="101">
        <f t="shared" si="8"/>
        <v>7.0417830602890206</v>
      </c>
      <c r="M42" s="102">
        <f t="shared" si="9"/>
        <v>6.7105198897567345E-2</v>
      </c>
      <c r="N42" s="101">
        <f t="shared" si="10"/>
        <v>6.302395838958688</v>
      </c>
      <c r="O42" s="102">
        <f t="shared" si="11"/>
        <v>3.5900100748229524E-2</v>
      </c>
    </row>
    <row r="43" spans="2:15" s="98" customFormat="1" ht="14.4" x14ac:dyDescent="0.25">
      <c r="B43" s="98" t="str">
        <f t="shared" si="2"/>
        <v>RPP</v>
      </c>
      <c r="C43" s="5">
        <v>3</v>
      </c>
      <c r="D43" s="220" t="str">
        <f t="shared" si="3"/>
        <v>GS &lt;50 - RPP</v>
      </c>
      <c r="E43" s="220"/>
      <c r="F43" s="220"/>
      <c r="G43" s="100" t="str">
        <f t="shared" si="4"/>
        <v>kWh</v>
      </c>
      <c r="H43" s="101">
        <f t="shared" si="12"/>
        <v>8.9064023000573798</v>
      </c>
      <c r="I43" s="102">
        <f t="shared" si="5"/>
        <v>9.862215030990365E-2</v>
      </c>
      <c r="J43" s="101">
        <f t="shared" si="6"/>
        <v>6.8315295562055383</v>
      </c>
      <c r="K43" s="102">
        <f t="shared" si="7"/>
        <v>6.4136659712423563E-2</v>
      </c>
      <c r="L43" s="101">
        <f t="shared" si="8"/>
        <v>9.5394295562055618</v>
      </c>
      <c r="M43" s="102">
        <f t="shared" si="9"/>
        <v>6.3930036905738855E-2</v>
      </c>
      <c r="N43" s="101">
        <f t="shared" si="10"/>
        <v>8.5377894528039633</v>
      </c>
      <c r="O43" s="102">
        <f t="shared" si="11"/>
        <v>2.2876071676271665E-2</v>
      </c>
    </row>
    <row r="44" spans="2:15" s="98" customFormat="1" ht="14.4" x14ac:dyDescent="0.25">
      <c r="B44" s="98" t="str">
        <f t="shared" si="2"/>
        <v>Non-RPP (Other)</v>
      </c>
      <c r="C44" s="5">
        <v>4</v>
      </c>
      <c r="D44" s="220" t="str">
        <f t="shared" si="3"/>
        <v>GS 50 - 2,999 kW - Non-RPP (Other)</v>
      </c>
      <c r="E44" s="220"/>
      <c r="F44" s="220"/>
      <c r="G44" s="100" t="str">
        <f t="shared" si="4"/>
        <v>kW</v>
      </c>
      <c r="H44" s="101">
        <f t="shared" si="12"/>
        <v>111.5113981814352</v>
      </c>
      <c r="I44" s="102">
        <f t="shared" si="5"/>
        <v>8.7225202535070795E-2</v>
      </c>
      <c r="J44" s="101">
        <f t="shared" si="6"/>
        <v>86.335352269389432</v>
      </c>
      <c r="K44" s="102">
        <f t="shared" si="7"/>
        <v>6.1149867217869996E-2</v>
      </c>
      <c r="L44" s="101">
        <f t="shared" si="8"/>
        <v>187.3978522693892</v>
      </c>
      <c r="M44" s="102">
        <f t="shared" si="9"/>
        <v>6.1822075528251128E-2</v>
      </c>
      <c r="N44" s="101">
        <f t="shared" si="10"/>
        <v>211.7595730644116</v>
      </c>
      <c r="O44" s="102">
        <f t="shared" si="11"/>
        <v>1.5194669213924282E-2</v>
      </c>
    </row>
    <row r="45" spans="2:15" s="98" customFormat="1" ht="14.4" x14ac:dyDescent="0.25">
      <c r="B45" s="98" t="str">
        <f t="shared" si="2"/>
        <v>Non-RPP (Other)</v>
      </c>
      <c r="C45" s="5">
        <v>5</v>
      </c>
      <c r="D45" s="220" t="str">
        <f t="shared" si="3"/>
        <v>GS 3,000 - 4,999 kW - Non-RPP (Other)</v>
      </c>
      <c r="E45" s="220"/>
      <c r="F45" s="220"/>
      <c r="G45" s="100" t="str">
        <f t="shared" si="4"/>
        <v>kW</v>
      </c>
      <c r="H45" s="101">
        <f t="shared" si="12"/>
        <v>1531.4662664583448</v>
      </c>
      <c r="I45" s="102">
        <f t="shared" si="5"/>
        <v>6.0980182405322915E-2</v>
      </c>
      <c r="J45" s="101">
        <f t="shared" si="6"/>
        <v>1039.9991793124464</v>
      </c>
      <c r="K45" s="102">
        <f t="shared" si="7"/>
        <v>3.802497559959888E-2</v>
      </c>
      <c r="L45" s="101">
        <f t="shared" si="8"/>
        <v>3139.5991793124485</v>
      </c>
      <c r="M45" s="102">
        <f t="shared" si="9"/>
        <v>5.1325780325138626E-2</v>
      </c>
      <c r="N45" s="101">
        <f t="shared" si="10"/>
        <v>3547.7470726230531</v>
      </c>
      <c r="O45" s="102">
        <f t="shared" si="11"/>
        <v>1.0235474280955628E-2</v>
      </c>
    </row>
    <row r="46" spans="2:15" s="98" customFormat="1" ht="14.4" x14ac:dyDescent="0.25">
      <c r="B46" s="98" t="str">
        <f t="shared" si="2"/>
        <v>Non-RPP (Other)</v>
      </c>
      <c r="C46" s="5">
        <v>6</v>
      </c>
      <c r="D46" s="220" t="str">
        <f t="shared" si="3"/>
        <v>Large Use &gt;5MW - Non-RPP (Other)</v>
      </c>
      <c r="E46" s="220"/>
      <c r="F46" s="220"/>
      <c r="G46" s="100" t="str">
        <f t="shared" si="4"/>
        <v>kW</v>
      </c>
      <c r="H46" s="101">
        <f t="shared" si="12"/>
        <v>4587.2381883882626</v>
      </c>
      <c r="I46" s="102">
        <f t="shared" si="5"/>
        <v>6.6969155447058851E-2</v>
      </c>
      <c r="J46" s="101">
        <f t="shared" si="6"/>
        <v>3393.3368557144131</v>
      </c>
      <c r="K46" s="102">
        <f t="shared" si="7"/>
        <v>4.4644855016083736E-2</v>
      </c>
      <c r="L46" s="101">
        <f t="shared" si="8"/>
        <v>9436.5968557144224</v>
      </c>
      <c r="M46" s="102">
        <f t="shared" si="9"/>
        <v>5.4582295620635386E-2</v>
      </c>
      <c r="N46" s="101">
        <f t="shared" si="10"/>
        <v>10663.354446957237</v>
      </c>
      <c r="O46" s="102">
        <f t="shared" si="11"/>
        <v>1.1100177750561543E-2</v>
      </c>
    </row>
    <row r="47" spans="2:15" s="98" customFormat="1" ht="14.4" x14ac:dyDescent="0.25">
      <c r="B47" s="98" t="str">
        <f t="shared" si="2"/>
        <v>RPP</v>
      </c>
      <c r="C47" s="5">
        <v>7</v>
      </c>
      <c r="D47" s="220" t="str">
        <f t="shared" si="3"/>
        <v>Unmetered Scattered Load - RPP</v>
      </c>
      <c r="E47" s="220"/>
      <c r="F47" s="220"/>
      <c r="G47" s="100" t="str">
        <f t="shared" si="4"/>
        <v>kWh</v>
      </c>
      <c r="H47" s="101">
        <f t="shared" si="12"/>
        <v>2.3674538162110181</v>
      </c>
      <c r="I47" s="102">
        <f t="shared" si="5"/>
        <v>0.10833782284510213</v>
      </c>
      <c r="J47" s="101">
        <f t="shared" si="6"/>
        <v>1.5859345906265432</v>
      </c>
      <c r="K47" s="102">
        <f t="shared" si="7"/>
        <v>6.1633279127510952E-2</v>
      </c>
      <c r="L47" s="101">
        <f t="shared" si="8"/>
        <v>2.1952120906265478</v>
      </c>
      <c r="M47" s="102">
        <f t="shared" si="9"/>
        <v>6.2035307411836695E-2</v>
      </c>
      <c r="N47" s="101">
        <f t="shared" si="10"/>
        <v>1.9647148211107464</v>
      </c>
      <c r="O47" s="102">
        <f t="shared" si="11"/>
        <v>2.2906749397560381E-2</v>
      </c>
    </row>
    <row r="48" spans="2:15" s="98" customFormat="1" ht="14.4" x14ac:dyDescent="0.25">
      <c r="B48" s="98" t="str">
        <f t="shared" si="2"/>
        <v>RPP</v>
      </c>
      <c r="C48" s="5">
        <v>8</v>
      </c>
      <c r="D48" s="220" t="str">
        <f t="shared" si="3"/>
        <v>Sentinel - RPP</v>
      </c>
      <c r="E48" s="220"/>
      <c r="F48" s="220"/>
      <c r="G48" s="100" t="str">
        <f t="shared" si="4"/>
        <v>kW</v>
      </c>
      <c r="H48" s="101">
        <f t="shared" si="12"/>
        <v>1.1300717254117867</v>
      </c>
      <c r="I48" s="102">
        <f t="shared" si="5"/>
        <v>9.5968185798722738E-2</v>
      </c>
      <c r="J48" s="101">
        <f t="shared" si="6"/>
        <v>0.8406294847188498</v>
      </c>
      <c r="K48" s="102">
        <f t="shared" si="7"/>
        <v>6.7284783091239392E-2</v>
      </c>
      <c r="L48" s="101">
        <f t="shared" si="8"/>
        <v>0.91548948471884906</v>
      </c>
      <c r="M48" s="102">
        <f t="shared" si="9"/>
        <v>6.6858187982856088E-2</v>
      </c>
      <c r="N48" s="101">
        <f t="shared" si="10"/>
        <v>0.81936308882336917</v>
      </c>
      <c r="O48" s="102">
        <f t="shared" si="11"/>
        <v>4.1671603319197795E-2</v>
      </c>
    </row>
    <row r="49" spans="2:15" s="98" customFormat="1" ht="14.4" x14ac:dyDescent="0.25">
      <c r="B49" s="98" t="str">
        <f t="shared" si="2"/>
        <v>Non-RPP (Other)</v>
      </c>
      <c r="C49" s="5">
        <v>9</v>
      </c>
      <c r="D49" s="220" t="str">
        <f t="shared" si="3"/>
        <v>Street Light - Non-RPP (Other)</v>
      </c>
      <c r="E49" s="220"/>
      <c r="F49" s="220"/>
      <c r="G49" s="100" t="str">
        <f t="shared" si="4"/>
        <v>kW</v>
      </c>
      <c r="H49" s="101">
        <f t="shared" si="12"/>
        <v>2080.1842030832049</v>
      </c>
      <c r="I49" s="102">
        <f t="shared" si="5"/>
        <v>0.12175889173883178</v>
      </c>
      <c r="J49" s="101">
        <f t="shared" si="6"/>
        <v>1523.8230891870953</v>
      </c>
      <c r="K49" s="102">
        <f t="shared" si="7"/>
        <v>8.4273746851243003E-2</v>
      </c>
      <c r="L49" s="101">
        <f t="shared" si="8"/>
        <v>1882.4101839833238</v>
      </c>
      <c r="M49" s="102">
        <f t="shared" si="9"/>
        <v>7.9003385697687195E-2</v>
      </c>
      <c r="N49" s="101">
        <f t="shared" si="10"/>
        <v>2127.1235079011531</v>
      </c>
      <c r="O49" s="102">
        <f t="shared" si="11"/>
        <v>2.7370976016389256E-2</v>
      </c>
    </row>
    <row r="50" spans="2:15" s="98" customFormat="1" ht="14.4" x14ac:dyDescent="0.25">
      <c r="B50" s="98" t="str">
        <f t="shared" si="2"/>
        <v>RPP</v>
      </c>
      <c r="C50" s="5">
        <v>10</v>
      </c>
      <c r="D50" s="220" t="str">
        <f t="shared" ref="D50" si="13">IF(ISBLANK(D25), "", IF(D25 = "Add additional scenarios if required", "", IF(M25="YES", D25 &amp; " - " &amp; H25 &amp; " - Interval Customers", D25 &amp; " - " &amp;H25)))</f>
        <v>Residential (Low) - RPP</v>
      </c>
      <c r="E50" s="220"/>
      <c r="F50" s="220"/>
      <c r="G50" s="100" t="str">
        <f t="shared" si="4"/>
        <v>kWh</v>
      </c>
      <c r="H50" s="101">
        <f t="shared" si="12"/>
        <v>4.053035461215643</v>
      </c>
      <c r="I50" s="102">
        <f t="shared" si="5"/>
        <v>8.6696388079025688E-2</v>
      </c>
      <c r="J50" s="101">
        <f t="shared" si="6"/>
        <v>2.7348284323327263</v>
      </c>
      <c r="K50" s="102">
        <f t="shared" si="7"/>
        <v>5.3807445700330678E-2</v>
      </c>
      <c r="L50" s="101">
        <f t="shared" si="8"/>
        <v>3.2087109323327283</v>
      </c>
      <c r="M50" s="102">
        <f t="shared" si="9"/>
        <v>5.4999592899464517E-2</v>
      </c>
      <c r="N50" s="101">
        <f t="shared" si="10"/>
        <v>2.8717962844377922</v>
      </c>
      <c r="O50" s="102">
        <f t="shared" si="11"/>
        <v>3.1437745217420071E-2</v>
      </c>
    </row>
    <row r="51" spans="2:15" s="98" customFormat="1" ht="14.4" x14ac:dyDescent="0.25">
      <c r="B51" s="98" t="str">
        <f t="shared" si="2"/>
        <v>RPP</v>
      </c>
      <c r="C51" s="5">
        <v>11</v>
      </c>
      <c r="D51" s="220" t="str">
        <f t="shared" ref="D51:D60" si="14">IF(ISBLANK(D26), "", IF(D26 = "Add additional scenarios if required", "", IF(M26="YES", D26 &amp; " - " &amp; H26 &amp; " - Interval Customers", D26 &amp; " - " &amp;H26)))</f>
        <v>Residential (High) - RPP</v>
      </c>
      <c r="E51" s="220"/>
      <c r="F51" s="220"/>
      <c r="G51" s="100" t="str">
        <f t="shared" si="4"/>
        <v>kWh</v>
      </c>
      <c r="H51" s="101">
        <f t="shared" si="12"/>
        <v>4.053035461215643</v>
      </c>
      <c r="I51" s="102">
        <f t="shared" si="5"/>
        <v>8.6696388079025688E-2</v>
      </c>
      <c r="J51" s="101">
        <f t="shared" si="6"/>
        <v>2.8136184048329369</v>
      </c>
      <c r="K51" s="102">
        <f t="shared" si="7"/>
        <v>4.7876774025966101E-2</v>
      </c>
      <c r="L51" s="101">
        <f t="shared" si="8"/>
        <v>5.0007684048329253</v>
      </c>
      <c r="M51" s="102">
        <f t="shared" si="9"/>
        <v>5.351284521087276E-2</v>
      </c>
      <c r="N51" s="101">
        <f t="shared" si="10"/>
        <v>4.4756877223254605</v>
      </c>
      <c r="O51" s="102">
        <f t="shared" si="11"/>
        <v>1.6988996634483042E-2</v>
      </c>
    </row>
    <row r="52" spans="2:15" s="98" customFormat="1" ht="14.4" x14ac:dyDescent="0.25">
      <c r="B52" s="98" t="str">
        <f t="shared" si="2"/>
        <v>RPP</v>
      </c>
      <c r="C52" s="5">
        <v>12</v>
      </c>
      <c r="D52" s="220" t="str">
        <f t="shared" si="14"/>
        <v>Seasonal Residential (Low) - RPP</v>
      </c>
      <c r="E52" s="220"/>
      <c r="F52" s="220"/>
      <c r="G52" s="100" t="str">
        <f t="shared" si="4"/>
        <v>kWh</v>
      </c>
      <c r="H52" s="101">
        <f t="shared" si="12"/>
        <v>8.1944166986684905</v>
      </c>
      <c r="I52" s="102">
        <f t="shared" si="5"/>
        <v>0.10243134892991115</v>
      </c>
      <c r="J52" s="101">
        <f t="shared" si="6"/>
        <v>5.9527442377379032</v>
      </c>
      <c r="K52" s="102">
        <f t="shared" si="7"/>
        <v>6.9707454905453575E-2</v>
      </c>
      <c r="L52" s="101">
        <f t="shared" si="8"/>
        <v>6.4995317377378967</v>
      </c>
      <c r="M52" s="102">
        <f t="shared" si="9"/>
        <v>6.8957586084952421E-2</v>
      </c>
      <c r="N52" s="101">
        <f t="shared" si="10"/>
        <v>5.8170809052753896</v>
      </c>
      <c r="O52" s="102">
        <f t="shared" si="11"/>
        <v>4.5990550433857441E-2</v>
      </c>
    </row>
    <row r="53" spans="2:15" s="98" customFormat="1" ht="14.4" x14ac:dyDescent="0.25">
      <c r="B53" s="98" t="str">
        <f t="shared" si="2"/>
        <v>RPP</v>
      </c>
      <c r="C53" s="5">
        <v>13</v>
      </c>
      <c r="D53" s="220" t="str">
        <f t="shared" si="14"/>
        <v>Seasonal Residential (High) - RPP</v>
      </c>
      <c r="E53" s="220"/>
      <c r="F53" s="220"/>
      <c r="G53" s="100" t="str">
        <f t="shared" si="4"/>
        <v>kWh</v>
      </c>
      <c r="H53" s="101">
        <f t="shared" si="12"/>
        <v>8.1944166986684905</v>
      </c>
      <c r="I53" s="102">
        <f t="shared" si="5"/>
        <v>0.10243134892991115</v>
      </c>
      <c r="J53" s="101">
        <f t="shared" si="6"/>
        <v>6.0458204375373441</v>
      </c>
      <c r="K53" s="102">
        <f t="shared" si="7"/>
        <v>6.4648728231387537E-2</v>
      </c>
      <c r="L53" s="101">
        <f t="shared" si="8"/>
        <v>8.3891954375373246</v>
      </c>
      <c r="M53" s="102">
        <f t="shared" si="9"/>
        <v>6.3805534733464411E-2</v>
      </c>
      <c r="N53" s="101">
        <f t="shared" si="10"/>
        <v>7.5083299165958124</v>
      </c>
      <c r="O53" s="102">
        <f t="shared" si="11"/>
        <v>2.5239454241926345E-2</v>
      </c>
    </row>
    <row r="54" spans="2:15" s="98" customFormat="1" ht="14.4" x14ac:dyDescent="0.25">
      <c r="B54" s="98" t="str">
        <f t="shared" si="2"/>
        <v>RPP</v>
      </c>
      <c r="C54" s="5">
        <v>14</v>
      </c>
      <c r="D54" s="220" t="str">
        <f t="shared" si="14"/>
        <v>GS &lt; 50 (Low) - RPP</v>
      </c>
      <c r="E54" s="220"/>
      <c r="F54" s="220"/>
      <c r="G54" s="100" t="str">
        <f t="shared" si="4"/>
        <v>kWh</v>
      </c>
      <c r="H54" s="101">
        <f t="shared" si="12"/>
        <v>4.4532011500286828</v>
      </c>
      <c r="I54" s="102">
        <f t="shared" si="5"/>
        <v>7.5767999729081492E-2</v>
      </c>
      <c r="J54" s="101">
        <f t="shared" si="6"/>
        <v>3.4157647781027691</v>
      </c>
      <c r="K54" s="102">
        <f t="shared" si="7"/>
        <v>5.0914991914314894E-2</v>
      </c>
      <c r="L54" s="101">
        <f t="shared" si="8"/>
        <v>4.7697147781027809</v>
      </c>
      <c r="M54" s="102">
        <f t="shared" si="9"/>
        <v>5.3932650277617206E-2</v>
      </c>
      <c r="N54" s="101">
        <f t="shared" si="10"/>
        <v>4.2688947264019816</v>
      </c>
      <c r="O54" s="102">
        <f t="shared" si="11"/>
        <v>2.1441029968060649E-2</v>
      </c>
    </row>
    <row r="55" spans="2:15" s="98" customFormat="1" ht="14.4" x14ac:dyDescent="0.25">
      <c r="B55" s="98" t="str">
        <f t="shared" si="2"/>
        <v>RPP</v>
      </c>
      <c r="C55" s="5">
        <v>15</v>
      </c>
      <c r="D55" s="220" t="str">
        <f t="shared" si="14"/>
        <v>GS &lt; 50 (High) - RPP</v>
      </c>
      <c r="E55" s="220"/>
      <c r="F55" s="220"/>
      <c r="G55" s="100" t="str">
        <f t="shared" si="4"/>
        <v>kWh</v>
      </c>
      <c r="H55" s="101">
        <f t="shared" si="12"/>
        <v>22.266005750143478</v>
      </c>
      <c r="I55" s="102">
        <f t="shared" si="5"/>
        <v>0.12041482106179729</v>
      </c>
      <c r="J55" s="101">
        <f t="shared" si="6"/>
        <v>17.078823890513888</v>
      </c>
      <c r="K55" s="102">
        <f t="shared" si="7"/>
        <v>7.5974086281418274E-2</v>
      </c>
      <c r="L55" s="101">
        <f t="shared" si="8"/>
        <v>23.848573890513933</v>
      </c>
      <c r="M55" s="102">
        <f t="shared" si="9"/>
        <v>7.1930166901644166E-2</v>
      </c>
      <c r="N55" s="101">
        <f t="shared" si="10"/>
        <v>21.344473632009908</v>
      </c>
      <c r="O55" s="102">
        <f t="shared" si="11"/>
        <v>2.3833159404856294E-2</v>
      </c>
    </row>
    <row r="56" spans="2:15" s="98" customFormat="1" ht="14.4" x14ac:dyDescent="0.25">
      <c r="B56" s="98">
        <f t="shared" si="2"/>
        <v>0</v>
      </c>
      <c r="C56" s="5">
        <v>16</v>
      </c>
      <c r="D56" s="220" t="str">
        <f t="shared" si="14"/>
        <v/>
      </c>
      <c r="E56" s="220"/>
      <c r="F56" s="220"/>
      <c r="G56" s="100" t="str">
        <f t="shared" si="4"/>
        <v/>
      </c>
      <c r="H56" s="101" t="str">
        <f t="shared" si="12"/>
        <v/>
      </c>
      <c r="I56" s="102" t="str">
        <f t="shared" si="5"/>
        <v/>
      </c>
      <c r="J56" s="101" t="str">
        <f t="shared" si="6"/>
        <v/>
      </c>
      <c r="K56" s="102" t="str">
        <f t="shared" si="7"/>
        <v/>
      </c>
      <c r="L56" s="101" t="str">
        <f t="shared" si="8"/>
        <v/>
      </c>
      <c r="M56" s="102" t="str">
        <f t="shared" si="9"/>
        <v/>
      </c>
      <c r="N56" s="101" t="str">
        <f t="shared" si="10"/>
        <v/>
      </c>
      <c r="O56" s="102" t="str">
        <f t="shared" si="11"/>
        <v/>
      </c>
    </row>
    <row r="57" spans="2:15" s="98" customFormat="1" ht="14.4" x14ac:dyDescent="0.25">
      <c r="B57" s="98">
        <f t="shared" si="2"/>
        <v>0</v>
      </c>
      <c r="C57" s="5">
        <v>17</v>
      </c>
      <c r="D57" s="220" t="str">
        <f t="shared" si="14"/>
        <v/>
      </c>
      <c r="E57" s="220"/>
      <c r="F57" s="220"/>
      <c r="G57" s="100" t="str">
        <f t="shared" si="4"/>
        <v/>
      </c>
      <c r="H57" s="101" t="str">
        <f t="shared" si="12"/>
        <v/>
      </c>
      <c r="I57" s="102" t="str">
        <f t="shared" si="5"/>
        <v/>
      </c>
      <c r="J57" s="101" t="str">
        <f t="shared" si="6"/>
        <v/>
      </c>
      <c r="K57" s="102" t="str">
        <f t="shared" si="7"/>
        <v/>
      </c>
      <c r="L57" s="101" t="str">
        <f t="shared" si="8"/>
        <v/>
      </c>
      <c r="M57" s="102" t="str">
        <f t="shared" si="9"/>
        <v/>
      </c>
      <c r="N57" s="101" t="str">
        <f t="shared" si="10"/>
        <v/>
      </c>
      <c r="O57" s="102" t="str">
        <f t="shared" si="11"/>
        <v/>
      </c>
    </row>
    <row r="58" spans="2:15" s="98" customFormat="1" ht="14.4" x14ac:dyDescent="0.25">
      <c r="B58" s="98">
        <f t="shared" si="2"/>
        <v>0</v>
      </c>
      <c r="C58" s="5">
        <v>18</v>
      </c>
      <c r="D58" s="220" t="str">
        <f t="shared" si="14"/>
        <v/>
      </c>
      <c r="E58" s="220"/>
      <c r="F58" s="220"/>
      <c r="G58" s="100" t="str">
        <f t="shared" si="4"/>
        <v/>
      </c>
      <c r="H58" s="101" t="str">
        <f t="shared" si="12"/>
        <v/>
      </c>
      <c r="I58" s="102" t="str">
        <f t="shared" si="5"/>
        <v/>
      </c>
      <c r="J58" s="101" t="str">
        <f t="shared" si="6"/>
        <v/>
      </c>
      <c r="K58" s="102" t="str">
        <f t="shared" si="7"/>
        <v/>
      </c>
      <c r="L58" s="101" t="str">
        <f t="shared" si="8"/>
        <v/>
      </c>
      <c r="M58" s="102" t="str">
        <f t="shared" si="9"/>
        <v/>
      </c>
      <c r="N58" s="101" t="str">
        <f t="shared" si="10"/>
        <v/>
      </c>
      <c r="O58" s="102" t="str">
        <f t="shared" si="11"/>
        <v/>
      </c>
    </row>
    <row r="59" spans="2:15" s="98" customFormat="1" ht="14.4" x14ac:dyDescent="0.25">
      <c r="B59" s="98">
        <f t="shared" si="2"/>
        <v>0</v>
      </c>
      <c r="C59" s="5">
        <v>19</v>
      </c>
      <c r="D59" s="220" t="str">
        <f t="shared" si="14"/>
        <v/>
      </c>
      <c r="E59" s="220"/>
      <c r="F59" s="220"/>
      <c r="G59" s="100" t="str">
        <f t="shared" si="4"/>
        <v/>
      </c>
      <c r="H59" s="101" t="str">
        <f t="shared" si="12"/>
        <v/>
      </c>
      <c r="I59" s="102" t="str">
        <f t="shared" si="5"/>
        <v/>
      </c>
      <c r="J59" s="101" t="str">
        <f t="shared" si="6"/>
        <v/>
      </c>
      <c r="K59" s="102" t="str">
        <f t="shared" si="7"/>
        <v/>
      </c>
      <c r="L59" s="101" t="str">
        <f t="shared" si="8"/>
        <v/>
      </c>
      <c r="M59" s="102" t="str">
        <f t="shared" si="9"/>
        <v/>
      </c>
      <c r="N59" s="101" t="str">
        <f t="shared" si="10"/>
        <v/>
      </c>
      <c r="O59" s="102" t="str">
        <f t="shared" si="11"/>
        <v/>
      </c>
    </row>
    <row r="60" spans="2:15" s="98" customFormat="1" ht="14.4" x14ac:dyDescent="0.25">
      <c r="B60" s="98">
        <f t="shared" si="2"/>
        <v>0</v>
      </c>
      <c r="C60" s="5">
        <v>20</v>
      </c>
      <c r="D60" s="220" t="str">
        <f t="shared" si="14"/>
        <v/>
      </c>
      <c r="E60" s="220"/>
      <c r="F60" s="220"/>
      <c r="G60" s="100" t="str">
        <f t="shared" si="4"/>
        <v/>
      </c>
      <c r="H60" s="101" t="str">
        <f t="shared" si="12"/>
        <v/>
      </c>
      <c r="I60" s="102" t="str">
        <f t="shared" si="5"/>
        <v/>
      </c>
      <c r="J60" s="101" t="str">
        <f t="shared" si="6"/>
        <v/>
      </c>
      <c r="K60" s="102" t="str">
        <f t="shared" si="7"/>
        <v/>
      </c>
      <c r="L60" s="101" t="str">
        <f t="shared" si="8"/>
        <v/>
      </c>
      <c r="M60" s="102" t="str">
        <f t="shared" si="9"/>
        <v/>
      </c>
      <c r="N60" s="101" t="str">
        <f t="shared" si="10"/>
        <v/>
      </c>
      <c r="O60" s="102" t="str">
        <f t="shared" si="11"/>
        <v/>
      </c>
    </row>
    <row r="61" spans="2:15" s="98" customFormat="1" x14ac:dyDescent="0.25">
      <c r="C61" s="5"/>
    </row>
    <row r="62" spans="2:15" ht="5.25" customHeight="1" x14ac:dyDescent="0.25"/>
    <row r="63" spans="2:15" s="98" customFormat="1" x14ac:dyDescent="0.25">
      <c r="C63" s="5"/>
    </row>
    <row r="64" spans="2:15" x14ac:dyDescent="0.25">
      <c r="C64" s="103"/>
      <c r="D64" s="104" t="s">
        <v>34</v>
      </c>
      <c r="E64" s="246" t="str">
        <f>D16</f>
        <v>Residential</v>
      </c>
      <c r="F64" s="246"/>
      <c r="G64" s="246"/>
      <c r="H64" s="246"/>
      <c r="I64" s="246"/>
      <c r="J64" s="246"/>
      <c r="K64" s="103" t="str">
        <f>IF(N16="DEMAND - INTERVAL","RTSR - INTERVAL METERED","")</f>
        <v/>
      </c>
    </row>
    <row r="65" spans="1:14" x14ac:dyDescent="0.25">
      <c r="C65" s="103"/>
      <c r="D65" s="104" t="s">
        <v>35</v>
      </c>
      <c r="E65" s="236" t="str">
        <f>H16</f>
        <v>RPP</v>
      </c>
      <c r="F65" s="236"/>
      <c r="G65" s="236"/>
      <c r="H65" s="20"/>
      <c r="I65" s="20"/>
    </row>
    <row r="66" spans="1:14" ht="15.6" x14ac:dyDescent="0.25">
      <c r="C66" s="103"/>
      <c r="D66" s="104" t="s">
        <v>36</v>
      </c>
      <c r="E66" s="21">
        <f>K16</f>
        <v>750</v>
      </c>
      <c r="F66" s="105" t="s">
        <v>11</v>
      </c>
      <c r="J66" s="22"/>
      <c r="K66" s="22"/>
      <c r="L66" s="22"/>
      <c r="M66" s="22"/>
      <c r="N66" s="22"/>
    </row>
    <row r="67" spans="1:14" ht="15.6" x14ac:dyDescent="0.3">
      <c r="C67" s="103"/>
      <c r="D67" s="104" t="s">
        <v>37</v>
      </c>
      <c r="E67" s="21">
        <f>L16</f>
        <v>0</v>
      </c>
      <c r="F67" s="106" t="s">
        <v>16</v>
      </c>
      <c r="G67" s="107"/>
      <c r="H67" s="108"/>
      <c r="I67" s="108"/>
      <c r="J67" s="108"/>
    </row>
    <row r="68" spans="1:14" x14ac:dyDescent="0.25">
      <c r="C68" s="103"/>
      <c r="D68" s="104" t="s">
        <v>38</v>
      </c>
      <c r="E68" s="23">
        <f>I16</f>
        <v>1.0415000000000001</v>
      </c>
    </row>
    <row r="69" spans="1:14" x14ac:dyDescent="0.25">
      <c r="C69" s="103"/>
      <c r="D69" s="104" t="s">
        <v>39</v>
      </c>
      <c r="E69" s="23">
        <f>J16</f>
        <v>1.0415000000000001</v>
      </c>
    </row>
    <row r="70" spans="1:14" x14ac:dyDescent="0.25">
      <c r="C70" s="103"/>
    </row>
    <row r="71" spans="1:14" x14ac:dyDescent="0.25">
      <c r="C71" s="103"/>
      <c r="E71" s="105"/>
      <c r="F71" s="237" t="s">
        <v>40</v>
      </c>
      <c r="G71" s="238"/>
      <c r="H71" s="239"/>
      <c r="I71" s="237" t="s">
        <v>41</v>
      </c>
      <c r="J71" s="238"/>
      <c r="K71" s="239"/>
      <c r="L71" s="237" t="s">
        <v>42</v>
      </c>
      <c r="M71" s="239"/>
    </row>
    <row r="72" spans="1:14" x14ac:dyDescent="0.25">
      <c r="C72" s="103"/>
      <c r="E72" s="240"/>
      <c r="F72" s="109" t="s">
        <v>43</v>
      </c>
      <c r="G72" s="109" t="s">
        <v>44</v>
      </c>
      <c r="H72" s="110" t="s">
        <v>45</v>
      </c>
      <c r="I72" s="109" t="s">
        <v>43</v>
      </c>
      <c r="J72" s="111" t="s">
        <v>44</v>
      </c>
      <c r="K72" s="110" t="s">
        <v>45</v>
      </c>
      <c r="L72" s="242" t="s">
        <v>46</v>
      </c>
      <c r="M72" s="244" t="s">
        <v>47</v>
      </c>
    </row>
    <row r="73" spans="1:14" x14ac:dyDescent="0.25">
      <c r="C73" s="103"/>
      <c r="E73" s="241"/>
      <c r="F73" s="112" t="s">
        <v>48</v>
      </c>
      <c r="G73" s="112"/>
      <c r="H73" s="113" t="s">
        <v>48</v>
      </c>
      <c r="I73" s="112" t="s">
        <v>48</v>
      </c>
      <c r="J73" s="113"/>
      <c r="K73" s="113" t="s">
        <v>48</v>
      </c>
      <c r="L73" s="243"/>
      <c r="M73" s="245"/>
    </row>
    <row r="74" spans="1:14" x14ac:dyDescent="0.25">
      <c r="A74" s="103" t="str">
        <f>$E64</f>
        <v>Residential</v>
      </c>
      <c r="D74" s="114" t="s">
        <v>49</v>
      </c>
      <c r="E74" s="25"/>
      <c r="F74" s="26">
        <v>47.66</v>
      </c>
      <c r="G74" s="115">
        <v>1</v>
      </c>
      <c r="H74" s="116">
        <f>G74*F74</f>
        <v>47.66</v>
      </c>
      <c r="I74" s="29">
        <v>48.83</v>
      </c>
      <c r="J74" s="117">
        <f>G74</f>
        <v>1</v>
      </c>
      <c r="K74" s="118">
        <f>J74*I74</f>
        <v>48.83</v>
      </c>
      <c r="L74" s="119">
        <f>K74-H74</f>
        <v>1.1700000000000017</v>
      </c>
      <c r="M74" s="120">
        <f>IF(ISERROR(L74/H74), "", L74/H74)</f>
        <v>2.4548887956357571E-2</v>
      </c>
    </row>
    <row r="75" spans="1:14" x14ac:dyDescent="0.25">
      <c r="A75" s="103" t="str">
        <f t="shared" ref="A75:A117" si="15">A74</f>
        <v>Residential</v>
      </c>
      <c r="D75" s="114" t="s">
        <v>50</v>
      </c>
      <c r="E75" s="25"/>
      <c r="F75" s="36">
        <v>0</v>
      </c>
      <c r="G75" s="115">
        <f>IF($E67&gt;0, $E67, $E66)</f>
        <v>750</v>
      </c>
      <c r="H75" s="116">
        <f>G75*F75</f>
        <v>0</v>
      </c>
      <c r="I75" s="35">
        <v>0</v>
      </c>
      <c r="J75" s="117">
        <f>IF($E67&gt;0, $E67, $E66)</f>
        <v>750</v>
      </c>
      <c r="K75" s="118">
        <f>J75*I75</f>
        <v>0</v>
      </c>
      <c r="L75" s="119">
        <f>K75-H75</f>
        <v>0</v>
      </c>
      <c r="M75" s="120" t="str">
        <f>IF(ISERROR(L75/H75), "", L75/H75)</f>
        <v/>
      </c>
    </row>
    <row r="76" spans="1:14" ht="13.2" hidden="1" customHeight="1" x14ac:dyDescent="0.25">
      <c r="A76" s="103" t="str">
        <f t="shared" si="15"/>
        <v>Residential</v>
      </c>
      <c r="D76" s="114" t="s">
        <v>51</v>
      </c>
      <c r="E76" s="25"/>
      <c r="F76" s="26">
        <v>0</v>
      </c>
      <c r="G76" s="115">
        <f>IF($E67&gt;0, $E67, $E66)</f>
        <v>750</v>
      </c>
      <c r="H76" s="116">
        <v>0</v>
      </c>
      <c r="I76" s="35">
        <v>0</v>
      </c>
      <c r="J76" s="117">
        <f>IF($E67&gt;0, $E67, $E66)</f>
        <v>750</v>
      </c>
      <c r="K76" s="118">
        <v>0</v>
      </c>
      <c r="L76" s="119"/>
      <c r="M76" s="120"/>
    </row>
    <row r="77" spans="1:14" ht="13.2" hidden="1" customHeight="1" x14ac:dyDescent="0.25">
      <c r="A77" s="103" t="str">
        <f t="shared" si="15"/>
        <v>Residential</v>
      </c>
      <c r="D77" s="114" t="s">
        <v>52</v>
      </c>
      <c r="E77" s="25"/>
      <c r="F77" s="26">
        <v>0</v>
      </c>
      <c r="G77" s="115">
        <f>IF($E67&gt;0, $E67, $E66)</f>
        <v>750</v>
      </c>
      <c r="H77" s="116">
        <v>0</v>
      </c>
      <c r="I77" s="35">
        <v>0</v>
      </c>
      <c r="J77" s="121">
        <f>IF($E67&gt;0, $E67, $E66)</f>
        <v>750</v>
      </c>
      <c r="K77" s="118">
        <v>0</v>
      </c>
      <c r="L77" s="119">
        <f t="shared" ref="L77:L95" si="16">K77-H77</f>
        <v>0</v>
      </c>
      <c r="M77" s="120" t="str">
        <f>IF(ISERROR(L77/H77), "", L77/H77)</f>
        <v/>
      </c>
    </row>
    <row r="78" spans="1:14" x14ac:dyDescent="0.25">
      <c r="A78" s="103" t="str">
        <f t="shared" si="15"/>
        <v>Residential</v>
      </c>
      <c r="D78" s="114" t="s">
        <v>53</v>
      </c>
      <c r="E78" s="25"/>
      <c r="F78" s="26">
        <v>-0.91023855063937653</v>
      </c>
      <c r="G78" s="115">
        <v>1</v>
      </c>
      <c r="H78" s="116">
        <f>G78*F78</f>
        <v>-0.91023855063937653</v>
      </c>
      <c r="I78" s="29">
        <v>1.9727969105762635</v>
      </c>
      <c r="J78" s="117">
        <f>G78</f>
        <v>1</v>
      </c>
      <c r="K78" s="118">
        <f>J78*I78</f>
        <v>1.9727969105762635</v>
      </c>
      <c r="L78" s="119">
        <f t="shared" si="16"/>
        <v>2.8830354612156399</v>
      </c>
      <c r="M78" s="120">
        <f>IF(ISERROR(L78/H78), "", L78/H78)</f>
        <v>-3.167340538576966</v>
      </c>
    </row>
    <row r="79" spans="1:14" x14ac:dyDescent="0.25">
      <c r="A79" s="103" t="str">
        <f t="shared" si="15"/>
        <v>Residential</v>
      </c>
      <c r="D79" s="114" t="s">
        <v>54</v>
      </c>
      <c r="E79" s="25"/>
      <c r="F79" s="26">
        <v>0</v>
      </c>
      <c r="G79" s="115">
        <f>IF($E67&gt;0, $E67, $E66)</f>
        <v>750</v>
      </c>
      <c r="H79" s="116">
        <f>G79*F79</f>
        <v>0</v>
      </c>
      <c r="I79" s="35">
        <v>0</v>
      </c>
      <c r="J79" s="117">
        <f>IF($E67&gt;0, $E67, $E66)</f>
        <v>750</v>
      </c>
      <c r="K79" s="118">
        <f>J79*I79</f>
        <v>0</v>
      </c>
      <c r="L79" s="119">
        <f t="shared" si="16"/>
        <v>0</v>
      </c>
      <c r="M79" s="120" t="str">
        <f>IF(ISERROR(L79/H79), "", L79/H79)</f>
        <v/>
      </c>
    </row>
    <row r="80" spans="1:14" x14ac:dyDescent="0.25">
      <c r="A80" s="103" t="str">
        <f t="shared" si="15"/>
        <v>Residential</v>
      </c>
      <c r="B80" s="103" t="s">
        <v>55</v>
      </c>
      <c r="C80" s="24">
        <f>B16</f>
        <v>1</v>
      </c>
      <c r="D80" s="46" t="s">
        <v>56</v>
      </c>
      <c r="E80" s="47"/>
      <c r="F80" s="48"/>
      <c r="G80" s="49"/>
      <c r="H80" s="50">
        <f>SUM(H74:H79)</f>
        <v>46.749761449360619</v>
      </c>
      <c r="I80" s="51"/>
      <c r="J80" s="52"/>
      <c r="K80" s="50">
        <f>SUM(K74:K79)</f>
        <v>50.802796910576262</v>
      </c>
      <c r="L80" s="41">
        <f t="shared" si="16"/>
        <v>4.053035461215643</v>
      </c>
      <c r="M80" s="42">
        <f>IF((H80)=0,"",(L80/H80))</f>
        <v>8.6696388079025688E-2</v>
      </c>
    </row>
    <row r="81" spans="1:15" x14ac:dyDescent="0.25">
      <c r="A81" s="103" t="str">
        <f t="shared" si="15"/>
        <v>Residential</v>
      </c>
      <c r="D81" s="123" t="s">
        <v>57</v>
      </c>
      <c r="E81" s="25"/>
      <c r="F81" s="34">
        <f>IF((E66*12&gt;=150000), 0, IF(E65="RPP",(F97*OffPeakPer+F98*MidPeakPer+F99*OnPeakPer),IF(E65="Non-RPP (Retailer)",F100,F101)))</f>
        <v>0.12752000000000002</v>
      </c>
      <c r="G81" s="43">
        <f>IF(F81=0, 0, $E66*E68-E66)</f>
        <v>31.125000000000114</v>
      </c>
      <c r="H81" s="28">
        <f t="shared" ref="H81:H88" si="17">G81*F81</f>
        <v>3.9690600000000154</v>
      </c>
      <c r="I81" s="35">
        <f>IF((E66*12&gt;=150000), 0, IF(E65="RPP",(I97*OffPeakPer+I98*MidPeakPer+I99*OnPeakPer),IF(E65="Non-RPP (Retailer)",I100,I101)))</f>
        <v>0.12752000000000002</v>
      </c>
      <c r="J81" s="44">
        <f>IF(I81=0, 0, E66*E69-E66)</f>
        <v>31.125000000000114</v>
      </c>
      <c r="K81" s="31">
        <f t="shared" ref="K81:K88" si="18">J81*I81</f>
        <v>3.9690600000000154</v>
      </c>
      <c r="L81" s="119">
        <f t="shared" si="16"/>
        <v>0</v>
      </c>
      <c r="M81" s="120">
        <f t="shared" ref="M81:M88" si="19">IF(ISERROR(L81/H81), "", L81/H81)</f>
        <v>0</v>
      </c>
    </row>
    <row r="82" spans="1:15" ht="26.4" x14ac:dyDescent="0.25">
      <c r="A82" s="103" t="str">
        <f t="shared" si="15"/>
        <v>Residential</v>
      </c>
      <c r="D82" s="123" t="s">
        <v>58</v>
      </c>
      <c r="E82" s="25"/>
      <c r="F82" s="36">
        <v>0</v>
      </c>
      <c r="G82" s="55">
        <f>IF($E67&gt;0, $E67, $E66)</f>
        <v>750</v>
      </c>
      <c r="H82" s="116">
        <f t="shared" si="17"/>
        <v>0</v>
      </c>
      <c r="I82" s="35">
        <v>0</v>
      </c>
      <c r="J82" s="56">
        <f>IF($E67&gt;0, $E67, $E66)</f>
        <v>750</v>
      </c>
      <c r="K82" s="118">
        <f t="shared" si="18"/>
        <v>0</v>
      </c>
      <c r="L82" s="119">
        <f t="shared" si="16"/>
        <v>0</v>
      </c>
      <c r="M82" s="120" t="str">
        <f t="shared" si="19"/>
        <v/>
      </c>
    </row>
    <row r="83" spans="1:15" x14ac:dyDescent="0.25">
      <c r="A83" s="103" t="str">
        <f t="shared" si="15"/>
        <v>Residential</v>
      </c>
      <c r="D83" s="123" t="s">
        <v>59</v>
      </c>
      <c r="E83" s="25"/>
      <c r="F83" s="36">
        <v>0</v>
      </c>
      <c r="G83" s="55">
        <f>IF($E67&gt;0, $E67, $E66)</f>
        <v>750</v>
      </c>
      <c r="H83" s="116">
        <f t="shared" si="17"/>
        <v>0</v>
      </c>
      <c r="I83" s="35">
        <v>0</v>
      </c>
      <c r="J83" s="56">
        <f>IF($E67&gt;0, $E67, $E66)</f>
        <v>750</v>
      </c>
      <c r="K83" s="118">
        <f t="shared" si="18"/>
        <v>0</v>
      </c>
      <c r="L83" s="119">
        <f t="shared" si="16"/>
        <v>0</v>
      </c>
      <c r="M83" s="120" t="str">
        <f t="shared" si="19"/>
        <v/>
      </c>
    </row>
    <row r="84" spans="1:15" x14ac:dyDescent="0.25">
      <c r="A84" s="103" t="str">
        <f t="shared" si="15"/>
        <v>Residential</v>
      </c>
      <c r="D84" s="123" t="s">
        <v>60</v>
      </c>
      <c r="E84" s="25"/>
      <c r="F84" s="36">
        <v>0</v>
      </c>
      <c r="G84" s="55">
        <f>E66</f>
        <v>750</v>
      </c>
      <c r="H84" s="116">
        <f t="shared" si="17"/>
        <v>0</v>
      </c>
      <c r="I84" s="35">
        <v>0</v>
      </c>
      <c r="J84" s="56">
        <f>E66</f>
        <v>750</v>
      </c>
      <c r="K84" s="118">
        <f t="shared" si="18"/>
        <v>0</v>
      </c>
      <c r="L84" s="119">
        <f t="shared" si="16"/>
        <v>0</v>
      </c>
      <c r="M84" s="120" t="str">
        <f t="shared" si="19"/>
        <v/>
      </c>
    </row>
    <row r="85" spans="1:15" x14ac:dyDescent="0.25">
      <c r="A85" s="103" t="str">
        <f t="shared" si="15"/>
        <v>Residential</v>
      </c>
      <c r="D85" s="114" t="s">
        <v>61</v>
      </c>
      <c r="E85" s="25"/>
      <c r="F85" s="36">
        <v>1.4668233742402548E-3</v>
      </c>
      <c r="G85" s="55">
        <f>IF($E67&gt;0, $E67, $E66)</f>
        <v>750</v>
      </c>
      <c r="H85" s="116">
        <f t="shared" si="17"/>
        <v>1.1001175306801911</v>
      </c>
      <c r="I85" s="35">
        <v>1.5338786699851134E-3</v>
      </c>
      <c r="J85" s="56">
        <f>IF($E67&gt;0, $E67, $E66)</f>
        <v>750</v>
      </c>
      <c r="K85" s="118">
        <f t="shared" si="18"/>
        <v>1.1504090024888352</v>
      </c>
      <c r="L85" s="119">
        <f t="shared" si="16"/>
        <v>5.0291471808644017E-2</v>
      </c>
      <c r="M85" s="120">
        <f t="shared" si="19"/>
        <v>4.571463539677377E-2</v>
      </c>
      <c r="O85" s="160"/>
    </row>
    <row r="86" spans="1:15" ht="26.4" x14ac:dyDescent="0.25">
      <c r="A86" s="103" t="str">
        <f t="shared" si="15"/>
        <v>Residential</v>
      </c>
      <c r="D86" s="123" t="s">
        <v>62</v>
      </c>
      <c r="E86" s="25"/>
      <c r="F86" s="36">
        <v>0.42</v>
      </c>
      <c r="G86" s="115">
        <v>1</v>
      </c>
      <c r="H86" s="116">
        <f t="shared" si="17"/>
        <v>0.42</v>
      </c>
      <c r="I86" s="45">
        <v>0.42</v>
      </c>
      <c r="J86" s="121">
        <v>1</v>
      </c>
      <c r="K86" s="118">
        <f t="shared" si="18"/>
        <v>0.42</v>
      </c>
      <c r="L86" s="119">
        <f t="shared" si="16"/>
        <v>0</v>
      </c>
      <c r="M86" s="120">
        <f t="shared" si="19"/>
        <v>0</v>
      </c>
    </row>
    <row r="87" spans="1:15" x14ac:dyDescent="0.25">
      <c r="A87" s="103" t="str">
        <f t="shared" si="15"/>
        <v>Residential</v>
      </c>
      <c r="D87" s="114" t="s">
        <v>63</v>
      </c>
      <c r="E87" s="25"/>
      <c r="F87" s="36">
        <v>1.45980305100556</v>
      </c>
      <c r="G87" s="115">
        <v>1</v>
      </c>
      <c r="H87" s="116">
        <f t="shared" si="17"/>
        <v>1.45980305100556</v>
      </c>
      <c r="I87" s="29">
        <v>0.11980305100555978</v>
      </c>
      <c r="J87" s="121">
        <v>1</v>
      </c>
      <c r="K87" s="118">
        <f t="shared" si="18"/>
        <v>0.11980305100555978</v>
      </c>
      <c r="L87" s="119">
        <f t="shared" si="16"/>
        <v>-1.34</v>
      </c>
      <c r="M87" s="120">
        <f t="shared" si="19"/>
        <v>-0.91793204506386283</v>
      </c>
    </row>
    <row r="88" spans="1:15" x14ac:dyDescent="0.25">
      <c r="A88" s="103" t="str">
        <f t="shared" si="15"/>
        <v>Residential</v>
      </c>
      <c r="D88" s="114" t="s">
        <v>64</v>
      </c>
      <c r="E88" s="25"/>
      <c r="F88" s="36">
        <v>0</v>
      </c>
      <c r="G88" s="55">
        <f>IF($E67&gt;0, $E67, $E66)</f>
        <v>750</v>
      </c>
      <c r="H88" s="116">
        <f t="shared" si="17"/>
        <v>0</v>
      </c>
      <c r="I88" s="35">
        <v>0</v>
      </c>
      <c r="J88" s="56">
        <f>IF($E67&gt;0, $E67, $E66)</f>
        <v>750</v>
      </c>
      <c r="K88" s="118">
        <f t="shared" si="18"/>
        <v>0</v>
      </c>
      <c r="L88" s="119">
        <f t="shared" si="16"/>
        <v>0</v>
      </c>
      <c r="M88" s="120" t="str">
        <f t="shared" si="19"/>
        <v/>
      </c>
    </row>
    <row r="89" spans="1:15" ht="26.4" x14ac:dyDescent="0.25">
      <c r="A89" s="103" t="str">
        <f t="shared" si="15"/>
        <v>Residential</v>
      </c>
      <c r="B89" s="103" t="s">
        <v>65</v>
      </c>
      <c r="C89" s="24">
        <f>B16</f>
        <v>1</v>
      </c>
      <c r="D89" s="46" t="s">
        <v>66</v>
      </c>
      <c r="E89" s="47"/>
      <c r="F89" s="48"/>
      <c r="G89" s="49"/>
      <c r="H89" s="50">
        <f>SUM(H80:H88)</f>
        <v>53.698742031046386</v>
      </c>
      <c r="I89" s="51"/>
      <c r="J89" s="52"/>
      <c r="K89" s="50">
        <f>SUM(K80:K88)</f>
        <v>56.462068964070674</v>
      </c>
      <c r="L89" s="41">
        <f t="shared" si="16"/>
        <v>2.7633269330242882</v>
      </c>
      <c r="M89" s="42">
        <f>IF((H89)=0,"",(L89/H89))</f>
        <v>5.1459807595243982E-2</v>
      </c>
    </row>
    <row r="90" spans="1:15" x14ac:dyDescent="0.25">
      <c r="A90" s="103" t="str">
        <f t="shared" si="15"/>
        <v>Residential</v>
      </c>
      <c r="D90" s="126" t="s">
        <v>67</v>
      </c>
      <c r="E90" s="25"/>
      <c r="F90" s="36">
        <v>1.29E-2</v>
      </c>
      <c r="G90" s="43">
        <f>IF($E67&gt;0, $E67, $E66*$E68)</f>
        <v>781.12500000000011</v>
      </c>
      <c r="H90" s="116">
        <f>G90*F90</f>
        <v>10.076512500000002</v>
      </c>
      <c r="I90" s="35">
        <v>1.37E-2</v>
      </c>
      <c r="J90" s="44">
        <f>IF($E67&gt;0, $E67, $E66*$E69)</f>
        <v>781.12500000000011</v>
      </c>
      <c r="K90" s="118">
        <f>J90*I90</f>
        <v>10.701412500000002</v>
      </c>
      <c r="L90" s="119">
        <f t="shared" si="16"/>
        <v>0.62490000000000023</v>
      </c>
      <c r="M90" s="120">
        <f>IF(ISERROR(L90/H90), "", L90/H90)</f>
        <v>6.2015503875969005E-2</v>
      </c>
      <c r="N90" s="127" t="str">
        <f>IF(ISERROR(ABS(M90)), "", IF(ABS(M90)&gt;=4%, "In the manager's summary, discuss the reasoning for the change in RTSR rates", ""))</f>
        <v>In the manager's summary, discuss the reasoning for the change in RTSR rates</v>
      </c>
      <c r="O90" s="160"/>
    </row>
    <row r="91" spans="1:15" ht="26.4" x14ac:dyDescent="0.25">
      <c r="A91" s="103" t="str">
        <f t="shared" si="15"/>
        <v>Residential</v>
      </c>
      <c r="D91" s="128" t="s">
        <v>68</v>
      </c>
      <c r="E91" s="25"/>
      <c r="F91" s="36">
        <v>9.2999999999999992E-3</v>
      </c>
      <c r="G91" s="43">
        <f>IF($E67&gt;0, $E67, $E66*$E68)</f>
        <v>781.12500000000011</v>
      </c>
      <c r="H91" s="116">
        <f>G91*F91</f>
        <v>7.2644625000000005</v>
      </c>
      <c r="I91" s="35">
        <v>9.9000000000000008E-3</v>
      </c>
      <c r="J91" s="44">
        <f>IF($E67&gt;0, $E67, $E66*$E69)</f>
        <v>781.12500000000011</v>
      </c>
      <c r="K91" s="118">
        <f>J91*I91</f>
        <v>7.7331375000000016</v>
      </c>
      <c r="L91" s="119">
        <f t="shared" si="16"/>
        <v>0.46867500000000106</v>
      </c>
      <c r="M91" s="120">
        <f>IF(ISERROR(L91/H91), "", L91/H91)</f>
        <v>6.4516129032258202E-2</v>
      </c>
      <c r="N91" s="127" t="str">
        <f>IF(ISERROR(ABS(M91)), "", IF(ABS(M91)&gt;=4%, "In the manager's summary, discuss the reasoning for the change in RTSR rates", ""))</f>
        <v>In the manager's summary, discuss the reasoning for the change in RTSR rates</v>
      </c>
      <c r="O91" s="160"/>
    </row>
    <row r="92" spans="1:15" ht="26.4" x14ac:dyDescent="0.25">
      <c r="A92" s="103" t="str">
        <f t="shared" si="15"/>
        <v>Residential</v>
      </c>
      <c r="B92" s="103" t="s">
        <v>69</v>
      </c>
      <c r="C92" s="24">
        <f>B16</f>
        <v>1</v>
      </c>
      <c r="D92" s="46" t="s">
        <v>70</v>
      </c>
      <c r="E92" s="47"/>
      <c r="F92" s="48"/>
      <c r="G92" s="49"/>
      <c r="H92" s="50">
        <f>SUM(H89:H91)</f>
        <v>71.039717031046393</v>
      </c>
      <c r="I92" s="51"/>
      <c r="J92" s="52"/>
      <c r="K92" s="50">
        <f>SUM(K89:K91)</f>
        <v>74.896618964070669</v>
      </c>
      <c r="L92" s="41">
        <f t="shared" si="16"/>
        <v>3.8569019330242753</v>
      </c>
      <c r="M92" s="42">
        <f>IF((H92)=0,"",(L92/H92))</f>
        <v>5.4292191667074045E-2</v>
      </c>
    </row>
    <row r="93" spans="1:15" ht="26.4" x14ac:dyDescent="0.25">
      <c r="A93" s="103" t="str">
        <f t="shared" si="15"/>
        <v>Residential</v>
      </c>
      <c r="D93" s="129" t="s">
        <v>71</v>
      </c>
      <c r="E93" s="25"/>
      <c r="F93" s="36">
        <v>4.5000000000000005E-3</v>
      </c>
      <c r="G93" s="43">
        <f>E66*E68</f>
        <v>781.12500000000011</v>
      </c>
      <c r="H93" s="53">
        <f>G93*F93</f>
        <v>3.5150625000000009</v>
      </c>
      <c r="I93" s="35">
        <v>4.5000000000000005E-3</v>
      </c>
      <c r="J93" s="44">
        <f>E66*E69</f>
        <v>781.12500000000011</v>
      </c>
      <c r="K93" s="31">
        <f>J93*I93</f>
        <v>3.5150625000000009</v>
      </c>
      <c r="L93" s="119">
        <f t="shared" si="16"/>
        <v>0</v>
      </c>
      <c r="M93" s="120">
        <f>IF(ISERROR(L93/H93), "", L93/H93)</f>
        <v>0</v>
      </c>
    </row>
    <row r="94" spans="1:15" ht="26.4" x14ac:dyDescent="0.25">
      <c r="A94" s="103" t="str">
        <f t="shared" si="15"/>
        <v>Residential</v>
      </c>
      <c r="D94" s="129" t="s">
        <v>72</v>
      </c>
      <c r="E94" s="25"/>
      <c r="F94" s="36">
        <v>1.5E-3</v>
      </c>
      <c r="G94" s="43">
        <f>E66*E68</f>
        <v>781.12500000000011</v>
      </c>
      <c r="H94" s="53">
        <f>G94*F94</f>
        <v>1.1716875000000002</v>
      </c>
      <c r="I94" s="35">
        <v>1.5E-3</v>
      </c>
      <c r="J94" s="44">
        <f>E66*E69</f>
        <v>781.12500000000011</v>
      </c>
      <c r="K94" s="31">
        <f>J94*I94</f>
        <v>1.1716875000000002</v>
      </c>
      <c r="L94" s="119">
        <f t="shared" si="16"/>
        <v>0</v>
      </c>
      <c r="M94" s="120">
        <f>IF(ISERROR(L94/H94), "", L94/H94)</f>
        <v>0</v>
      </c>
    </row>
    <row r="95" spans="1:15" x14ac:dyDescent="0.25">
      <c r="A95" s="103" t="str">
        <f t="shared" si="15"/>
        <v>Residential</v>
      </c>
      <c r="D95" s="25" t="s">
        <v>73</v>
      </c>
      <c r="E95" s="25"/>
      <c r="F95" s="54">
        <v>0.25</v>
      </c>
      <c r="G95" s="115">
        <v>1</v>
      </c>
      <c r="H95" s="130">
        <f>G95*F95</f>
        <v>0.25</v>
      </c>
      <c r="I95" s="45">
        <v>0.25</v>
      </c>
      <c r="J95" s="117">
        <v>1</v>
      </c>
      <c r="K95" s="118">
        <f>J95*I95</f>
        <v>0.25</v>
      </c>
      <c r="L95" s="119">
        <f t="shared" si="16"/>
        <v>0</v>
      </c>
      <c r="M95" s="120">
        <f>IF(ISERROR(L95/H95), "", L95/H95)</f>
        <v>0</v>
      </c>
    </row>
    <row r="96" spans="1:15" ht="26.4" hidden="1" customHeight="1" x14ac:dyDescent="0.25">
      <c r="A96" s="103" t="str">
        <f t="shared" si="15"/>
        <v>Residential</v>
      </c>
      <c r="D96" s="129" t="s">
        <v>74</v>
      </c>
      <c r="E96" s="25"/>
      <c r="F96" s="34"/>
      <c r="G96" s="55"/>
      <c r="H96" s="130"/>
      <c r="I96" s="35"/>
      <c r="J96" s="56"/>
      <c r="K96" s="118"/>
      <c r="L96" s="119"/>
      <c r="M96" s="120"/>
    </row>
    <row r="97" spans="1:13" x14ac:dyDescent="0.25">
      <c r="A97" s="103" t="str">
        <f t="shared" si="15"/>
        <v>Residential</v>
      </c>
      <c r="B97" s="103" t="s">
        <v>12</v>
      </c>
      <c r="D97" s="25" t="s">
        <v>75</v>
      </c>
      <c r="E97" s="25"/>
      <c r="F97" s="34">
        <v>9.8000000000000004E-2</v>
      </c>
      <c r="G97" s="55">
        <f>IF(AND(E66*12&gt;=150000),OffPeakPer*E66*E68,OffPeakPer*E66)</f>
        <v>480</v>
      </c>
      <c r="H97" s="130">
        <f>G97*F97</f>
        <v>47.04</v>
      </c>
      <c r="I97" s="35">
        <f>F97</f>
        <v>9.8000000000000004E-2</v>
      </c>
      <c r="J97" s="56">
        <f>IF(AND(E66*12&gt;=150000),OffPeakPer*E66*E69,OffPeakPer*E66)</f>
        <v>480</v>
      </c>
      <c r="K97" s="118">
        <f>J97*I97</f>
        <v>47.04</v>
      </c>
      <c r="L97" s="119">
        <f>K97-H97</f>
        <v>0</v>
      </c>
      <c r="M97" s="120">
        <f>IF(ISERROR(L97/H97), "", L97/H97)</f>
        <v>0</v>
      </c>
    </row>
    <row r="98" spans="1:13" x14ac:dyDescent="0.25">
      <c r="A98" s="103" t="str">
        <f t="shared" si="15"/>
        <v>Residential</v>
      </c>
      <c r="B98" s="103" t="s">
        <v>12</v>
      </c>
      <c r="D98" s="25" t="s">
        <v>76</v>
      </c>
      <c r="E98" s="25"/>
      <c r="F98" s="34">
        <v>0.157</v>
      </c>
      <c r="G98" s="55">
        <f>IF(AND(E66*12&gt;=150000),MidPeakPer*E66*E68,MidPeakPer*E66)</f>
        <v>135</v>
      </c>
      <c r="H98" s="130">
        <f>G98*F98</f>
        <v>21.195</v>
      </c>
      <c r="I98" s="35">
        <f>F98</f>
        <v>0.157</v>
      </c>
      <c r="J98" s="56">
        <f>IF(AND(E66*12&gt;=150000),MidPeakPer*E66*E69,MidPeakPer*E66)</f>
        <v>135</v>
      </c>
      <c r="K98" s="118">
        <f>J98*I98</f>
        <v>21.195</v>
      </c>
      <c r="L98" s="119">
        <f>K98-H98</f>
        <v>0</v>
      </c>
      <c r="M98" s="120">
        <f>IF(ISERROR(L98/H98), "", L98/H98)</f>
        <v>0</v>
      </c>
    </row>
    <row r="99" spans="1:13" ht="13.8" thickBot="1" x14ac:dyDescent="0.3">
      <c r="A99" s="103" t="str">
        <f t="shared" si="15"/>
        <v>Residential</v>
      </c>
      <c r="B99" s="103" t="s">
        <v>12</v>
      </c>
      <c r="D99" s="103" t="s">
        <v>77</v>
      </c>
      <c r="E99" s="25"/>
      <c r="F99" s="34">
        <v>0.20300000000000001</v>
      </c>
      <c r="G99" s="55">
        <f>IF(AND(E66*12&gt;=150000),OnPeakPer*E66*E68,OnPeakPer*E66)</f>
        <v>135</v>
      </c>
      <c r="H99" s="130">
        <f>G99*F99</f>
        <v>27.405000000000001</v>
      </c>
      <c r="I99" s="35">
        <f>F99</f>
        <v>0.20300000000000001</v>
      </c>
      <c r="J99" s="56">
        <f>IF(AND(E66*12&gt;=150000),OnPeakPer*E66*E69,OnPeakPer*E66)</f>
        <v>135</v>
      </c>
      <c r="K99" s="118">
        <f>J99*I99</f>
        <v>27.405000000000001</v>
      </c>
      <c r="L99" s="119">
        <f>K99-H99</f>
        <v>0</v>
      </c>
      <c r="M99" s="120">
        <f>IF(ISERROR(L99/H99), "", L99/H99)</f>
        <v>0</v>
      </c>
    </row>
    <row r="100" spans="1:13" ht="13.8" hidden="1" customHeight="1" thickBot="1" x14ac:dyDescent="0.3">
      <c r="A100" s="103" t="str">
        <f t="shared" si="15"/>
        <v>Residential</v>
      </c>
      <c r="B100" s="103" t="s">
        <v>78</v>
      </c>
      <c r="D100" s="25" t="s">
        <v>79</v>
      </c>
      <c r="E100" s="25"/>
      <c r="F100" s="34">
        <v>0.157</v>
      </c>
      <c r="G100" s="55">
        <f>IF(AND(E66*12&gt;=150000),E66*E68,E66)</f>
        <v>750</v>
      </c>
      <c r="H100" s="130">
        <f>G100*F100</f>
        <v>117.75</v>
      </c>
      <c r="I100" s="35">
        <f>F100</f>
        <v>0.157</v>
      </c>
      <c r="J100" s="56">
        <f>IF(AND(E66*12&gt;=150000),E66*E69,E66)</f>
        <v>750</v>
      </c>
      <c r="K100" s="118">
        <f>J100*I100</f>
        <v>117.75</v>
      </c>
      <c r="L100" s="119">
        <f>K100-H100</f>
        <v>0</v>
      </c>
      <c r="M100" s="120">
        <f>IF(ISERROR(L100/H100), "", L100/H100)</f>
        <v>0</v>
      </c>
    </row>
    <row r="101" spans="1:13" ht="13.8" hidden="1" customHeight="1" thickBot="1" x14ac:dyDescent="0.3">
      <c r="A101" s="103" t="str">
        <f t="shared" si="15"/>
        <v>Residential</v>
      </c>
      <c r="B101" s="103" t="s">
        <v>17</v>
      </c>
      <c r="D101" s="25" t="s">
        <v>80</v>
      </c>
      <c r="E101" s="25"/>
      <c r="F101" s="34">
        <v>0.11308</v>
      </c>
      <c r="G101" s="55">
        <f>IF(AND(E66*12&gt;=150000),E66*E68,E66)</f>
        <v>750</v>
      </c>
      <c r="H101" s="130">
        <f>G101*F101</f>
        <v>84.81</v>
      </c>
      <c r="I101" s="35">
        <f>F101</f>
        <v>0.11308</v>
      </c>
      <c r="J101" s="56">
        <f>IF(AND(E66*12&gt;=150000),E66*E69,E66)</f>
        <v>750</v>
      </c>
      <c r="K101" s="118">
        <f>J101*I101</f>
        <v>84.81</v>
      </c>
      <c r="L101" s="119">
        <f>K101-H101</f>
        <v>0</v>
      </c>
      <c r="M101" s="120">
        <f>IF(ISERROR(L101/H101), "", L101/H101)</f>
        <v>0</v>
      </c>
    </row>
    <row r="102" spans="1:13" ht="13.8" thickBot="1" x14ac:dyDescent="0.3">
      <c r="A102" s="103" t="str">
        <f t="shared" si="15"/>
        <v>Residential</v>
      </c>
      <c r="D102" s="58"/>
      <c r="E102" s="59"/>
      <c r="F102" s="60"/>
      <c r="G102" s="61"/>
      <c r="H102" s="62"/>
      <c r="I102" s="60"/>
      <c r="J102" s="63"/>
      <c r="K102" s="62"/>
      <c r="L102" s="64"/>
      <c r="M102" s="65"/>
    </row>
    <row r="103" spans="1:13" x14ac:dyDescent="0.25">
      <c r="A103" s="103" t="str">
        <f t="shared" si="15"/>
        <v>Residential</v>
      </c>
      <c r="B103" s="103" t="s">
        <v>12</v>
      </c>
      <c r="D103" s="135" t="s">
        <v>81</v>
      </c>
      <c r="E103" s="25"/>
      <c r="F103" s="136"/>
      <c r="G103" s="137"/>
      <c r="H103" s="138">
        <f>SUM(H93:H99,H92)</f>
        <v>171.6164670310464</v>
      </c>
      <c r="I103" s="139"/>
      <c r="J103" s="139"/>
      <c r="K103" s="138">
        <f>SUM(K93:K99,K92)</f>
        <v>175.47336896407069</v>
      </c>
      <c r="L103" s="140">
        <f>K103-H103</f>
        <v>3.8569019330242895</v>
      </c>
      <c r="M103" s="141">
        <f>IF((H103)=0,"",(L103/H103))</f>
        <v>2.2473961850796951E-2</v>
      </c>
    </row>
    <row r="104" spans="1:13" x14ac:dyDescent="0.25">
      <c r="A104" s="103" t="str">
        <f t="shared" si="15"/>
        <v>Residential</v>
      </c>
      <c r="B104" s="103" t="s">
        <v>12</v>
      </c>
      <c r="D104" s="142" t="s">
        <v>82</v>
      </c>
      <c r="E104" s="25"/>
      <c r="F104" s="136">
        <v>0.13</v>
      </c>
      <c r="G104" s="143"/>
      <c r="H104" s="144">
        <f>H103*F104</f>
        <v>22.310140714036031</v>
      </c>
      <c r="I104" s="145">
        <v>0.13</v>
      </c>
      <c r="J104" s="115"/>
      <c r="K104" s="144">
        <f>K103*I104</f>
        <v>22.81153796532919</v>
      </c>
      <c r="L104" s="119">
        <f>K104-H104</f>
        <v>0.50139725129315948</v>
      </c>
      <c r="M104" s="146">
        <f>IF((H104)=0,"",(L104/H104))</f>
        <v>2.2473961850797034E-2</v>
      </c>
    </row>
    <row r="105" spans="1:13" ht="14.4" x14ac:dyDescent="0.3">
      <c r="A105" s="103" t="str">
        <f t="shared" si="15"/>
        <v>Residential</v>
      </c>
      <c r="B105" s="103" t="s">
        <v>12</v>
      </c>
      <c r="D105" s="142" t="s">
        <v>83</v>
      </c>
      <c r="E105" s="147"/>
      <c r="F105" s="148">
        <f>OER</f>
        <v>0.23499999999999999</v>
      </c>
      <c r="G105" s="143"/>
      <c r="H105" s="144">
        <f>IF(OR(ISNUMBER(SEARCH("[DGEN]", E64))=TRUE, ISNUMBER(SEARCH("STREET LIGHT", E64))=TRUE), 0, IF(AND(E66=0, E67=0),0, IF(AND(E67=0, E66*12&gt;250000), 0, IF(AND(E66=0, E67&gt;=50), 0, IF(E66*12&lt;=250000, F105*H103*-1, IF(E67&lt;50, F105*H103*-1, 0))))))</f>
        <v>-40.329869752295899</v>
      </c>
      <c r="I105" s="148">
        <f>OER</f>
        <v>0.23499999999999999</v>
      </c>
      <c r="J105" s="115"/>
      <c r="K105" s="144">
        <f>IF(OR(ISNUMBER(SEARCH("[DGEN]", E64))=TRUE, ISNUMBER(SEARCH("STREET LIGHT", E64))=TRUE), 0, IF(AND(E66=0, E67=0),0, IF(AND(E67=0, E66*12&gt;250000), 0, IF(AND(E66=0, E67&gt;=50), 0, IF(E66*12&lt;=250000, I105*K103*-1, IF(E67&lt;50, I105*K103*-1, 0))))))</f>
        <v>-41.236241706556612</v>
      </c>
      <c r="L105" s="119">
        <f>K105-H105</f>
        <v>-0.90637195426071315</v>
      </c>
      <c r="M105" s="146"/>
    </row>
    <row r="106" spans="1:13" ht="13.8" thickBot="1" x14ac:dyDescent="0.3">
      <c r="A106" s="103" t="str">
        <f t="shared" si="15"/>
        <v>Residential</v>
      </c>
      <c r="B106" s="103" t="s">
        <v>84</v>
      </c>
      <c r="C106" s="24">
        <f>B16</f>
        <v>1</v>
      </c>
      <c r="D106" s="247" t="s">
        <v>85</v>
      </c>
      <c r="E106" s="247"/>
      <c r="F106" s="77"/>
      <c r="G106" s="78"/>
      <c r="H106" s="79">
        <f>H103+H104+H105</f>
        <v>153.59673799278653</v>
      </c>
      <c r="I106" s="80"/>
      <c r="J106" s="80"/>
      <c r="K106" s="81">
        <f>K103+K104+K105</f>
        <v>157.04866522284328</v>
      </c>
      <c r="L106" s="82">
        <f>K106-H106</f>
        <v>3.4519272300567536</v>
      </c>
      <c r="M106" s="83">
        <f>IF((H106)=0,"",(L106/H106))</f>
        <v>2.2473961850797045E-2</v>
      </c>
    </row>
    <row r="107" spans="1:13" ht="13.8" thickBot="1" x14ac:dyDescent="0.3">
      <c r="A107" s="103" t="str">
        <f t="shared" si="15"/>
        <v>Residential</v>
      </c>
      <c r="B107" s="103" t="s">
        <v>12</v>
      </c>
      <c r="D107" s="58"/>
      <c r="E107" s="59"/>
      <c r="F107" s="60"/>
      <c r="G107" s="61"/>
      <c r="H107" s="62"/>
      <c r="I107" s="60"/>
      <c r="J107" s="63"/>
      <c r="K107" s="62"/>
      <c r="L107" s="64"/>
      <c r="M107" s="65"/>
    </row>
    <row r="108" spans="1:13" hidden="1" x14ac:dyDescent="0.25">
      <c r="A108" s="103" t="str">
        <f t="shared" si="15"/>
        <v>Residential</v>
      </c>
      <c r="B108" s="103" t="s">
        <v>78</v>
      </c>
      <c r="D108" s="135" t="s">
        <v>86</v>
      </c>
      <c r="E108" s="25"/>
      <c r="F108" s="136"/>
      <c r="G108" s="137"/>
      <c r="H108" s="138">
        <f>SUM(H100,H93:H96,H92)</f>
        <v>193.72646703104641</v>
      </c>
      <c r="I108" s="139"/>
      <c r="J108" s="139"/>
      <c r="K108" s="138">
        <f>SUM(K100,K93:K96,K92)</f>
        <v>197.58336896407067</v>
      </c>
      <c r="L108" s="140">
        <f>K108-H108</f>
        <v>3.8569019330242611</v>
      </c>
      <c r="M108" s="141">
        <f>IF((H108)=0,"",(L108/H108))</f>
        <v>1.9909008779921421E-2</v>
      </c>
    </row>
    <row r="109" spans="1:13" hidden="1" x14ac:dyDescent="0.25">
      <c r="A109" s="103" t="str">
        <f t="shared" si="15"/>
        <v>Residential</v>
      </c>
      <c r="B109" s="103" t="s">
        <v>78</v>
      </c>
      <c r="D109" s="142" t="s">
        <v>82</v>
      </c>
      <c r="E109" s="25"/>
      <c r="F109" s="136">
        <v>0.13</v>
      </c>
      <c r="G109" s="137"/>
      <c r="H109" s="144">
        <f>H108*F109</f>
        <v>25.184440714036036</v>
      </c>
      <c r="I109" s="136">
        <v>0.13</v>
      </c>
      <c r="J109" s="145"/>
      <c r="K109" s="144">
        <f>K108*I109</f>
        <v>25.685837965329188</v>
      </c>
      <c r="L109" s="119">
        <f>K109-H109</f>
        <v>0.50139725129315238</v>
      </c>
      <c r="M109" s="146">
        <f>IF((H109)=0,"",(L109/H109))</f>
        <v>1.9909008779921359E-2</v>
      </c>
    </row>
    <row r="110" spans="1:13" ht="14.4" hidden="1" x14ac:dyDescent="0.3">
      <c r="A110" s="103" t="str">
        <f t="shared" si="15"/>
        <v>Residential</v>
      </c>
      <c r="B110" s="103" t="s">
        <v>78</v>
      </c>
      <c r="D110" s="142" t="s">
        <v>83</v>
      </c>
      <c r="E110" s="147"/>
      <c r="F110" s="148">
        <f>OER</f>
        <v>0.23499999999999999</v>
      </c>
      <c r="G110" s="137"/>
      <c r="H110" s="144">
        <f>IF(OR(ISNUMBER(SEARCH("[DGEN]", E64))=TRUE, ISNUMBER(SEARCH("STREET LIGHT", E64))=TRUE), 0, IF(AND(E66=0, E67=0),0, IF(AND(E67=0, E66*12&gt;250000), 0, IF(AND(E66=0, E67&gt;=50), 0, IF(E66*12&lt;=250000, F110*H108*-1, IF(E67&lt;50, F110*H108*-1, 0))))))</f>
        <v>-45.525719752295906</v>
      </c>
      <c r="I110" s="148">
        <f>OER</f>
        <v>0.23499999999999999</v>
      </c>
      <c r="J110" s="145"/>
      <c r="K110" s="144">
        <f>IF(OR(ISNUMBER(SEARCH("[DGEN]", E64))=TRUE, ISNUMBER(SEARCH("STREET LIGHT", E64))=TRUE), 0, IF(AND(E66=0, E67=0),0, IF(AND(E67=0, E66*12&gt;250000), 0, IF(AND(E66=0, E67&gt;=50), 0, IF(E66*12&lt;=250000, I110*K108*-1, IF(E67&lt;50, I110*K108*-1, 0))))))</f>
        <v>-46.432091706556605</v>
      </c>
      <c r="L110" s="119"/>
      <c r="M110" s="146"/>
    </row>
    <row r="111" spans="1:13" hidden="1" x14ac:dyDescent="0.25">
      <c r="A111" s="103" t="str">
        <f t="shared" si="15"/>
        <v>Residential</v>
      </c>
      <c r="B111" s="103" t="s">
        <v>87</v>
      </c>
      <c r="D111" s="248" t="s">
        <v>86</v>
      </c>
      <c r="E111" s="248"/>
      <c r="F111" s="149"/>
      <c r="G111" s="143"/>
      <c r="H111" s="138">
        <f>SUM(H108,H109)</f>
        <v>218.91090774508245</v>
      </c>
      <c r="I111" s="150"/>
      <c r="J111" s="150"/>
      <c r="K111" s="138">
        <f>SUM(K108,K109)</f>
        <v>223.26920692939987</v>
      </c>
      <c r="L111" s="140">
        <f>K111-H111</f>
        <v>4.358299184317417</v>
      </c>
      <c r="M111" s="141">
        <f>IF((H111)=0,"",(L111/H111))</f>
        <v>1.9909008779921432E-2</v>
      </c>
    </row>
    <row r="112" spans="1:13" ht="13.8" hidden="1" thickBot="1" x14ac:dyDescent="0.3">
      <c r="A112" s="103" t="str">
        <f t="shared" si="15"/>
        <v>Residential</v>
      </c>
      <c r="B112" s="103" t="s">
        <v>78</v>
      </c>
      <c r="D112" s="131"/>
      <c r="E112" s="132"/>
      <c r="F112" s="151"/>
      <c r="G112" s="152"/>
      <c r="H112" s="153"/>
      <c r="I112" s="151"/>
      <c r="J112" s="133"/>
      <c r="K112" s="153"/>
      <c r="L112" s="154"/>
      <c r="M112" s="134"/>
    </row>
    <row r="113" spans="1:14" hidden="1" x14ac:dyDescent="0.25">
      <c r="A113" s="103" t="str">
        <f t="shared" si="15"/>
        <v>Residential</v>
      </c>
      <c r="B113" s="103" t="s">
        <v>17</v>
      </c>
      <c r="D113" s="135" t="s">
        <v>88</v>
      </c>
      <c r="E113" s="25"/>
      <c r="F113" s="136"/>
      <c r="G113" s="137"/>
      <c r="H113" s="138">
        <f>SUM(H101,H93:H96,H92)</f>
        <v>160.78646703104641</v>
      </c>
      <c r="I113" s="139"/>
      <c r="J113" s="139"/>
      <c r="K113" s="138">
        <f>SUM(K101,K93:K96,K92)</f>
        <v>164.64336896407067</v>
      </c>
      <c r="L113" s="140">
        <f>K113-H113</f>
        <v>3.8569019330242611</v>
      </c>
      <c r="M113" s="141">
        <f>IF((H113)=0,"",(L113/H113))</f>
        <v>2.3987727351951382E-2</v>
      </c>
    </row>
    <row r="114" spans="1:14" hidden="1" x14ac:dyDescent="0.25">
      <c r="A114" s="103" t="str">
        <f t="shared" si="15"/>
        <v>Residential</v>
      </c>
      <c r="B114" s="103" t="s">
        <v>17</v>
      </c>
      <c r="D114" s="142" t="s">
        <v>82</v>
      </c>
      <c r="E114" s="25"/>
      <c r="F114" s="136">
        <v>0.13</v>
      </c>
      <c r="G114" s="137"/>
      <c r="H114" s="144">
        <f>H113*F114</f>
        <v>20.902240714036033</v>
      </c>
      <c r="I114" s="136">
        <v>0.13</v>
      </c>
      <c r="J114" s="145"/>
      <c r="K114" s="144">
        <f>K113*I114</f>
        <v>21.403637965329189</v>
      </c>
      <c r="L114" s="119">
        <f>K114-H114</f>
        <v>0.50139725129315593</v>
      </c>
      <c r="M114" s="146">
        <f>IF((H114)=0,"",(L114/H114))</f>
        <v>2.3987727351951479E-2</v>
      </c>
    </row>
    <row r="115" spans="1:14" ht="14.4" hidden="1" x14ac:dyDescent="0.3">
      <c r="A115" s="103" t="str">
        <f t="shared" si="15"/>
        <v>Residential</v>
      </c>
      <c r="B115" s="103" t="s">
        <v>17</v>
      </c>
      <c r="D115" s="142" t="s">
        <v>83</v>
      </c>
      <c r="E115" s="147"/>
      <c r="F115" s="148">
        <f>OER</f>
        <v>0.23499999999999999</v>
      </c>
      <c r="G115" s="137"/>
      <c r="H115" s="144">
        <f>IF(OR(ISNUMBER(SEARCH("[DGEN]", E64))=TRUE, ISNUMBER(SEARCH("STREET LIGHT", E64))=TRUE), 0, IF(AND(E66=0, E67=0),0, IF(AND(E67=0, E66*12&gt;250000), 0, IF(AND(E66=0, E67&gt;=50), 0, IF(E66*12&lt;=250000, F115*H113*-1, IF(E67&lt;50, F115*H113*-1, 0))))))</f>
        <v>-37.784819752295903</v>
      </c>
      <c r="I115" s="148">
        <f>OER</f>
        <v>0.23499999999999999</v>
      </c>
      <c r="J115" s="145"/>
      <c r="K115" s="144">
        <f>IF(OR(ISNUMBER(SEARCH("[DGEN]", E64))=TRUE, ISNUMBER(SEARCH("STREET LIGHT", E64))=TRUE), 0, IF(AND(E66=0, E67=0),0, IF(AND(E67=0, E66*12&gt;250000), 0, IF(AND(E66=0, E67&gt;=50), 0, IF(E66*12&lt;=250000, I115*K113*-1, IF(E67&lt;50, I115*K113*-1, 0))))))</f>
        <v>-38.691191706556609</v>
      </c>
      <c r="L115" s="119"/>
      <c r="M115" s="146"/>
    </row>
    <row r="116" spans="1:14" hidden="1" x14ac:dyDescent="0.25">
      <c r="A116" s="103" t="str">
        <f t="shared" si="15"/>
        <v>Residential</v>
      </c>
      <c r="B116" s="103" t="s">
        <v>89</v>
      </c>
      <c r="D116" s="248" t="s">
        <v>88</v>
      </c>
      <c r="E116" s="248"/>
      <c r="F116" s="149"/>
      <c r="G116" s="143"/>
      <c r="H116" s="138">
        <f>SUM(H113,H114)</f>
        <v>181.68870774508244</v>
      </c>
      <c r="I116" s="150"/>
      <c r="J116" s="150"/>
      <c r="K116" s="138">
        <f>SUM(K113,K114)</f>
        <v>186.04700692939986</v>
      </c>
      <c r="L116" s="140">
        <f>K116-H116</f>
        <v>4.358299184317417</v>
      </c>
      <c r="M116" s="141">
        <f>IF((H116)=0,"",(L116/H116))</f>
        <v>2.3987727351951392E-2</v>
      </c>
    </row>
    <row r="117" spans="1:14" ht="13.8" hidden="1" thickBot="1" x14ac:dyDescent="0.3">
      <c r="A117" s="103" t="str">
        <f t="shared" si="15"/>
        <v>Residential</v>
      </c>
      <c r="B117" s="103" t="s">
        <v>17</v>
      </c>
      <c r="D117" s="131"/>
      <c r="E117" s="132"/>
      <c r="F117" s="155"/>
      <c r="G117" s="152"/>
      <c r="H117" s="156"/>
      <c r="I117" s="155"/>
      <c r="J117" s="133"/>
      <c r="K117" s="156"/>
      <c r="L117" s="154"/>
      <c r="M117" s="157"/>
    </row>
    <row r="120" spans="1:14" x14ac:dyDescent="0.25">
      <c r="C120" s="103"/>
      <c r="D120" s="104" t="s">
        <v>34</v>
      </c>
      <c r="E120" s="246" t="str">
        <f>D17</f>
        <v>Seasonal Residential</v>
      </c>
      <c r="F120" s="246"/>
      <c r="G120" s="246"/>
      <c r="H120" s="246"/>
      <c r="I120" s="246"/>
      <c r="J120" s="246"/>
      <c r="K120" s="103" t="str">
        <f>IF(N17="DEMAND - INTERVAL","RTSR - INTERVAL METERED","")</f>
        <v/>
      </c>
    </row>
    <row r="121" spans="1:14" x14ac:dyDescent="0.25">
      <c r="C121" s="103"/>
      <c r="D121" s="104" t="s">
        <v>35</v>
      </c>
      <c r="E121" s="236" t="str">
        <f>H17</f>
        <v>RPP</v>
      </c>
      <c r="F121" s="236"/>
      <c r="G121" s="236"/>
      <c r="H121" s="20"/>
      <c r="I121" s="20"/>
    </row>
    <row r="122" spans="1:14" ht="15.6" x14ac:dyDescent="0.25">
      <c r="C122" s="103"/>
      <c r="D122" s="104" t="s">
        <v>36</v>
      </c>
      <c r="E122" s="21">
        <f>K17</f>
        <v>680</v>
      </c>
      <c r="F122" s="105" t="s">
        <v>11</v>
      </c>
      <c r="J122" s="22"/>
      <c r="K122" s="22"/>
      <c r="L122" s="22"/>
      <c r="M122" s="22"/>
      <c r="N122" s="22"/>
    </row>
    <row r="123" spans="1:14" ht="15.6" x14ac:dyDescent="0.3">
      <c r="C123" s="103"/>
      <c r="D123" s="104" t="s">
        <v>37</v>
      </c>
      <c r="E123" s="21">
        <f>L17</f>
        <v>0</v>
      </c>
      <c r="F123" s="106" t="s">
        <v>16</v>
      </c>
      <c r="G123" s="107"/>
      <c r="H123" s="108"/>
      <c r="I123" s="108"/>
      <c r="J123" s="108"/>
    </row>
    <row r="124" spans="1:14" x14ac:dyDescent="0.25">
      <c r="C124" s="103"/>
      <c r="D124" s="104" t="s">
        <v>38</v>
      </c>
      <c r="E124" s="23">
        <f>I17</f>
        <v>1.0415000000000001</v>
      </c>
    </row>
    <row r="125" spans="1:14" x14ac:dyDescent="0.25">
      <c r="C125" s="103"/>
      <c r="D125" s="104" t="s">
        <v>39</v>
      </c>
      <c r="E125" s="23">
        <f>J17</f>
        <v>1.0415000000000001</v>
      </c>
    </row>
    <row r="126" spans="1:14" x14ac:dyDescent="0.25">
      <c r="C126" s="103"/>
    </row>
    <row r="127" spans="1:14" x14ac:dyDescent="0.25">
      <c r="C127" s="103"/>
      <c r="E127" s="105"/>
      <c r="F127" s="237" t="s">
        <v>40</v>
      </c>
      <c r="G127" s="238"/>
      <c r="H127" s="239"/>
      <c r="I127" s="237" t="s">
        <v>41</v>
      </c>
      <c r="J127" s="238"/>
      <c r="K127" s="239"/>
      <c r="L127" s="237" t="s">
        <v>42</v>
      </c>
      <c r="M127" s="239"/>
    </row>
    <row r="128" spans="1:14" x14ac:dyDescent="0.25">
      <c r="C128" s="103"/>
      <c r="E128" s="240"/>
      <c r="F128" s="109" t="s">
        <v>43</v>
      </c>
      <c r="G128" s="109" t="s">
        <v>44</v>
      </c>
      <c r="H128" s="110" t="s">
        <v>45</v>
      </c>
      <c r="I128" s="109" t="s">
        <v>43</v>
      </c>
      <c r="J128" s="111" t="s">
        <v>44</v>
      </c>
      <c r="K128" s="110" t="s">
        <v>45</v>
      </c>
      <c r="L128" s="242" t="s">
        <v>46</v>
      </c>
      <c r="M128" s="244" t="s">
        <v>47</v>
      </c>
    </row>
    <row r="129" spans="1:15" x14ac:dyDescent="0.25">
      <c r="C129" s="103"/>
      <c r="E129" s="241"/>
      <c r="F129" s="112" t="s">
        <v>48</v>
      </c>
      <c r="G129" s="112"/>
      <c r="H129" s="113" t="s">
        <v>48</v>
      </c>
      <c r="I129" s="112" t="s">
        <v>48</v>
      </c>
      <c r="J129" s="113"/>
      <c r="K129" s="113" t="s">
        <v>48</v>
      </c>
      <c r="L129" s="243"/>
      <c r="M129" s="245"/>
    </row>
    <row r="130" spans="1:15" x14ac:dyDescent="0.25">
      <c r="A130" s="103" t="str">
        <f>$E120</f>
        <v>Seasonal Residential</v>
      </c>
      <c r="D130" s="114" t="s">
        <v>49</v>
      </c>
      <c r="E130" s="25"/>
      <c r="F130" s="26">
        <v>82.99</v>
      </c>
      <c r="G130" s="115">
        <v>1</v>
      </c>
      <c r="H130" s="116">
        <f>G130*F130</f>
        <v>82.99</v>
      </c>
      <c r="I130" s="29">
        <v>85.01</v>
      </c>
      <c r="J130" s="117">
        <f>G130</f>
        <v>1</v>
      </c>
      <c r="K130" s="118">
        <f>J130*I130</f>
        <v>85.01</v>
      </c>
      <c r="L130" s="119">
        <f>K130-H130</f>
        <v>2.0200000000000102</v>
      </c>
      <c r="M130" s="120">
        <f>IF(ISERROR(L130/H130), "", L130/H130)</f>
        <v>2.4340281961682256E-2</v>
      </c>
    </row>
    <row r="131" spans="1:15" x14ac:dyDescent="0.25">
      <c r="A131" s="103" t="str">
        <f t="shared" ref="A131:A173" si="20">A130</f>
        <v>Seasonal Residential</v>
      </c>
      <c r="D131" s="114" t="s">
        <v>50</v>
      </c>
      <c r="E131" s="25"/>
      <c r="F131" s="36">
        <v>0</v>
      </c>
      <c r="G131" s="115">
        <f>IF($E123&gt;0, $E123, $E122)</f>
        <v>680</v>
      </c>
      <c r="H131" s="116">
        <f>G131*F131</f>
        <v>0</v>
      </c>
      <c r="I131" s="35">
        <v>0</v>
      </c>
      <c r="J131" s="117">
        <f>IF($E123&gt;0, $E123, $E122)</f>
        <v>680</v>
      </c>
      <c r="K131" s="118">
        <f>J131*I131</f>
        <v>0</v>
      </c>
      <c r="L131" s="119">
        <f>K131-H131</f>
        <v>0</v>
      </c>
      <c r="M131" s="120" t="str">
        <f>IF(ISERROR(L131/H131), "", L131/H131)</f>
        <v/>
      </c>
    </row>
    <row r="132" spans="1:15" ht="13.2" hidden="1" customHeight="1" x14ac:dyDescent="0.25">
      <c r="A132" s="103" t="str">
        <f t="shared" si="20"/>
        <v>Seasonal Residential</v>
      </c>
      <c r="D132" s="114" t="s">
        <v>51</v>
      </c>
      <c r="E132" s="25"/>
      <c r="F132" s="26">
        <v>0</v>
      </c>
      <c r="G132" s="115">
        <f>IF($E123&gt;0, $E123, $E122)</f>
        <v>680</v>
      </c>
      <c r="H132" s="116">
        <v>0</v>
      </c>
      <c r="I132" s="35">
        <v>0</v>
      </c>
      <c r="J132" s="117">
        <f>IF($E123&gt;0, $E123, $E122)</f>
        <v>680</v>
      </c>
      <c r="K132" s="118">
        <v>0</v>
      </c>
      <c r="L132" s="119"/>
      <c r="M132" s="120"/>
    </row>
    <row r="133" spans="1:15" ht="13.2" hidden="1" customHeight="1" x14ac:dyDescent="0.25">
      <c r="A133" s="103" t="str">
        <f t="shared" si="20"/>
        <v>Seasonal Residential</v>
      </c>
      <c r="D133" s="114" t="s">
        <v>52</v>
      </c>
      <c r="E133" s="25"/>
      <c r="F133" s="26">
        <v>0</v>
      </c>
      <c r="G133" s="115">
        <f>IF($E123&gt;0, $E123, $E122)</f>
        <v>680</v>
      </c>
      <c r="H133" s="116">
        <v>0</v>
      </c>
      <c r="I133" s="35">
        <v>0</v>
      </c>
      <c r="J133" s="121">
        <f>IF($E123&gt;0, $E123, $E122)</f>
        <v>680</v>
      </c>
      <c r="K133" s="118">
        <v>0</v>
      </c>
      <c r="L133" s="119">
        <f t="shared" ref="L133:L151" si="21">K133-H133</f>
        <v>0</v>
      </c>
      <c r="M133" s="120" t="str">
        <f>IF(ISERROR(L133/H133), "", L133/H133)</f>
        <v/>
      </c>
    </row>
    <row r="134" spans="1:15" x14ac:dyDescent="0.25">
      <c r="A134" s="103" t="str">
        <f t="shared" si="20"/>
        <v>Seasonal Residential</v>
      </c>
      <c r="D134" s="114" t="s">
        <v>53</v>
      </c>
      <c r="E134" s="25"/>
      <c r="F134" s="26">
        <v>-2.9908905059374242</v>
      </c>
      <c r="G134" s="115">
        <v>1</v>
      </c>
      <c r="H134" s="116">
        <f>G134*F134</f>
        <v>-2.9908905059374242</v>
      </c>
      <c r="I134" s="29">
        <v>3.1835261927310552</v>
      </c>
      <c r="J134" s="117">
        <f>G134</f>
        <v>1</v>
      </c>
      <c r="K134" s="118">
        <f>J134*I134</f>
        <v>3.1835261927310552</v>
      </c>
      <c r="L134" s="119">
        <f t="shared" si="21"/>
        <v>6.1744166986684794</v>
      </c>
      <c r="M134" s="120">
        <f>IF(ISERROR(L134/H134), "", L134/H134)</f>
        <v>-2.0644074687492626</v>
      </c>
    </row>
    <row r="135" spans="1:15" x14ac:dyDescent="0.25">
      <c r="A135" s="103" t="str">
        <f t="shared" si="20"/>
        <v>Seasonal Residential</v>
      </c>
      <c r="D135" s="114" t="s">
        <v>54</v>
      </c>
      <c r="E135" s="25"/>
      <c r="F135" s="26">
        <v>0</v>
      </c>
      <c r="G135" s="115">
        <f>IF($E123&gt;0, $E123, $E122)</f>
        <v>680</v>
      </c>
      <c r="H135" s="116">
        <f>G135*F135</f>
        <v>0</v>
      </c>
      <c r="I135" s="35">
        <v>0</v>
      </c>
      <c r="J135" s="117">
        <f>IF($E123&gt;0, $E123, $E122)</f>
        <v>680</v>
      </c>
      <c r="K135" s="118">
        <f>J135*I135</f>
        <v>0</v>
      </c>
      <c r="L135" s="119">
        <f t="shared" si="21"/>
        <v>0</v>
      </c>
      <c r="M135" s="120" t="str">
        <f>IF(ISERROR(L135/H135), "", L135/H135)</f>
        <v/>
      </c>
    </row>
    <row r="136" spans="1:15" x14ac:dyDescent="0.25">
      <c r="A136" s="103" t="str">
        <f t="shared" si="20"/>
        <v>Seasonal Residential</v>
      </c>
      <c r="B136" s="103" t="s">
        <v>55</v>
      </c>
      <c r="C136" s="24">
        <f>B17</f>
        <v>2</v>
      </c>
      <c r="D136" s="46" t="s">
        <v>56</v>
      </c>
      <c r="E136" s="47"/>
      <c r="F136" s="48"/>
      <c r="G136" s="49"/>
      <c r="H136" s="50">
        <f>SUM(H130:H135)</f>
        <v>79.999109494062566</v>
      </c>
      <c r="I136" s="51"/>
      <c r="J136" s="52"/>
      <c r="K136" s="50">
        <f>SUM(K130:K135)</f>
        <v>88.193526192731056</v>
      </c>
      <c r="L136" s="41">
        <f t="shared" si="21"/>
        <v>8.1944166986684905</v>
      </c>
      <c r="M136" s="42">
        <f>IF((H136)=0,"",(L136/H136))</f>
        <v>0.10243134892991115</v>
      </c>
    </row>
    <row r="137" spans="1:15" x14ac:dyDescent="0.25">
      <c r="A137" s="103" t="str">
        <f t="shared" si="20"/>
        <v>Seasonal Residential</v>
      </c>
      <c r="D137" s="123" t="s">
        <v>57</v>
      </c>
      <c r="E137" s="25"/>
      <c r="F137" s="34">
        <f>IF((E122*12&gt;=150000), 0, IF(E121="RPP",(F153*OffPeakPer+F154*MidPeakPer+F155*OnPeakPer),IF(E121="Non-RPP (Retailer)",F156,F157)))</f>
        <v>0.12752000000000002</v>
      </c>
      <c r="G137" s="43">
        <f>IF(F137=0, 0, $E122*E124-E122)</f>
        <v>28.220000000000027</v>
      </c>
      <c r="H137" s="28">
        <f t="shared" ref="H137:H144" si="22">G137*F137</f>
        <v>3.5986144000000042</v>
      </c>
      <c r="I137" s="35">
        <f>IF((E122*12&gt;=150000), 0, IF(E121="RPP",(I153*OffPeakPer+I154*MidPeakPer+I155*OnPeakPer),IF(E121="Non-RPP (Retailer)",I156,I157)))</f>
        <v>0.12752000000000002</v>
      </c>
      <c r="J137" s="44">
        <f>IF(I137=0, 0, E122*E125-E122)</f>
        <v>28.220000000000027</v>
      </c>
      <c r="K137" s="31">
        <f t="shared" ref="K137:K144" si="23">J137*I137</f>
        <v>3.5986144000000042</v>
      </c>
      <c r="L137" s="119">
        <f t="shared" si="21"/>
        <v>0</v>
      </c>
      <c r="M137" s="120">
        <f t="shared" ref="M137:M144" si="24">IF(ISERROR(L137/H137), "", L137/H137)</f>
        <v>0</v>
      </c>
    </row>
    <row r="138" spans="1:15" ht="26.4" x14ac:dyDescent="0.25">
      <c r="A138" s="103" t="str">
        <f t="shared" si="20"/>
        <v>Seasonal Residential</v>
      </c>
      <c r="D138" s="123" t="s">
        <v>58</v>
      </c>
      <c r="E138" s="25"/>
      <c r="F138" s="36">
        <v>0</v>
      </c>
      <c r="G138" s="55">
        <f>IF($E123&gt;0, $E123, $E122)</f>
        <v>680</v>
      </c>
      <c r="H138" s="116">
        <f t="shared" si="22"/>
        <v>0</v>
      </c>
      <c r="I138" s="35">
        <v>0</v>
      </c>
      <c r="J138" s="56">
        <f>IF($E123&gt;0, $E123, $E122)</f>
        <v>680</v>
      </c>
      <c r="K138" s="118">
        <f t="shared" si="23"/>
        <v>0</v>
      </c>
      <c r="L138" s="119">
        <f t="shared" si="21"/>
        <v>0</v>
      </c>
      <c r="M138" s="120" t="str">
        <f t="shared" si="24"/>
        <v/>
      </c>
    </row>
    <row r="139" spans="1:15" x14ac:dyDescent="0.25">
      <c r="A139" s="103" t="str">
        <f t="shared" si="20"/>
        <v>Seasonal Residential</v>
      </c>
      <c r="D139" s="123" t="s">
        <v>59</v>
      </c>
      <c r="E139" s="25"/>
      <c r="F139" s="36">
        <v>0</v>
      </c>
      <c r="G139" s="55">
        <f>IF($E123&gt;0, $E123, $E122)</f>
        <v>680</v>
      </c>
      <c r="H139" s="116">
        <f t="shared" si="22"/>
        <v>0</v>
      </c>
      <c r="I139" s="35">
        <v>0</v>
      </c>
      <c r="J139" s="56">
        <f>IF($E123&gt;0, $E123, $E122)</f>
        <v>680</v>
      </c>
      <c r="K139" s="118">
        <f t="shared" si="23"/>
        <v>0</v>
      </c>
      <c r="L139" s="119">
        <f t="shared" si="21"/>
        <v>0</v>
      </c>
      <c r="M139" s="120" t="str">
        <f t="shared" si="24"/>
        <v/>
      </c>
    </row>
    <row r="140" spans="1:15" x14ac:dyDescent="0.25">
      <c r="A140" s="103" t="str">
        <f t="shared" si="20"/>
        <v>Seasonal Residential</v>
      </c>
      <c r="D140" s="123" t="s">
        <v>60</v>
      </c>
      <c r="E140" s="25"/>
      <c r="F140" s="36">
        <v>0</v>
      </c>
      <c r="G140" s="55">
        <f>E122</f>
        <v>680</v>
      </c>
      <c r="H140" s="116">
        <f t="shared" si="22"/>
        <v>0</v>
      </c>
      <c r="I140" s="35">
        <v>0</v>
      </c>
      <c r="J140" s="56">
        <f>E122</f>
        <v>680</v>
      </c>
      <c r="K140" s="118">
        <f t="shared" si="23"/>
        <v>0</v>
      </c>
      <c r="L140" s="119">
        <f t="shared" si="21"/>
        <v>0</v>
      </c>
      <c r="M140" s="120" t="str">
        <f t="shared" si="24"/>
        <v/>
      </c>
    </row>
    <row r="141" spans="1:15" x14ac:dyDescent="0.25">
      <c r="A141" s="103" t="str">
        <f t="shared" si="20"/>
        <v>Seasonal Residential</v>
      </c>
      <c r="D141" s="114" t="s">
        <v>61</v>
      </c>
      <c r="E141" s="25"/>
      <c r="F141" s="36">
        <v>1.7704576490678505E-3</v>
      </c>
      <c r="G141" s="55">
        <f>IF($E123&gt;0, $E123, $E122)</f>
        <v>680</v>
      </c>
      <c r="H141" s="116">
        <f t="shared" si="22"/>
        <v>1.2039112013661384</v>
      </c>
      <c r="I141" s="35">
        <v>1.8513934749804163E-3</v>
      </c>
      <c r="J141" s="56">
        <f>IF($E123&gt;0, $E123, $E122)</f>
        <v>680</v>
      </c>
      <c r="K141" s="118">
        <f t="shared" si="23"/>
        <v>1.2589475629866831</v>
      </c>
      <c r="L141" s="119">
        <f t="shared" si="21"/>
        <v>5.5036361620544705E-2</v>
      </c>
      <c r="M141" s="120">
        <f t="shared" si="24"/>
        <v>4.5714635396773604E-2</v>
      </c>
      <c r="O141" s="160"/>
    </row>
    <row r="142" spans="1:15" ht="26.4" x14ac:dyDescent="0.25">
      <c r="A142" s="103" t="str">
        <f t="shared" si="20"/>
        <v>Seasonal Residential</v>
      </c>
      <c r="D142" s="123" t="s">
        <v>62</v>
      </c>
      <c r="E142" s="25"/>
      <c r="F142" s="36">
        <v>0.42</v>
      </c>
      <c r="G142" s="115">
        <v>1</v>
      </c>
      <c r="H142" s="116">
        <f t="shared" si="22"/>
        <v>0.42</v>
      </c>
      <c r="I142" s="45">
        <v>0.42</v>
      </c>
      <c r="J142" s="121">
        <v>1</v>
      </c>
      <c r="K142" s="118">
        <f t="shared" si="23"/>
        <v>0.42</v>
      </c>
      <c r="L142" s="119">
        <f t="shared" si="21"/>
        <v>0</v>
      </c>
      <c r="M142" s="120">
        <f t="shared" si="24"/>
        <v>0</v>
      </c>
    </row>
    <row r="143" spans="1:15" x14ac:dyDescent="0.25">
      <c r="A143" s="103" t="str">
        <f t="shared" si="20"/>
        <v>Seasonal Residential</v>
      </c>
      <c r="D143" s="114" t="s">
        <v>63</v>
      </c>
      <c r="E143" s="25"/>
      <c r="F143" s="36">
        <v>2.5050944083238744</v>
      </c>
      <c r="G143" s="115">
        <v>1</v>
      </c>
      <c r="H143" s="116">
        <f t="shared" si="22"/>
        <v>2.5050944083238744</v>
      </c>
      <c r="I143" s="29">
        <v>0.23509440832387421</v>
      </c>
      <c r="J143" s="121">
        <v>1</v>
      </c>
      <c r="K143" s="118">
        <f t="shared" si="23"/>
        <v>0.23509440832387421</v>
      </c>
      <c r="L143" s="119">
        <f t="shared" si="21"/>
        <v>-2.27</v>
      </c>
      <c r="M143" s="120">
        <f t="shared" si="24"/>
        <v>-0.90615347368039001</v>
      </c>
    </row>
    <row r="144" spans="1:15" x14ac:dyDescent="0.25">
      <c r="A144" s="103" t="str">
        <f t="shared" si="20"/>
        <v>Seasonal Residential</v>
      </c>
      <c r="D144" s="114" t="s">
        <v>64</v>
      </c>
      <c r="E144" s="25"/>
      <c r="F144" s="36">
        <v>0</v>
      </c>
      <c r="G144" s="55">
        <f>IF($E123&gt;0, $E123, $E122)</f>
        <v>680</v>
      </c>
      <c r="H144" s="116">
        <f t="shared" si="22"/>
        <v>0</v>
      </c>
      <c r="I144" s="35">
        <v>0</v>
      </c>
      <c r="J144" s="56">
        <f>IF($E123&gt;0, $E123, $E122)</f>
        <v>680</v>
      </c>
      <c r="K144" s="118">
        <f t="shared" si="23"/>
        <v>0</v>
      </c>
      <c r="L144" s="119">
        <f t="shared" si="21"/>
        <v>0</v>
      </c>
      <c r="M144" s="120" t="str">
        <f t="shared" si="24"/>
        <v/>
      </c>
    </row>
    <row r="145" spans="1:15" ht="26.4" x14ac:dyDescent="0.25">
      <c r="A145" s="103" t="str">
        <f t="shared" si="20"/>
        <v>Seasonal Residential</v>
      </c>
      <c r="B145" s="103" t="s">
        <v>65</v>
      </c>
      <c r="C145" s="24">
        <f>B17</f>
        <v>2</v>
      </c>
      <c r="D145" s="46" t="s">
        <v>66</v>
      </c>
      <c r="E145" s="47"/>
      <c r="F145" s="48"/>
      <c r="G145" s="49"/>
      <c r="H145" s="50">
        <f>SUM(H136:H144)</f>
        <v>87.72672950375258</v>
      </c>
      <c r="I145" s="51"/>
      <c r="J145" s="52"/>
      <c r="K145" s="50">
        <f>SUM(K136:K144)</f>
        <v>93.706182564041612</v>
      </c>
      <c r="L145" s="41">
        <f t="shared" si="21"/>
        <v>5.9794530602890319</v>
      </c>
      <c r="M145" s="42">
        <f>IF((H145)=0,"",(L145/H145))</f>
        <v>6.8159990622165573E-2</v>
      </c>
    </row>
    <row r="146" spans="1:15" x14ac:dyDescent="0.25">
      <c r="A146" s="103" t="str">
        <f t="shared" si="20"/>
        <v>Seasonal Residential</v>
      </c>
      <c r="D146" s="126" t="s">
        <v>67</v>
      </c>
      <c r="E146" s="25"/>
      <c r="F146" s="36">
        <v>1.2999999999999999E-2</v>
      </c>
      <c r="G146" s="43">
        <f>IF($E123&gt;0, $E123, $E122*$E124)</f>
        <v>708.22</v>
      </c>
      <c r="H146" s="116">
        <f>G146*F146</f>
        <v>9.2068600000000007</v>
      </c>
      <c r="I146" s="35">
        <v>1.38E-2</v>
      </c>
      <c r="J146" s="44">
        <f>IF($E123&gt;0, $E123, $E122*$E125)</f>
        <v>708.22</v>
      </c>
      <c r="K146" s="118">
        <f>J146*I146</f>
        <v>9.7734360000000002</v>
      </c>
      <c r="L146" s="119">
        <f t="shared" si="21"/>
        <v>0.56657599999999952</v>
      </c>
      <c r="M146" s="120">
        <f>IF(ISERROR(L146/H146), "", L146/H146)</f>
        <v>6.1538461538461479E-2</v>
      </c>
      <c r="N146" s="127" t="str">
        <f>IF(ISERROR(ABS(M146)), "", IF(ABS(M146)&gt;=4%, "In the manager's summary, discuss the reasoning for the change in RTSR rates", ""))</f>
        <v>In the manager's summary, discuss the reasoning for the change in RTSR rates</v>
      </c>
      <c r="O146" s="160"/>
    </row>
    <row r="147" spans="1:15" ht="26.4" x14ac:dyDescent="0.25">
      <c r="A147" s="103" t="str">
        <f t="shared" si="20"/>
        <v>Seasonal Residential</v>
      </c>
      <c r="D147" s="128" t="s">
        <v>68</v>
      </c>
      <c r="E147" s="25"/>
      <c r="F147" s="36">
        <v>1.1299999999999999E-2</v>
      </c>
      <c r="G147" s="43">
        <f>IF($E123&gt;0, $E123, $E122*$E124)</f>
        <v>708.22</v>
      </c>
      <c r="H147" s="116">
        <f>G147*F147</f>
        <v>8.0028860000000002</v>
      </c>
      <c r="I147" s="35">
        <v>1.2E-2</v>
      </c>
      <c r="J147" s="44">
        <f>IF($E123&gt;0, $E123, $E122*$E125)</f>
        <v>708.22</v>
      </c>
      <c r="K147" s="118">
        <f>J147*I147</f>
        <v>8.49864</v>
      </c>
      <c r="L147" s="119">
        <f t="shared" si="21"/>
        <v>0.49575399999999981</v>
      </c>
      <c r="M147" s="120">
        <f>IF(ISERROR(L147/H147), "", L147/H147)</f>
        <v>6.1946902654867228E-2</v>
      </c>
      <c r="N147" s="127" t="str">
        <f>IF(ISERROR(ABS(M147)), "", IF(ABS(M147)&gt;=4%, "In the manager's summary, discuss the reasoning for the change in RTSR rates", ""))</f>
        <v>In the manager's summary, discuss the reasoning for the change in RTSR rates</v>
      </c>
      <c r="O147" s="160"/>
    </row>
    <row r="148" spans="1:15" ht="26.4" x14ac:dyDescent="0.25">
      <c r="A148" s="103" t="str">
        <f t="shared" si="20"/>
        <v>Seasonal Residential</v>
      </c>
      <c r="B148" s="103" t="s">
        <v>69</v>
      </c>
      <c r="C148" s="24">
        <f>B17</f>
        <v>2</v>
      </c>
      <c r="D148" s="46" t="s">
        <v>70</v>
      </c>
      <c r="E148" s="47"/>
      <c r="F148" s="48"/>
      <c r="G148" s="49"/>
      <c r="H148" s="50">
        <f>SUM(H145:H147)</f>
        <v>104.93647550375259</v>
      </c>
      <c r="I148" s="51"/>
      <c r="J148" s="52"/>
      <c r="K148" s="50">
        <f>SUM(K145:K147)</f>
        <v>111.97825856404161</v>
      </c>
      <c r="L148" s="41">
        <f t="shared" si="21"/>
        <v>7.0417830602890206</v>
      </c>
      <c r="M148" s="42">
        <f>IF((H148)=0,"",(L148/H148))</f>
        <v>6.7105198897567345E-2</v>
      </c>
    </row>
    <row r="149" spans="1:15" ht="26.4" x14ac:dyDescent="0.25">
      <c r="A149" s="103" t="str">
        <f t="shared" si="20"/>
        <v>Seasonal Residential</v>
      </c>
      <c r="D149" s="129" t="s">
        <v>71</v>
      </c>
      <c r="E149" s="25"/>
      <c r="F149" s="36">
        <v>4.5000000000000005E-3</v>
      </c>
      <c r="G149" s="43">
        <f>E122*E124</f>
        <v>708.22</v>
      </c>
      <c r="H149" s="53">
        <f>G149*F149</f>
        <v>3.1869900000000007</v>
      </c>
      <c r="I149" s="35">
        <v>4.5000000000000005E-3</v>
      </c>
      <c r="J149" s="44">
        <f>E122*E125</f>
        <v>708.22</v>
      </c>
      <c r="K149" s="31">
        <f>J149*I149</f>
        <v>3.1869900000000007</v>
      </c>
      <c r="L149" s="119">
        <f t="shared" si="21"/>
        <v>0</v>
      </c>
      <c r="M149" s="120">
        <f>IF(ISERROR(L149/H149), "", L149/H149)</f>
        <v>0</v>
      </c>
    </row>
    <row r="150" spans="1:15" ht="26.4" x14ac:dyDescent="0.25">
      <c r="A150" s="103" t="str">
        <f t="shared" si="20"/>
        <v>Seasonal Residential</v>
      </c>
      <c r="D150" s="129" t="s">
        <v>72</v>
      </c>
      <c r="E150" s="25"/>
      <c r="F150" s="36">
        <v>1.5E-3</v>
      </c>
      <c r="G150" s="43">
        <f>E122*E124</f>
        <v>708.22</v>
      </c>
      <c r="H150" s="53">
        <f>G150*F150</f>
        <v>1.06233</v>
      </c>
      <c r="I150" s="35">
        <v>1.5E-3</v>
      </c>
      <c r="J150" s="44">
        <f>E122*E125</f>
        <v>708.22</v>
      </c>
      <c r="K150" s="31">
        <f>J150*I150</f>
        <v>1.06233</v>
      </c>
      <c r="L150" s="119">
        <f t="shared" si="21"/>
        <v>0</v>
      </c>
      <c r="M150" s="120">
        <f>IF(ISERROR(L150/H150), "", L150/H150)</f>
        <v>0</v>
      </c>
    </row>
    <row r="151" spans="1:15" x14ac:dyDescent="0.25">
      <c r="A151" s="103" t="str">
        <f t="shared" si="20"/>
        <v>Seasonal Residential</v>
      </c>
      <c r="D151" s="25" t="s">
        <v>73</v>
      </c>
      <c r="E151" s="25"/>
      <c r="F151" s="54">
        <v>0.25</v>
      </c>
      <c r="G151" s="115">
        <v>1</v>
      </c>
      <c r="H151" s="130">
        <f>G151*F151</f>
        <v>0.25</v>
      </c>
      <c r="I151" s="45">
        <v>0.25</v>
      </c>
      <c r="J151" s="117">
        <v>1</v>
      </c>
      <c r="K151" s="118">
        <f>J151*I151</f>
        <v>0.25</v>
      </c>
      <c r="L151" s="119">
        <f t="shared" si="21"/>
        <v>0</v>
      </c>
      <c r="M151" s="120">
        <f>IF(ISERROR(L151/H151), "", L151/H151)</f>
        <v>0</v>
      </c>
    </row>
    <row r="152" spans="1:15" ht="26.4" hidden="1" customHeight="1" x14ac:dyDescent="0.25">
      <c r="A152" s="103" t="str">
        <f t="shared" si="20"/>
        <v>Seasonal Residential</v>
      </c>
      <c r="D152" s="129" t="s">
        <v>74</v>
      </c>
      <c r="E152" s="25"/>
      <c r="F152" s="34"/>
      <c r="G152" s="55"/>
      <c r="H152" s="130"/>
      <c r="I152" s="35"/>
      <c r="J152" s="56"/>
      <c r="K152" s="118"/>
      <c r="L152" s="119"/>
      <c r="M152" s="120"/>
    </row>
    <row r="153" spans="1:15" x14ac:dyDescent="0.25">
      <c r="A153" s="103" t="str">
        <f t="shared" si="20"/>
        <v>Seasonal Residential</v>
      </c>
      <c r="B153" s="103" t="s">
        <v>12</v>
      </c>
      <c r="D153" s="25" t="s">
        <v>75</v>
      </c>
      <c r="E153" s="25"/>
      <c r="F153" s="34">
        <v>9.8000000000000004E-2</v>
      </c>
      <c r="G153" s="55">
        <f>IF(AND(E122*12&gt;=150000),OffPeakPer*E122*E124,OffPeakPer*E122)</f>
        <v>435.2</v>
      </c>
      <c r="H153" s="130">
        <f>G153*F153</f>
        <v>42.6496</v>
      </c>
      <c r="I153" s="35">
        <f>F153</f>
        <v>9.8000000000000004E-2</v>
      </c>
      <c r="J153" s="56">
        <f>IF(AND(E122*12&gt;=150000),OffPeakPer*E122*E125,OffPeakPer*E122)</f>
        <v>435.2</v>
      </c>
      <c r="K153" s="118">
        <f>J153*I153</f>
        <v>42.6496</v>
      </c>
      <c r="L153" s="119">
        <f>K153-H153</f>
        <v>0</v>
      </c>
      <c r="M153" s="120">
        <f>IF(ISERROR(L153/H153), "", L153/H153)</f>
        <v>0</v>
      </c>
    </row>
    <row r="154" spans="1:15" x14ac:dyDescent="0.25">
      <c r="A154" s="103" t="str">
        <f t="shared" si="20"/>
        <v>Seasonal Residential</v>
      </c>
      <c r="B154" s="103" t="s">
        <v>12</v>
      </c>
      <c r="D154" s="25" t="s">
        <v>76</v>
      </c>
      <c r="E154" s="25"/>
      <c r="F154" s="34">
        <v>0.157</v>
      </c>
      <c r="G154" s="55">
        <f>IF(AND(E122*12&gt;=150000),MidPeakPer*E122*E124,MidPeakPer*E122)</f>
        <v>122.39999999999999</v>
      </c>
      <c r="H154" s="130">
        <f>G154*F154</f>
        <v>19.216799999999999</v>
      </c>
      <c r="I154" s="35">
        <f>F154</f>
        <v>0.157</v>
      </c>
      <c r="J154" s="56">
        <f>IF(AND(E122*12&gt;=150000),MidPeakPer*E122*E125,MidPeakPer*E122)</f>
        <v>122.39999999999999</v>
      </c>
      <c r="K154" s="118">
        <f>J154*I154</f>
        <v>19.216799999999999</v>
      </c>
      <c r="L154" s="119">
        <f>K154-H154</f>
        <v>0</v>
      </c>
      <c r="M154" s="120">
        <f>IF(ISERROR(L154/H154), "", L154/H154)</f>
        <v>0</v>
      </c>
    </row>
    <row r="155" spans="1:15" ht="13.8" thickBot="1" x14ac:dyDescent="0.3">
      <c r="A155" s="103" t="str">
        <f t="shared" si="20"/>
        <v>Seasonal Residential</v>
      </c>
      <c r="B155" s="103" t="s">
        <v>12</v>
      </c>
      <c r="D155" s="103" t="s">
        <v>77</v>
      </c>
      <c r="E155" s="25"/>
      <c r="F155" s="34">
        <v>0.20300000000000001</v>
      </c>
      <c r="G155" s="55">
        <f>IF(AND(E122*12&gt;=150000),OnPeakPer*E122*E124,OnPeakPer*E122)</f>
        <v>122.39999999999999</v>
      </c>
      <c r="H155" s="130">
        <f>G155*F155</f>
        <v>24.847200000000001</v>
      </c>
      <c r="I155" s="35">
        <f>F155</f>
        <v>0.20300000000000001</v>
      </c>
      <c r="J155" s="56">
        <f>IF(AND(E122*12&gt;=150000),OnPeakPer*E122*E125,OnPeakPer*E122)</f>
        <v>122.39999999999999</v>
      </c>
      <c r="K155" s="118">
        <f>J155*I155</f>
        <v>24.847200000000001</v>
      </c>
      <c r="L155" s="119">
        <f>K155-H155</f>
        <v>0</v>
      </c>
      <c r="M155" s="120">
        <f>IF(ISERROR(L155/H155), "", L155/H155)</f>
        <v>0</v>
      </c>
    </row>
    <row r="156" spans="1:15" ht="13.8" hidden="1" customHeight="1" thickBot="1" x14ac:dyDescent="0.3">
      <c r="A156" s="103" t="str">
        <f t="shared" si="20"/>
        <v>Seasonal Residential</v>
      </c>
      <c r="B156" s="103" t="s">
        <v>78</v>
      </c>
      <c r="D156" s="25" t="s">
        <v>79</v>
      </c>
      <c r="E156" s="25"/>
      <c r="F156" s="34">
        <v>0.11308</v>
      </c>
      <c r="G156" s="55">
        <f>IF(AND(E122*12&gt;=150000),E122*E124,E122)</f>
        <v>680</v>
      </c>
      <c r="H156" s="130">
        <f>G156*F156</f>
        <v>76.894400000000005</v>
      </c>
      <c r="I156" s="35">
        <f>F156</f>
        <v>0.11308</v>
      </c>
      <c r="J156" s="56">
        <f>IF(AND(E122*12&gt;=150000),E122*E125,E122)</f>
        <v>680</v>
      </c>
      <c r="K156" s="118">
        <f>J156*I156</f>
        <v>76.894400000000005</v>
      </c>
      <c r="L156" s="119">
        <f>K156-H156</f>
        <v>0</v>
      </c>
      <c r="M156" s="120">
        <f>IF(ISERROR(L156/H156), "", L156/H156)</f>
        <v>0</v>
      </c>
    </row>
    <row r="157" spans="1:15" ht="13.8" hidden="1" customHeight="1" thickBot="1" x14ac:dyDescent="0.3">
      <c r="A157" s="103" t="str">
        <f t="shared" si="20"/>
        <v>Seasonal Residential</v>
      </c>
      <c r="B157" s="103" t="s">
        <v>17</v>
      </c>
      <c r="D157" s="25" t="s">
        <v>80</v>
      </c>
      <c r="E157" s="25"/>
      <c r="F157" s="34">
        <v>0.11308</v>
      </c>
      <c r="G157" s="55">
        <f>IF(AND(E122*12&gt;=150000),E122*E124,E122)</f>
        <v>680</v>
      </c>
      <c r="H157" s="130">
        <f>G157*F157</f>
        <v>76.894400000000005</v>
      </c>
      <c r="I157" s="35">
        <f>F157</f>
        <v>0.11308</v>
      </c>
      <c r="J157" s="56">
        <f>IF(AND(E122*12&gt;=150000),E122*E125,E122)</f>
        <v>680</v>
      </c>
      <c r="K157" s="118">
        <f>J157*I157</f>
        <v>76.894400000000005</v>
      </c>
      <c r="L157" s="119">
        <f>K157-H157</f>
        <v>0</v>
      </c>
      <c r="M157" s="120">
        <f>IF(ISERROR(L157/H157), "", L157/H157)</f>
        <v>0</v>
      </c>
    </row>
    <row r="158" spans="1:15" ht="13.8" thickBot="1" x14ac:dyDescent="0.3">
      <c r="A158" s="103" t="str">
        <f t="shared" si="20"/>
        <v>Seasonal Residential</v>
      </c>
      <c r="D158" s="58"/>
      <c r="E158" s="59"/>
      <c r="F158" s="60"/>
      <c r="G158" s="61"/>
      <c r="H158" s="62"/>
      <c r="I158" s="60"/>
      <c r="J158" s="63"/>
      <c r="K158" s="62"/>
      <c r="L158" s="64"/>
      <c r="M158" s="65"/>
    </row>
    <row r="159" spans="1:15" x14ac:dyDescent="0.25">
      <c r="A159" s="103" t="str">
        <f t="shared" si="20"/>
        <v>Seasonal Residential</v>
      </c>
      <c r="B159" s="103" t="s">
        <v>12</v>
      </c>
      <c r="D159" s="135" t="s">
        <v>81</v>
      </c>
      <c r="E159" s="25"/>
      <c r="F159" s="136"/>
      <c r="G159" s="137"/>
      <c r="H159" s="138">
        <f>SUM(H149:H155,H148)</f>
        <v>196.1493955037526</v>
      </c>
      <c r="I159" s="139"/>
      <c r="J159" s="139"/>
      <c r="K159" s="138">
        <f>SUM(K149:K155,K148)</f>
        <v>203.19117856404162</v>
      </c>
      <c r="L159" s="140">
        <f>K159-H159</f>
        <v>7.0417830602890206</v>
      </c>
      <c r="M159" s="141">
        <f>IF((H159)=0,"",(L159/H159))</f>
        <v>3.5900100748229434E-2</v>
      </c>
    </row>
    <row r="160" spans="1:15" x14ac:dyDescent="0.25">
      <c r="A160" s="103" t="str">
        <f t="shared" si="20"/>
        <v>Seasonal Residential</v>
      </c>
      <c r="B160" s="103" t="s">
        <v>12</v>
      </c>
      <c r="D160" s="142" t="s">
        <v>82</v>
      </c>
      <c r="E160" s="25"/>
      <c r="F160" s="136">
        <v>0.13</v>
      </c>
      <c r="G160" s="143"/>
      <c r="H160" s="144">
        <f>H159*F160</f>
        <v>25.499421415487838</v>
      </c>
      <c r="I160" s="145">
        <v>0.13</v>
      </c>
      <c r="J160" s="115"/>
      <c r="K160" s="144">
        <f>K159*I160</f>
        <v>26.414853213325411</v>
      </c>
      <c r="L160" s="119">
        <f>K160-H160</f>
        <v>0.91543179783757367</v>
      </c>
      <c r="M160" s="146">
        <f>IF((H160)=0,"",(L160/H160))</f>
        <v>3.5900100748229476E-2</v>
      </c>
    </row>
    <row r="161" spans="1:13" ht="14.4" x14ac:dyDescent="0.3">
      <c r="A161" s="103" t="str">
        <f t="shared" si="20"/>
        <v>Seasonal Residential</v>
      </c>
      <c r="B161" s="103" t="s">
        <v>12</v>
      </c>
      <c r="D161" s="142" t="s">
        <v>83</v>
      </c>
      <c r="E161" s="147"/>
      <c r="F161" s="148">
        <f>OER</f>
        <v>0.23499999999999999</v>
      </c>
      <c r="G161" s="143"/>
      <c r="H161" s="144">
        <f>IF(OR(ISNUMBER(SEARCH("[DGEN]", E120))=TRUE, ISNUMBER(SEARCH("STREET LIGHT", E120))=TRUE), 0, IF(AND(E122=0, E123=0),0, IF(AND(E123=0, E122*12&gt;250000), 0, IF(AND(E122=0, E123&gt;=50), 0, IF(E122*12&lt;=250000, F161*H159*-1, IF(E123&lt;50, F161*H159*-1, 0))))))</f>
        <v>-46.095107943381862</v>
      </c>
      <c r="I161" s="148">
        <f>OER</f>
        <v>0.23499999999999999</v>
      </c>
      <c r="J161" s="115"/>
      <c r="K161" s="144">
        <f>IF(OR(ISNUMBER(SEARCH("[DGEN]", E120))=TRUE, ISNUMBER(SEARCH("STREET LIGHT", E120))=TRUE), 0, IF(AND(E122=0, E123=0),0, IF(AND(E123=0, E122*12&gt;250000), 0, IF(AND(E122=0, E123&gt;=50), 0, IF(E122*12&lt;=250000, I161*K159*-1, IF(E123&lt;50, I161*K159*-1, 0))))))</f>
        <v>-47.749926962549779</v>
      </c>
      <c r="L161" s="119">
        <f>K161-H161</f>
        <v>-1.6548190191679168</v>
      </c>
      <c r="M161" s="146"/>
    </row>
    <row r="162" spans="1:13" ht="13.8" thickBot="1" x14ac:dyDescent="0.3">
      <c r="A162" s="103" t="str">
        <f t="shared" si="20"/>
        <v>Seasonal Residential</v>
      </c>
      <c r="B162" s="103" t="s">
        <v>84</v>
      </c>
      <c r="C162" s="24">
        <f>B17</f>
        <v>2</v>
      </c>
      <c r="D162" s="247" t="s">
        <v>85</v>
      </c>
      <c r="E162" s="247"/>
      <c r="F162" s="77"/>
      <c r="G162" s="78"/>
      <c r="H162" s="79">
        <f>H159+H160+H161</f>
        <v>175.55370897585857</v>
      </c>
      <c r="I162" s="80"/>
      <c r="J162" s="80"/>
      <c r="K162" s="81">
        <f>K159+K160+K161</f>
        <v>181.85610481481726</v>
      </c>
      <c r="L162" s="82">
        <f>K162-H162</f>
        <v>6.302395838958688</v>
      </c>
      <c r="M162" s="83">
        <f>IF((H162)=0,"",(L162/H162))</f>
        <v>3.5900100748229524E-2</v>
      </c>
    </row>
    <row r="163" spans="1:13" ht="13.8" thickBot="1" x14ac:dyDescent="0.3">
      <c r="A163" s="103" t="str">
        <f t="shared" si="20"/>
        <v>Seasonal Residential</v>
      </c>
      <c r="B163" s="103" t="s">
        <v>12</v>
      </c>
      <c r="D163" s="58"/>
      <c r="E163" s="59"/>
      <c r="F163" s="60"/>
      <c r="G163" s="61"/>
      <c r="H163" s="62"/>
      <c r="I163" s="60"/>
      <c r="J163" s="63"/>
      <c r="K163" s="62"/>
      <c r="L163" s="64"/>
      <c r="M163" s="65"/>
    </row>
    <row r="164" spans="1:13" hidden="1" x14ac:dyDescent="0.25">
      <c r="A164" s="103" t="str">
        <f t="shared" si="20"/>
        <v>Seasonal Residential</v>
      </c>
      <c r="B164" s="103" t="s">
        <v>78</v>
      </c>
      <c r="D164" s="135" t="s">
        <v>86</v>
      </c>
      <c r="E164" s="25"/>
      <c r="F164" s="136"/>
      <c r="G164" s="137"/>
      <c r="H164" s="138">
        <f>SUM(H156,H149:H152,H148)</f>
        <v>186.33019550375258</v>
      </c>
      <c r="I164" s="139"/>
      <c r="J164" s="139"/>
      <c r="K164" s="138">
        <f>SUM(K156,K149:K152,K148)</f>
        <v>193.37197856404163</v>
      </c>
      <c r="L164" s="140">
        <f>K164-H164</f>
        <v>7.041783060289049</v>
      </c>
      <c r="M164" s="141">
        <f>IF((H164)=0,"",(L164/H164))</f>
        <v>3.779195873890033E-2</v>
      </c>
    </row>
    <row r="165" spans="1:13" hidden="1" x14ac:dyDescent="0.25">
      <c r="A165" s="103" t="str">
        <f t="shared" si="20"/>
        <v>Seasonal Residential</v>
      </c>
      <c r="B165" s="103" t="s">
        <v>78</v>
      </c>
      <c r="D165" s="142" t="s">
        <v>82</v>
      </c>
      <c r="E165" s="25"/>
      <c r="F165" s="136">
        <v>0.13</v>
      </c>
      <c r="G165" s="137"/>
      <c r="H165" s="144">
        <f>H164*F165</f>
        <v>24.222925415487836</v>
      </c>
      <c r="I165" s="136">
        <v>0.13</v>
      </c>
      <c r="J165" s="145"/>
      <c r="K165" s="144">
        <f>K164*I165</f>
        <v>25.138357213325413</v>
      </c>
      <c r="L165" s="119">
        <f>K165-H165</f>
        <v>0.91543179783757722</v>
      </c>
      <c r="M165" s="146">
        <f>IF((H165)=0,"",(L165/H165))</f>
        <v>3.7791958738900365E-2</v>
      </c>
    </row>
    <row r="166" spans="1:13" ht="14.4" hidden="1" x14ac:dyDescent="0.3">
      <c r="A166" s="103" t="str">
        <f t="shared" si="20"/>
        <v>Seasonal Residential</v>
      </c>
      <c r="B166" s="103" t="s">
        <v>78</v>
      </c>
      <c r="D166" s="142" t="s">
        <v>83</v>
      </c>
      <c r="E166" s="147"/>
      <c r="F166" s="148">
        <f>OER</f>
        <v>0.23499999999999999</v>
      </c>
      <c r="G166" s="137"/>
      <c r="H166" s="144">
        <f>IF(OR(ISNUMBER(SEARCH("[DGEN]", E120))=TRUE, ISNUMBER(SEARCH("STREET LIGHT", E120))=TRUE), 0, IF(AND(E122=0, E123=0),0, IF(AND(E123=0, E122*12&gt;250000), 0, IF(AND(E122=0, E123&gt;=50), 0, IF(E122*12&lt;=250000, F166*H164*-1, IF(E123&lt;50, F166*H164*-1, 0))))))</f>
        <v>-43.787595943381852</v>
      </c>
      <c r="I166" s="148">
        <f>OER</f>
        <v>0.23499999999999999</v>
      </c>
      <c r="J166" s="145"/>
      <c r="K166" s="144">
        <f>IF(OR(ISNUMBER(SEARCH("[DGEN]", E120))=TRUE, ISNUMBER(SEARCH("STREET LIGHT", E120))=TRUE), 0, IF(AND(E122=0, E123=0),0, IF(AND(E123=0, E122*12&gt;250000), 0, IF(AND(E122=0, E123&gt;=50), 0, IF(E122*12&lt;=250000, I166*K164*-1, IF(E123&lt;50, I166*K164*-1, 0))))))</f>
        <v>-45.442414962549776</v>
      </c>
      <c r="L166" s="119"/>
      <c r="M166" s="146"/>
    </row>
    <row r="167" spans="1:13" hidden="1" x14ac:dyDescent="0.25">
      <c r="A167" s="103" t="str">
        <f t="shared" si="20"/>
        <v>Seasonal Residential</v>
      </c>
      <c r="B167" s="103" t="s">
        <v>87</v>
      </c>
      <c r="D167" s="248" t="s">
        <v>86</v>
      </c>
      <c r="E167" s="248"/>
      <c r="F167" s="149"/>
      <c r="G167" s="143"/>
      <c r="H167" s="138">
        <f>SUM(H164,H165)</f>
        <v>210.55312091924043</v>
      </c>
      <c r="I167" s="150"/>
      <c r="J167" s="150"/>
      <c r="K167" s="138">
        <f>SUM(K164,K165)</f>
        <v>218.51033577736703</v>
      </c>
      <c r="L167" s="140">
        <f>K167-H167</f>
        <v>7.9572148581266049</v>
      </c>
      <c r="M167" s="141">
        <f>IF((H167)=0,"",(L167/H167))</f>
        <v>3.7791958738900226E-2</v>
      </c>
    </row>
    <row r="168" spans="1:13" ht="13.8" hidden="1" thickBot="1" x14ac:dyDescent="0.3">
      <c r="A168" s="103" t="str">
        <f t="shared" si="20"/>
        <v>Seasonal Residential</v>
      </c>
      <c r="B168" s="103" t="s">
        <v>78</v>
      </c>
      <c r="D168" s="131"/>
      <c r="E168" s="132"/>
      <c r="F168" s="151"/>
      <c r="G168" s="152"/>
      <c r="H168" s="153"/>
      <c r="I168" s="151"/>
      <c r="J168" s="133"/>
      <c r="K168" s="153"/>
      <c r="L168" s="154"/>
      <c r="M168" s="134"/>
    </row>
    <row r="169" spans="1:13" hidden="1" x14ac:dyDescent="0.25">
      <c r="A169" s="103" t="str">
        <f t="shared" si="20"/>
        <v>Seasonal Residential</v>
      </c>
      <c r="B169" s="103" t="s">
        <v>17</v>
      </c>
      <c r="D169" s="135" t="s">
        <v>88</v>
      </c>
      <c r="E169" s="25"/>
      <c r="F169" s="136"/>
      <c r="G169" s="137"/>
      <c r="H169" s="138">
        <f>SUM(H157,H149:H152,H148)</f>
        <v>186.33019550375258</v>
      </c>
      <c r="I169" s="139"/>
      <c r="J169" s="139"/>
      <c r="K169" s="138">
        <f>SUM(K157,K149:K152,K148)</f>
        <v>193.37197856404163</v>
      </c>
      <c r="L169" s="140">
        <f>K169-H169</f>
        <v>7.041783060289049</v>
      </c>
      <c r="M169" s="141">
        <f>IF((H169)=0,"",(L169/H169))</f>
        <v>3.779195873890033E-2</v>
      </c>
    </row>
    <row r="170" spans="1:13" hidden="1" x14ac:dyDescent="0.25">
      <c r="A170" s="103" t="str">
        <f t="shared" si="20"/>
        <v>Seasonal Residential</v>
      </c>
      <c r="B170" s="103" t="s">
        <v>17</v>
      </c>
      <c r="D170" s="142" t="s">
        <v>82</v>
      </c>
      <c r="E170" s="25"/>
      <c r="F170" s="136">
        <v>0.13</v>
      </c>
      <c r="G170" s="137"/>
      <c r="H170" s="144">
        <f>H169*F170</f>
        <v>24.222925415487836</v>
      </c>
      <c r="I170" s="136">
        <v>0.13</v>
      </c>
      <c r="J170" s="145"/>
      <c r="K170" s="144">
        <f>K169*I170</f>
        <v>25.138357213325413</v>
      </c>
      <c r="L170" s="119">
        <f>K170-H170</f>
        <v>0.91543179783757722</v>
      </c>
      <c r="M170" s="146">
        <f>IF((H170)=0,"",(L170/H170))</f>
        <v>3.7791958738900365E-2</v>
      </c>
    </row>
    <row r="171" spans="1:13" ht="14.4" hidden="1" x14ac:dyDescent="0.3">
      <c r="A171" s="103" t="str">
        <f t="shared" si="20"/>
        <v>Seasonal Residential</v>
      </c>
      <c r="B171" s="103" t="s">
        <v>17</v>
      </c>
      <c r="D171" s="142" t="s">
        <v>83</v>
      </c>
      <c r="E171" s="147"/>
      <c r="F171" s="148">
        <f>OER</f>
        <v>0.23499999999999999</v>
      </c>
      <c r="G171" s="137"/>
      <c r="H171" s="144">
        <f>IF(OR(ISNUMBER(SEARCH("[DGEN]", E120))=TRUE, ISNUMBER(SEARCH("STREET LIGHT", E120))=TRUE), 0, IF(AND(E122=0, E123=0),0, IF(AND(E123=0, E122*12&gt;250000), 0, IF(AND(E122=0, E123&gt;=50), 0, IF(E122*12&lt;=250000, F171*H169*-1, IF(E123&lt;50, F171*H169*-1, 0))))))</f>
        <v>-43.787595943381852</v>
      </c>
      <c r="I171" s="148">
        <f>OER</f>
        <v>0.23499999999999999</v>
      </c>
      <c r="J171" s="145"/>
      <c r="K171" s="144">
        <f>IF(OR(ISNUMBER(SEARCH("[DGEN]", E120))=TRUE, ISNUMBER(SEARCH("STREET LIGHT", E120))=TRUE), 0, IF(AND(E122=0, E123=0),0, IF(AND(E123=0, E122*12&gt;250000), 0, IF(AND(E122=0, E123&gt;=50), 0, IF(E122*12&lt;=250000, I171*K169*-1, IF(E123&lt;50, I171*K169*-1, 0))))))</f>
        <v>-45.442414962549776</v>
      </c>
      <c r="L171" s="119"/>
      <c r="M171" s="146"/>
    </row>
    <row r="172" spans="1:13" hidden="1" x14ac:dyDescent="0.25">
      <c r="A172" s="103" t="str">
        <f t="shared" si="20"/>
        <v>Seasonal Residential</v>
      </c>
      <c r="B172" s="103" t="s">
        <v>89</v>
      </c>
      <c r="D172" s="248" t="s">
        <v>88</v>
      </c>
      <c r="E172" s="248"/>
      <c r="F172" s="149"/>
      <c r="G172" s="143"/>
      <c r="H172" s="138">
        <f>SUM(H169,H170)</f>
        <v>210.55312091924043</v>
      </c>
      <c r="I172" s="150"/>
      <c r="J172" s="150"/>
      <c r="K172" s="138">
        <f>SUM(K169,K170)</f>
        <v>218.51033577736703</v>
      </c>
      <c r="L172" s="140">
        <f>K172-H172</f>
        <v>7.9572148581266049</v>
      </c>
      <c r="M172" s="141">
        <f>IF((H172)=0,"",(L172/H172))</f>
        <v>3.7791958738900226E-2</v>
      </c>
    </row>
    <row r="173" spans="1:13" ht="13.8" hidden="1" thickBot="1" x14ac:dyDescent="0.3">
      <c r="A173" s="103" t="str">
        <f t="shared" si="20"/>
        <v>Seasonal Residential</v>
      </c>
      <c r="B173" s="103" t="s">
        <v>17</v>
      </c>
      <c r="D173" s="131"/>
      <c r="E173" s="132"/>
      <c r="F173" s="155"/>
      <c r="G173" s="152"/>
      <c r="H173" s="156"/>
      <c r="I173" s="155"/>
      <c r="J173" s="133"/>
      <c r="K173" s="156"/>
      <c r="L173" s="154"/>
      <c r="M173" s="157"/>
    </row>
    <row r="176" spans="1:13" x14ac:dyDescent="0.25">
      <c r="C176" s="103"/>
      <c r="D176" s="104" t="s">
        <v>34</v>
      </c>
      <c r="E176" s="246" t="str">
        <f>D18</f>
        <v>GS &lt;50</v>
      </c>
      <c r="F176" s="246"/>
      <c r="G176" s="246"/>
      <c r="H176" s="246"/>
      <c r="I176" s="246"/>
      <c r="J176" s="246"/>
      <c r="K176" s="103" t="str">
        <f>IF(N18="DEMAND - INTERVAL","RTSR - INTERVAL METERED","")</f>
        <v/>
      </c>
    </row>
    <row r="177" spans="1:14" x14ac:dyDescent="0.25">
      <c r="C177" s="103"/>
      <c r="D177" s="104" t="s">
        <v>35</v>
      </c>
      <c r="E177" s="236" t="str">
        <f>H18</f>
        <v>RPP</v>
      </c>
      <c r="F177" s="236"/>
      <c r="G177" s="236"/>
      <c r="H177" s="20"/>
      <c r="I177" s="20"/>
    </row>
    <row r="178" spans="1:14" ht="15.6" x14ac:dyDescent="0.25">
      <c r="C178" s="103"/>
      <c r="D178" s="104" t="s">
        <v>36</v>
      </c>
      <c r="E178" s="21">
        <f>K18</f>
        <v>2000</v>
      </c>
      <c r="F178" s="105" t="s">
        <v>11</v>
      </c>
      <c r="J178" s="22"/>
      <c r="K178" s="22"/>
      <c r="L178" s="22"/>
      <c r="M178" s="22"/>
      <c r="N178" s="22"/>
    </row>
    <row r="179" spans="1:14" ht="15.6" x14ac:dyDescent="0.3">
      <c r="C179" s="103"/>
      <c r="D179" s="104" t="s">
        <v>37</v>
      </c>
      <c r="E179" s="21">
        <f>L18</f>
        <v>0</v>
      </c>
      <c r="F179" s="106" t="s">
        <v>16</v>
      </c>
      <c r="G179" s="107"/>
      <c r="H179" s="108"/>
      <c r="I179" s="108"/>
      <c r="J179" s="108"/>
    </row>
    <row r="180" spans="1:14" x14ac:dyDescent="0.25">
      <c r="C180" s="103"/>
      <c r="D180" s="104" t="s">
        <v>38</v>
      </c>
      <c r="E180" s="23">
        <f>I18</f>
        <v>1.0415000000000001</v>
      </c>
    </row>
    <row r="181" spans="1:14" x14ac:dyDescent="0.25">
      <c r="C181" s="103"/>
      <c r="D181" s="104" t="s">
        <v>39</v>
      </c>
      <c r="E181" s="23">
        <f>J18</f>
        <v>1.0415000000000001</v>
      </c>
    </row>
    <row r="182" spans="1:14" x14ac:dyDescent="0.25">
      <c r="C182" s="103"/>
    </row>
    <row r="183" spans="1:14" x14ac:dyDescent="0.25">
      <c r="C183" s="103"/>
      <c r="E183" s="105"/>
      <c r="F183" s="237" t="s">
        <v>40</v>
      </c>
      <c r="G183" s="238"/>
      <c r="H183" s="239"/>
      <c r="I183" s="237" t="s">
        <v>41</v>
      </c>
      <c r="J183" s="238"/>
      <c r="K183" s="239"/>
      <c r="L183" s="237" t="s">
        <v>42</v>
      </c>
      <c r="M183" s="239"/>
    </row>
    <row r="184" spans="1:14" x14ac:dyDescent="0.25">
      <c r="C184" s="103"/>
      <c r="E184" s="240"/>
      <c r="F184" s="109" t="s">
        <v>43</v>
      </c>
      <c r="G184" s="109" t="s">
        <v>44</v>
      </c>
      <c r="H184" s="110" t="s">
        <v>45</v>
      </c>
      <c r="I184" s="109" t="s">
        <v>43</v>
      </c>
      <c r="J184" s="111" t="s">
        <v>44</v>
      </c>
      <c r="K184" s="110" t="s">
        <v>45</v>
      </c>
      <c r="L184" s="242" t="s">
        <v>46</v>
      </c>
      <c r="M184" s="244" t="s">
        <v>47</v>
      </c>
    </row>
    <row r="185" spans="1:14" x14ac:dyDescent="0.25">
      <c r="C185" s="103"/>
      <c r="E185" s="241"/>
      <c r="F185" s="112" t="s">
        <v>48</v>
      </c>
      <c r="G185" s="112"/>
      <c r="H185" s="113" t="s">
        <v>48</v>
      </c>
      <c r="I185" s="112" t="s">
        <v>48</v>
      </c>
      <c r="J185" s="113"/>
      <c r="K185" s="113" t="s">
        <v>48</v>
      </c>
      <c r="L185" s="243"/>
      <c r="M185" s="245"/>
    </row>
    <row r="186" spans="1:14" x14ac:dyDescent="0.25">
      <c r="A186" s="103" t="str">
        <f>$E176</f>
        <v>GS &lt;50</v>
      </c>
      <c r="D186" s="114" t="s">
        <v>49</v>
      </c>
      <c r="E186" s="25"/>
      <c r="F186" s="26">
        <v>27.24</v>
      </c>
      <c r="G186" s="115">
        <v>1</v>
      </c>
      <c r="H186" s="116">
        <f>G186*F186</f>
        <v>27.24</v>
      </c>
      <c r="I186" s="29">
        <v>27.24</v>
      </c>
      <c r="J186" s="117">
        <f>G186</f>
        <v>1</v>
      </c>
      <c r="K186" s="118">
        <f>J186*I186</f>
        <v>27.24</v>
      </c>
      <c r="L186" s="119">
        <f>K186-H186</f>
        <v>0</v>
      </c>
      <c r="M186" s="120">
        <f>IF(ISERROR(L186/H186), "", L186/H186)</f>
        <v>0</v>
      </c>
    </row>
    <row r="187" spans="1:14" x14ac:dyDescent="0.25">
      <c r="A187" s="103" t="str">
        <f t="shared" ref="A187:A229" si="25">A186</f>
        <v>GS &lt;50</v>
      </c>
      <c r="D187" s="114" t="s">
        <v>50</v>
      </c>
      <c r="E187" s="25"/>
      <c r="F187" s="36">
        <v>3.2800000000000003E-2</v>
      </c>
      <c r="G187" s="115">
        <f>IF($E179&gt;0, $E179, $E178)</f>
        <v>2000</v>
      </c>
      <c r="H187" s="116">
        <f>G187*F187</f>
        <v>65.600000000000009</v>
      </c>
      <c r="I187" s="35">
        <v>3.3799999999999997E-2</v>
      </c>
      <c r="J187" s="117">
        <f>IF($E179&gt;0, $E179, $E178)</f>
        <v>2000</v>
      </c>
      <c r="K187" s="118">
        <f>J187*I187</f>
        <v>67.599999999999994</v>
      </c>
      <c r="L187" s="119">
        <f>K187-H187</f>
        <v>1.9999999999999858</v>
      </c>
      <c r="M187" s="120">
        <f>IF(ISERROR(L187/H187), "", L187/H187)</f>
        <v>3.0487804878048561E-2</v>
      </c>
    </row>
    <row r="188" spans="1:14" ht="13.2" hidden="1" customHeight="1" x14ac:dyDescent="0.25">
      <c r="A188" s="103" t="str">
        <f t="shared" si="25"/>
        <v>GS &lt;50</v>
      </c>
      <c r="D188" s="114" t="s">
        <v>51</v>
      </c>
      <c r="E188" s="25"/>
      <c r="F188" s="26">
        <v>0</v>
      </c>
      <c r="G188" s="115">
        <f>IF($E179&gt;0, $E179, $E178)</f>
        <v>2000</v>
      </c>
      <c r="H188" s="116">
        <v>0</v>
      </c>
      <c r="I188" s="35">
        <v>0</v>
      </c>
      <c r="J188" s="117">
        <f>IF($E179&gt;0, $E179, $E178)</f>
        <v>2000</v>
      </c>
      <c r="K188" s="118">
        <v>0</v>
      </c>
      <c r="L188" s="119"/>
      <c r="M188" s="120"/>
    </row>
    <row r="189" spans="1:14" ht="13.2" hidden="1" customHeight="1" x14ac:dyDescent="0.25">
      <c r="A189" s="103" t="str">
        <f t="shared" si="25"/>
        <v>GS &lt;50</v>
      </c>
      <c r="D189" s="114" t="s">
        <v>52</v>
      </c>
      <c r="E189" s="25"/>
      <c r="F189" s="26">
        <v>0</v>
      </c>
      <c r="G189" s="115">
        <f>IF($E179&gt;0, $E179, $E178)</f>
        <v>2000</v>
      </c>
      <c r="H189" s="116">
        <v>0</v>
      </c>
      <c r="I189" s="35">
        <v>0</v>
      </c>
      <c r="J189" s="121">
        <f>IF($E179&gt;0, $E179, $E178)</f>
        <v>2000</v>
      </c>
      <c r="K189" s="118">
        <v>0</v>
      </c>
      <c r="L189" s="119">
        <f t="shared" ref="L189:L207" si="26">K189-H189</f>
        <v>0</v>
      </c>
      <c r="M189" s="120" t="str">
        <f>IF(ISERROR(L189/H189), "", L189/H189)</f>
        <v/>
      </c>
    </row>
    <row r="190" spans="1:14" x14ac:dyDescent="0.25">
      <c r="A190" s="103" t="str">
        <f t="shared" si="25"/>
        <v>GS &lt;50</v>
      </c>
      <c r="D190" s="114" t="s">
        <v>53</v>
      </c>
      <c r="E190" s="25"/>
      <c r="F190" s="26">
        <v>0</v>
      </c>
      <c r="G190" s="115">
        <v>1</v>
      </c>
      <c r="H190" s="116">
        <f>G190*F190</f>
        <v>0</v>
      </c>
      <c r="I190" s="29">
        <v>0</v>
      </c>
      <c r="J190" s="117">
        <f>G190</f>
        <v>1</v>
      </c>
      <c r="K190" s="118">
        <f>J190*I190</f>
        <v>0</v>
      </c>
      <c r="L190" s="119">
        <f t="shared" si="26"/>
        <v>0</v>
      </c>
      <c r="M190" s="120" t="str">
        <f>IF(ISERROR(L190/H190), "", L190/H190)</f>
        <v/>
      </c>
    </row>
    <row r="191" spans="1:14" x14ac:dyDescent="0.25">
      <c r="A191" s="103" t="str">
        <f t="shared" si="25"/>
        <v>GS &lt;50</v>
      </c>
      <c r="D191" s="114" t="s">
        <v>54</v>
      </c>
      <c r="E191" s="25"/>
      <c r="F191" s="26">
        <v>-1.2658319349634105E-3</v>
      </c>
      <c r="G191" s="115">
        <f>IF($E179&gt;0, $E179, $E178)</f>
        <v>2000</v>
      </c>
      <c r="H191" s="116">
        <f>G191*F191</f>
        <v>-2.5316638699268212</v>
      </c>
      <c r="I191" s="35">
        <v>2.1873692150652917E-3</v>
      </c>
      <c r="J191" s="117">
        <f>IF($E179&gt;0, $E179, $E178)</f>
        <v>2000</v>
      </c>
      <c r="K191" s="118">
        <f>J191*I191</f>
        <v>4.3747384301305834</v>
      </c>
      <c r="L191" s="119">
        <f t="shared" si="26"/>
        <v>6.9064023000574046</v>
      </c>
      <c r="M191" s="120">
        <f>IF(ISERROR(L191/H191), "", L191/H191)</f>
        <v>-2.7280091887779072</v>
      </c>
    </row>
    <row r="192" spans="1:14" x14ac:dyDescent="0.25">
      <c r="A192" s="103" t="str">
        <f t="shared" si="25"/>
        <v>GS &lt;50</v>
      </c>
      <c r="B192" s="103" t="s">
        <v>55</v>
      </c>
      <c r="C192" s="24">
        <f>B18</f>
        <v>3</v>
      </c>
      <c r="D192" s="46" t="s">
        <v>56</v>
      </c>
      <c r="E192" s="47"/>
      <c r="F192" s="48"/>
      <c r="G192" s="49"/>
      <c r="H192" s="50">
        <f>SUM(H186:H191)</f>
        <v>90.308336130073187</v>
      </c>
      <c r="I192" s="51"/>
      <c r="J192" s="52"/>
      <c r="K192" s="50">
        <f>SUM(K186:K191)</f>
        <v>99.214738430130566</v>
      </c>
      <c r="L192" s="41">
        <f t="shared" si="26"/>
        <v>8.9064023000573798</v>
      </c>
      <c r="M192" s="42">
        <f>IF((H192)=0,"",(L192/H192))</f>
        <v>9.862215030990365E-2</v>
      </c>
    </row>
    <row r="193" spans="1:15" x14ac:dyDescent="0.25">
      <c r="A193" s="103" t="str">
        <f t="shared" si="25"/>
        <v>GS &lt;50</v>
      </c>
      <c r="D193" s="123" t="s">
        <v>57</v>
      </c>
      <c r="E193" s="25"/>
      <c r="F193" s="34">
        <f>IF((E178*12&gt;=150000), 0, IF(E177="RPP",(F209*OffPeakPer+F210*MidPeakPer+F211*OnPeakPer),IF(E177="Non-RPP (Retailer)",F212,F213)))</f>
        <v>0.12752000000000002</v>
      </c>
      <c r="G193" s="43">
        <f>IF(F193=0, 0, $E178*E180-E178)</f>
        <v>83</v>
      </c>
      <c r="H193" s="28">
        <f t="shared" ref="H193:H200" si="27">G193*F193</f>
        <v>10.584160000000002</v>
      </c>
      <c r="I193" s="35">
        <f>IF((E178*12&gt;=150000), 0, IF(E177="RPP",(I209*OffPeakPer+I210*MidPeakPer+I211*OnPeakPer),IF(E177="Non-RPP (Retailer)",I212,I213)))</f>
        <v>0.12752000000000002</v>
      </c>
      <c r="J193" s="44">
        <f>IF(I193=0, 0, E178*E181-E178)</f>
        <v>83</v>
      </c>
      <c r="K193" s="31">
        <f t="shared" ref="K193:K200" si="28">J193*I193</f>
        <v>10.584160000000002</v>
      </c>
      <c r="L193" s="119">
        <f t="shared" si="26"/>
        <v>0</v>
      </c>
      <c r="M193" s="120">
        <f t="shared" ref="M193:M200" si="29">IF(ISERROR(L193/H193), "", L193/H193)</f>
        <v>0</v>
      </c>
    </row>
    <row r="194" spans="1:15" ht="26.4" x14ac:dyDescent="0.25">
      <c r="A194" s="103" t="str">
        <f t="shared" si="25"/>
        <v>GS &lt;50</v>
      </c>
      <c r="D194" s="123" t="s">
        <v>58</v>
      </c>
      <c r="E194" s="25"/>
      <c r="F194" s="36">
        <v>0</v>
      </c>
      <c r="G194" s="55">
        <f>IF($E179&gt;0, $E179, $E178)</f>
        <v>2000</v>
      </c>
      <c r="H194" s="116">
        <f t="shared" si="27"/>
        <v>0</v>
      </c>
      <c r="I194" s="35">
        <v>0</v>
      </c>
      <c r="J194" s="56">
        <f>IF($E179&gt;0, $E179, $E178)</f>
        <v>2000</v>
      </c>
      <c r="K194" s="118">
        <f t="shared" si="28"/>
        <v>0</v>
      </c>
      <c r="L194" s="119">
        <f t="shared" si="26"/>
        <v>0</v>
      </c>
      <c r="M194" s="120" t="str">
        <f t="shared" si="29"/>
        <v/>
      </c>
    </row>
    <row r="195" spans="1:15" x14ac:dyDescent="0.25">
      <c r="A195" s="103" t="str">
        <f t="shared" si="25"/>
        <v>GS &lt;50</v>
      </c>
      <c r="D195" s="123" t="s">
        <v>59</v>
      </c>
      <c r="E195" s="25"/>
      <c r="F195" s="36">
        <v>0</v>
      </c>
      <c r="G195" s="55">
        <f>IF($E179&gt;0, $E179, $E178)</f>
        <v>2000</v>
      </c>
      <c r="H195" s="116">
        <f t="shared" si="27"/>
        <v>0</v>
      </c>
      <c r="I195" s="35">
        <v>0</v>
      </c>
      <c r="J195" s="56">
        <f>IF($E179&gt;0, $E179, $E178)</f>
        <v>2000</v>
      </c>
      <c r="K195" s="118">
        <f t="shared" si="28"/>
        <v>0</v>
      </c>
      <c r="L195" s="119">
        <f t="shared" si="26"/>
        <v>0</v>
      </c>
      <c r="M195" s="120" t="str">
        <f t="shared" si="29"/>
        <v/>
      </c>
    </row>
    <row r="196" spans="1:15" x14ac:dyDescent="0.25">
      <c r="A196" s="103" t="str">
        <f t="shared" si="25"/>
        <v>GS &lt;50</v>
      </c>
      <c r="D196" s="123" t="s">
        <v>60</v>
      </c>
      <c r="E196" s="25"/>
      <c r="F196" s="36">
        <v>0</v>
      </c>
      <c r="G196" s="55">
        <f>E178</f>
        <v>2000</v>
      </c>
      <c r="H196" s="116">
        <f t="shared" si="27"/>
        <v>0</v>
      </c>
      <c r="I196" s="35">
        <v>0</v>
      </c>
      <c r="J196" s="56">
        <f>E178</f>
        <v>2000</v>
      </c>
      <c r="K196" s="118">
        <f t="shared" si="28"/>
        <v>0</v>
      </c>
      <c r="L196" s="119">
        <f t="shared" si="26"/>
        <v>0</v>
      </c>
      <c r="M196" s="120" t="str">
        <f t="shared" si="29"/>
        <v/>
      </c>
    </row>
    <row r="197" spans="1:15" x14ac:dyDescent="0.25">
      <c r="A197" s="103" t="str">
        <f t="shared" si="25"/>
        <v>GS &lt;50</v>
      </c>
      <c r="D197" s="114" t="s">
        <v>61</v>
      </c>
      <c r="E197" s="25"/>
      <c r="F197" s="36">
        <v>1.3685688955204041E-3</v>
      </c>
      <c r="G197" s="55">
        <f>IF($E179&gt;0, $E179, $E178)</f>
        <v>2000</v>
      </c>
      <c r="H197" s="116">
        <f t="shared" si="27"/>
        <v>2.7371377910408081</v>
      </c>
      <c r="I197" s="35">
        <v>1.4311325235944845E-3</v>
      </c>
      <c r="J197" s="56">
        <f>IF($E179&gt;0, $E179, $E178)</f>
        <v>2000</v>
      </c>
      <c r="K197" s="118">
        <f t="shared" si="28"/>
        <v>2.862265047188969</v>
      </c>
      <c r="L197" s="119">
        <f t="shared" si="26"/>
        <v>0.12512725614816089</v>
      </c>
      <c r="M197" s="120">
        <f t="shared" si="29"/>
        <v>4.5714635396773624E-2</v>
      </c>
      <c r="O197" s="160"/>
    </row>
    <row r="198" spans="1:15" ht="26.4" x14ac:dyDescent="0.25">
      <c r="A198" s="103" t="str">
        <f t="shared" si="25"/>
        <v>GS &lt;50</v>
      </c>
      <c r="D198" s="123" t="s">
        <v>62</v>
      </c>
      <c r="E198" s="25"/>
      <c r="F198" s="36">
        <v>0.42</v>
      </c>
      <c r="G198" s="115">
        <v>1</v>
      </c>
      <c r="H198" s="116">
        <f t="shared" si="27"/>
        <v>0.42</v>
      </c>
      <c r="I198" s="45">
        <v>0.42</v>
      </c>
      <c r="J198" s="121">
        <v>1</v>
      </c>
      <c r="K198" s="118">
        <f t="shared" si="28"/>
        <v>0.42</v>
      </c>
      <c r="L198" s="119">
        <f t="shared" si="26"/>
        <v>0</v>
      </c>
      <c r="M198" s="120">
        <f t="shared" si="29"/>
        <v>0</v>
      </c>
    </row>
    <row r="199" spans="1:15" x14ac:dyDescent="0.25">
      <c r="A199" s="103" t="str">
        <f t="shared" si="25"/>
        <v>GS &lt;50</v>
      </c>
      <c r="D199" s="114" t="s">
        <v>63</v>
      </c>
      <c r="E199" s="25"/>
      <c r="F199" s="36">
        <v>0</v>
      </c>
      <c r="G199" s="115">
        <v>1</v>
      </c>
      <c r="H199" s="116">
        <f t="shared" si="27"/>
        <v>0</v>
      </c>
      <c r="I199" s="29">
        <v>0</v>
      </c>
      <c r="J199" s="121">
        <v>1</v>
      </c>
      <c r="K199" s="118">
        <f t="shared" si="28"/>
        <v>0</v>
      </c>
      <c r="L199" s="119">
        <f t="shared" si="26"/>
        <v>0</v>
      </c>
      <c r="M199" s="120" t="str">
        <f t="shared" si="29"/>
        <v/>
      </c>
    </row>
    <row r="200" spans="1:15" x14ac:dyDescent="0.25">
      <c r="A200" s="103" t="str">
        <f t="shared" si="25"/>
        <v>GS &lt;50</v>
      </c>
      <c r="D200" s="114" t="s">
        <v>64</v>
      </c>
      <c r="E200" s="25"/>
      <c r="F200" s="36">
        <v>1.2327863106205274E-3</v>
      </c>
      <c r="G200" s="55">
        <f>IF($E179&gt;0, $E179, $E178)</f>
        <v>2000</v>
      </c>
      <c r="H200" s="116">
        <f t="shared" si="27"/>
        <v>2.4655726212410549</v>
      </c>
      <c r="I200" s="35">
        <v>1.3278631062052729E-4</v>
      </c>
      <c r="J200" s="56">
        <f>IF($E179&gt;0, $E179, $E178)</f>
        <v>2000</v>
      </c>
      <c r="K200" s="118">
        <f t="shared" si="28"/>
        <v>0.26557262124105457</v>
      </c>
      <c r="L200" s="119">
        <f t="shared" si="26"/>
        <v>-2.2000000000000002</v>
      </c>
      <c r="M200" s="120">
        <f t="shared" si="29"/>
        <v>-0.89228764995476884</v>
      </c>
    </row>
    <row r="201" spans="1:15" ht="26.4" x14ac:dyDescent="0.25">
      <c r="A201" s="103" t="str">
        <f t="shared" si="25"/>
        <v>GS &lt;50</v>
      </c>
      <c r="B201" s="103" t="s">
        <v>65</v>
      </c>
      <c r="C201" s="24">
        <f>B18</f>
        <v>3</v>
      </c>
      <c r="D201" s="46" t="s">
        <v>66</v>
      </c>
      <c r="E201" s="47"/>
      <c r="F201" s="48"/>
      <c r="G201" s="49"/>
      <c r="H201" s="50">
        <f>SUM(H192:H200)</f>
        <v>106.51520654235505</v>
      </c>
      <c r="I201" s="51"/>
      <c r="J201" s="52"/>
      <c r="K201" s="50">
        <f>SUM(K192:K200)</f>
        <v>113.34673609856058</v>
      </c>
      <c r="L201" s="41">
        <f t="shared" si="26"/>
        <v>6.8315295562055383</v>
      </c>
      <c r="M201" s="42">
        <f>IF((H201)=0,"",(L201/H201))</f>
        <v>6.4136659712423563E-2</v>
      </c>
    </row>
    <row r="202" spans="1:15" x14ac:dyDescent="0.25">
      <c r="A202" s="103" t="str">
        <f t="shared" si="25"/>
        <v>GS &lt;50</v>
      </c>
      <c r="D202" s="126" t="s">
        <v>67</v>
      </c>
      <c r="E202" s="25"/>
      <c r="F202" s="36">
        <v>1.18E-2</v>
      </c>
      <c r="G202" s="43">
        <f>IF($E179&gt;0, $E179, $E178*$E180)</f>
        <v>2083</v>
      </c>
      <c r="H202" s="116">
        <f>G202*F202</f>
        <v>24.5794</v>
      </c>
      <c r="I202" s="35">
        <v>1.2500000000000001E-2</v>
      </c>
      <c r="J202" s="44">
        <f>IF($E179&gt;0, $E179, $E178*$E181)</f>
        <v>2083</v>
      </c>
      <c r="K202" s="118">
        <f>J202*I202</f>
        <v>26.037500000000001</v>
      </c>
      <c r="L202" s="119">
        <f t="shared" si="26"/>
        <v>1.4581000000000017</v>
      </c>
      <c r="M202" s="120">
        <f>IF(ISERROR(L202/H202), "", L202/H202)</f>
        <v>5.9322033898305156E-2</v>
      </c>
      <c r="N202" s="127" t="str">
        <f>IF(ISERROR(ABS(M202)), "", IF(ABS(M202)&gt;=4%, "In the manager's summary, discuss the reasoning for the change in RTSR rates", ""))</f>
        <v>In the manager's summary, discuss the reasoning for the change in RTSR rates</v>
      </c>
      <c r="O202" s="160"/>
    </row>
    <row r="203" spans="1:15" ht="26.4" x14ac:dyDescent="0.25">
      <c r="A203" s="103" t="str">
        <f t="shared" si="25"/>
        <v>GS &lt;50</v>
      </c>
      <c r="D203" s="128" t="s">
        <v>68</v>
      </c>
      <c r="E203" s="25"/>
      <c r="F203" s="36">
        <v>8.6999999999999994E-3</v>
      </c>
      <c r="G203" s="43">
        <f>IF($E179&gt;0, $E179, $E178*$E180)</f>
        <v>2083</v>
      </c>
      <c r="H203" s="116">
        <f>G203*F203</f>
        <v>18.1221</v>
      </c>
      <c r="I203" s="35">
        <v>9.2999999999999992E-3</v>
      </c>
      <c r="J203" s="44">
        <f>IF($E179&gt;0, $E179, $E178*$E181)</f>
        <v>2083</v>
      </c>
      <c r="K203" s="118">
        <f>J203*I203</f>
        <v>19.3719</v>
      </c>
      <c r="L203" s="119">
        <f t="shared" si="26"/>
        <v>1.2498000000000005</v>
      </c>
      <c r="M203" s="120">
        <f>IF(ISERROR(L203/H203), "", L203/H203)</f>
        <v>6.8965517241379337E-2</v>
      </c>
      <c r="N203" s="127" t="str">
        <f>IF(ISERROR(ABS(M203)), "", IF(ABS(M203)&gt;=4%, "In the manager's summary, discuss the reasoning for the change in RTSR rates", ""))</f>
        <v>In the manager's summary, discuss the reasoning for the change in RTSR rates</v>
      </c>
      <c r="O203" s="160"/>
    </row>
    <row r="204" spans="1:15" ht="26.4" x14ac:dyDescent="0.25">
      <c r="A204" s="103" t="str">
        <f t="shared" si="25"/>
        <v>GS &lt;50</v>
      </c>
      <c r="B204" s="103" t="s">
        <v>69</v>
      </c>
      <c r="C204" s="24">
        <f>B18</f>
        <v>3</v>
      </c>
      <c r="D204" s="46" t="s">
        <v>70</v>
      </c>
      <c r="E204" s="47"/>
      <c r="F204" s="48"/>
      <c r="G204" s="49"/>
      <c r="H204" s="50">
        <f>SUM(H201:H203)</f>
        <v>149.21670654235504</v>
      </c>
      <c r="I204" s="51"/>
      <c r="J204" s="52"/>
      <c r="K204" s="50">
        <f>SUM(K201:K203)</f>
        <v>158.7561360985606</v>
      </c>
      <c r="L204" s="41">
        <f t="shared" si="26"/>
        <v>9.5394295562055618</v>
      </c>
      <c r="M204" s="42">
        <f>IF((H204)=0,"",(L204/H204))</f>
        <v>6.3930036905738855E-2</v>
      </c>
    </row>
    <row r="205" spans="1:15" ht="26.4" x14ac:dyDescent="0.25">
      <c r="A205" s="103" t="str">
        <f t="shared" si="25"/>
        <v>GS &lt;50</v>
      </c>
      <c r="D205" s="129" t="s">
        <v>71</v>
      </c>
      <c r="E205" s="25"/>
      <c r="F205" s="36">
        <v>4.5000000000000005E-3</v>
      </c>
      <c r="G205" s="43">
        <f>E178*E180</f>
        <v>2083</v>
      </c>
      <c r="H205" s="53">
        <f>G205*F205</f>
        <v>9.3735000000000017</v>
      </c>
      <c r="I205" s="35">
        <v>4.5000000000000005E-3</v>
      </c>
      <c r="J205" s="44">
        <f>E178*E181</f>
        <v>2083</v>
      </c>
      <c r="K205" s="31">
        <f>J205*I205</f>
        <v>9.3735000000000017</v>
      </c>
      <c r="L205" s="119">
        <f t="shared" si="26"/>
        <v>0</v>
      </c>
      <c r="M205" s="120">
        <f>IF(ISERROR(L205/H205), "", L205/H205)</f>
        <v>0</v>
      </c>
    </row>
    <row r="206" spans="1:15" ht="26.4" x14ac:dyDescent="0.25">
      <c r="A206" s="103" t="str">
        <f t="shared" si="25"/>
        <v>GS &lt;50</v>
      </c>
      <c r="D206" s="129" t="s">
        <v>72</v>
      </c>
      <c r="E206" s="25"/>
      <c r="F206" s="36">
        <v>1.5E-3</v>
      </c>
      <c r="G206" s="43">
        <f>E178*E180</f>
        <v>2083</v>
      </c>
      <c r="H206" s="53">
        <f>G206*F206</f>
        <v>3.1245000000000003</v>
      </c>
      <c r="I206" s="35">
        <v>1.5E-3</v>
      </c>
      <c r="J206" s="44">
        <f>E178*E181</f>
        <v>2083</v>
      </c>
      <c r="K206" s="31">
        <f>J206*I206</f>
        <v>3.1245000000000003</v>
      </c>
      <c r="L206" s="119">
        <f t="shared" si="26"/>
        <v>0</v>
      </c>
      <c r="M206" s="120">
        <f>IF(ISERROR(L206/H206), "", L206/H206)</f>
        <v>0</v>
      </c>
    </row>
    <row r="207" spans="1:15" x14ac:dyDescent="0.25">
      <c r="A207" s="103" t="str">
        <f t="shared" si="25"/>
        <v>GS &lt;50</v>
      </c>
      <c r="D207" s="25" t="s">
        <v>73</v>
      </c>
      <c r="E207" s="25"/>
      <c r="F207" s="54">
        <v>0.25</v>
      </c>
      <c r="G207" s="115">
        <v>1</v>
      </c>
      <c r="H207" s="130">
        <f>G207*F207</f>
        <v>0.25</v>
      </c>
      <c r="I207" s="45">
        <v>0.25</v>
      </c>
      <c r="J207" s="117">
        <v>1</v>
      </c>
      <c r="K207" s="118">
        <f>J207*I207</f>
        <v>0.25</v>
      </c>
      <c r="L207" s="119">
        <f t="shared" si="26"/>
        <v>0</v>
      </c>
      <c r="M207" s="120">
        <f>IF(ISERROR(L207/H207), "", L207/H207)</f>
        <v>0</v>
      </c>
    </row>
    <row r="208" spans="1:15" ht="26.4" hidden="1" customHeight="1" x14ac:dyDescent="0.25">
      <c r="A208" s="103" t="str">
        <f t="shared" si="25"/>
        <v>GS &lt;50</v>
      </c>
      <c r="D208" s="129" t="s">
        <v>74</v>
      </c>
      <c r="E208" s="25"/>
      <c r="F208" s="34"/>
      <c r="G208" s="55"/>
      <c r="H208" s="130"/>
      <c r="I208" s="35"/>
      <c r="J208" s="56"/>
      <c r="K208" s="118"/>
      <c r="L208" s="119"/>
      <c r="M208" s="120"/>
    </row>
    <row r="209" spans="1:13" x14ac:dyDescent="0.25">
      <c r="A209" s="103" t="str">
        <f t="shared" si="25"/>
        <v>GS &lt;50</v>
      </c>
      <c r="B209" s="103" t="s">
        <v>12</v>
      </c>
      <c r="D209" s="25" t="s">
        <v>75</v>
      </c>
      <c r="E209" s="25"/>
      <c r="F209" s="34">
        <v>9.8000000000000004E-2</v>
      </c>
      <c r="G209" s="55">
        <f>IF(AND(E178*12&gt;=150000),OffPeakPer*E178*E180,OffPeakPer*E178)</f>
        <v>1280</v>
      </c>
      <c r="H209" s="130">
        <f>G209*F209</f>
        <v>125.44</v>
      </c>
      <c r="I209" s="35">
        <f>F209</f>
        <v>9.8000000000000004E-2</v>
      </c>
      <c r="J209" s="56">
        <f>IF(AND(E178*12&gt;=150000),OffPeakPer*E178*E181,OffPeakPer*E178)</f>
        <v>1280</v>
      </c>
      <c r="K209" s="118">
        <f>J209*I209</f>
        <v>125.44</v>
      </c>
      <c r="L209" s="119">
        <f>K209-H209</f>
        <v>0</v>
      </c>
      <c r="M209" s="120">
        <f>IF(ISERROR(L209/H209), "", L209/H209)</f>
        <v>0</v>
      </c>
    </row>
    <row r="210" spans="1:13" x14ac:dyDescent="0.25">
      <c r="A210" s="103" t="str">
        <f t="shared" si="25"/>
        <v>GS &lt;50</v>
      </c>
      <c r="B210" s="103" t="s">
        <v>12</v>
      </c>
      <c r="D210" s="25" t="s">
        <v>76</v>
      </c>
      <c r="E210" s="25"/>
      <c r="F210" s="34">
        <v>0.157</v>
      </c>
      <c r="G210" s="55">
        <f>IF(AND(E178*12&gt;=150000),MidPeakPer*E178*E180,MidPeakPer*E178)</f>
        <v>360</v>
      </c>
      <c r="H210" s="130">
        <f>G210*F210</f>
        <v>56.52</v>
      </c>
      <c r="I210" s="35">
        <f>F210</f>
        <v>0.157</v>
      </c>
      <c r="J210" s="56">
        <f>IF(AND(E178*12&gt;=150000),MidPeakPer*E178*E181,MidPeakPer*E178)</f>
        <v>360</v>
      </c>
      <c r="K210" s="118">
        <f>J210*I210</f>
        <v>56.52</v>
      </c>
      <c r="L210" s="119">
        <f>K210-H210</f>
        <v>0</v>
      </c>
      <c r="M210" s="120">
        <f>IF(ISERROR(L210/H210), "", L210/H210)</f>
        <v>0</v>
      </c>
    </row>
    <row r="211" spans="1:13" ht="13.8" thickBot="1" x14ac:dyDescent="0.3">
      <c r="A211" s="103" t="str">
        <f t="shared" si="25"/>
        <v>GS &lt;50</v>
      </c>
      <c r="B211" s="103" t="s">
        <v>12</v>
      </c>
      <c r="D211" s="103" t="s">
        <v>77</v>
      </c>
      <c r="E211" s="25"/>
      <c r="F211" s="34">
        <v>0.20300000000000001</v>
      </c>
      <c r="G211" s="55">
        <f>IF(AND(E178*12&gt;=150000),OnPeakPer*E178*E180,OnPeakPer*E178)</f>
        <v>360</v>
      </c>
      <c r="H211" s="130">
        <f>G211*F211</f>
        <v>73.08</v>
      </c>
      <c r="I211" s="35">
        <f>F211</f>
        <v>0.20300000000000001</v>
      </c>
      <c r="J211" s="56">
        <f>IF(AND(E178*12&gt;=150000),OnPeakPer*E178*E181,OnPeakPer*E178)</f>
        <v>360</v>
      </c>
      <c r="K211" s="118">
        <f>J211*I211</f>
        <v>73.08</v>
      </c>
      <c r="L211" s="119">
        <f>K211-H211</f>
        <v>0</v>
      </c>
      <c r="M211" s="120">
        <f>IF(ISERROR(L211/H211), "", L211/H211)</f>
        <v>0</v>
      </c>
    </row>
    <row r="212" spans="1:13" ht="13.8" hidden="1" customHeight="1" thickBot="1" x14ac:dyDescent="0.3">
      <c r="A212" s="103" t="str">
        <f t="shared" si="25"/>
        <v>GS &lt;50</v>
      </c>
      <c r="B212" s="103" t="s">
        <v>78</v>
      </c>
      <c r="D212" s="25" t="s">
        <v>79</v>
      </c>
      <c r="E212" s="25"/>
      <c r="F212" s="34">
        <v>0.11308</v>
      </c>
      <c r="G212" s="55">
        <f>IF(AND(E178*12&gt;=150000),E178*E180,E178)</f>
        <v>2000</v>
      </c>
      <c r="H212" s="130">
        <f>G212*F212</f>
        <v>226.16</v>
      </c>
      <c r="I212" s="35">
        <f>F212</f>
        <v>0.11308</v>
      </c>
      <c r="J212" s="56">
        <f>IF(AND(E178*12&gt;=150000),E178*E181,E178)</f>
        <v>2000</v>
      </c>
      <c r="K212" s="118">
        <f>J212*I212</f>
        <v>226.16</v>
      </c>
      <c r="L212" s="119">
        <f>K212-H212</f>
        <v>0</v>
      </c>
      <c r="M212" s="120">
        <f>IF(ISERROR(L212/H212), "", L212/H212)</f>
        <v>0</v>
      </c>
    </row>
    <row r="213" spans="1:13" ht="13.8" hidden="1" customHeight="1" thickBot="1" x14ac:dyDescent="0.3">
      <c r="A213" s="103" t="str">
        <f t="shared" si="25"/>
        <v>GS &lt;50</v>
      </c>
      <c r="B213" s="103" t="s">
        <v>17</v>
      </c>
      <c r="D213" s="25" t="s">
        <v>80</v>
      </c>
      <c r="E213" s="25"/>
      <c r="F213" s="34">
        <v>0.11308</v>
      </c>
      <c r="G213" s="55">
        <f>IF(AND(E178*12&gt;=150000),E178*E180,E178)</f>
        <v>2000</v>
      </c>
      <c r="H213" s="130">
        <f>G213*F213</f>
        <v>226.16</v>
      </c>
      <c r="I213" s="35">
        <f>F213</f>
        <v>0.11308</v>
      </c>
      <c r="J213" s="56">
        <f>IF(AND(E178*12&gt;=150000),E178*E181,E178)</f>
        <v>2000</v>
      </c>
      <c r="K213" s="118">
        <f>J213*I213</f>
        <v>226.16</v>
      </c>
      <c r="L213" s="119">
        <f>K213-H213</f>
        <v>0</v>
      </c>
      <c r="M213" s="120">
        <f>IF(ISERROR(L213/H213), "", L213/H213)</f>
        <v>0</v>
      </c>
    </row>
    <row r="214" spans="1:13" ht="13.8" thickBot="1" x14ac:dyDescent="0.3">
      <c r="A214" s="103" t="str">
        <f t="shared" si="25"/>
        <v>GS &lt;50</v>
      </c>
      <c r="D214" s="58"/>
      <c r="E214" s="59"/>
      <c r="F214" s="60"/>
      <c r="G214" s="61"/>
      <c r="H214" s="62"/>
      <c r="I214" s="60"/>
      <c r="J214" s="63"/>
      <c r="K214" s="62"/>
      <c r="L214" s="64"/>
      <c r="M214" s="65"/>
    </row>
    <row r="215" spans="1:13" x14ac:dyDescent="0.25">
      <c r="A215" s="103" t="str">
        <f t="shared" si="25"/>
        <v>GS &lt;50</v>
      </c>
      <c r="B215" s="103" t="s">
        <v>12</v>
      </c>
      <c r="D215" s="135" t="s">
        <v>81</v>
      </c>
      <c r="E215" s="25"/>
      <c r="F215" s="136"/>
      <c r="G215" s="137"/>
      <c r="H215" s="138">
        <f>SUM(H205:H211,H204)</f>
        <v>417.00470654235505</v>
      </c>
      <c r="I215" s="139"/>
      <c r="J215" s="139"/>
      <c r="K215" s="138">
        <f>SUM(K205:K211,K204)</f>
        <v>426.54413609856061</v>
      </c>
      <c r="L215" s="140">
        <f>K215-H215</f>
        <v>9.5394295562055618</v>
      </c>
      <c r="M215" s="141">
        <f>IF((H215)=0,"",(L215/H215))</f>
        <v>2.2876071676271703E-2</v>
      </c>
    </row>
    <row r="216" spans="1:13" x14ac:dyDescent="0.25">
      <c r="A216" s="103" t="str">
        <f t="shared" si="25"/>
        <v>GS &lt;50</v>
      </c>
      <c r="B216" s="103" t="s">
        <v>12</v>
      </c>
      <c r="D216" s="142" t="s">
        <v>82</v>
      </c>
      <c r="E216" s="25"/>
      <c r="F216" s="136">
        <v>0.13</v>
      </c>
      <c r="G216" s="143"/>
      <c r="H216" s="144">
        <f>H215*F216</f>
        <v>54.210611850506162</v>
      </c>
      <c r="I216" s="145">
        <v>0.13</v>
      </c>
      <c r="J216" s="115"/>
      <c r="K216" s="144">
        <f>K215*I216</f>
        <v>55.450737692812879</v>
      </c>
      <c r="L216" s="119">
        <f>K216-H216</f>
        <v>1.2401258423067176</v>
      </c>
      <c r="M216" s="146">
        <f>IF((H216)=0,"",(L216/H216))</f>
        <v>2.2876071676271603E-2</v>
      </c>
    </row>
    <row r="217" spans="1:13" ht="14.4" x14ac:dyDescent="0.3">
      <c r="A217" s="103" t="str">
        <f t="shared" si="25"/>
        <v>GS &lt;50</v>
      </c>
      <c r="B217" s="103" t="s">
        <v>12</v>
      </c>
      <c r="D217" s="142" t="s">
        <v>83</v>
      </c>
      <c r="E217" s="147"/>
      <c r="F217" s="148">
        <f>OER</f>
        <v>0.23499999999999999</v>
      </c>
      <c r="G217" s="143"/>
      <c r="H217" s="144">
        <f>IF(OR(ISNUMBER(SEARCH("[DGEN]", E176))=TRUE, ISNUMBER(SEARCH("STREET LIGHT", E176))=TRUE), 0, IF(AND(E178=0, E179=0),0, IF(AND(E179=0, E178*12&gt;250000), 0, IF(AND(E178=0, E179&gt;=50), 0, IF(E178*12&lt;=250000, F217*H215*-1, IF(E179&lt;50, F217*H215*-1, 0))))))</f>
        <v>-97.99610603745343</v>
      </c>
      <c r="I217" s="148">
        <f>OER</f>
        <v>0.23499999999999999</v>
      </c>
      <c r="J217" s="115"/>
      <c r="K217" s="144">
        <f>IF(OR(ISNUMBER(SEARCH("[DGEN]", E176))=TRUE, ISNUMBER(SEARCH("STREET LIGHT", E176))=TRUE), 0, IF(AND(E178=0, E179=0),0, IF(AND(E179=0, E178*12&gt;250000), 0, IF(AND(E178=0, E179&gt;=50), 0, IF(E178*12&lt;=250000, I217*K215*-1, IF(E179&lt;50, I217*K215*-1, 0))))))</f>
        <v>-100.23787198316174</v>
      </c>
      <c r="L217" s="119">
        <f>K217-H217</f>
        <v>-2.241765945708309</v>
      </c>
      <c r="M217" s="146"/>
    </row>
    <row r="218" spans="1:13" ht="13.8" thickBot="1" x14ac:dyDescent="0.3">
      <c r="A218" s="103" t="str">
        <f t="shared" si="25"/>
        <v>GS &lt;50</v>
      </c>
      <c r="B218" s="103" t="s">
        <v>84</v>
      </c>
      <c r="C218" s="24">
        <f>B18</f>
        <v>3</v>
      </c>
      <c r="D218" s="247" t="s">
        <v>85</v>
      </c>
      <c r="E218" s="247"/>
      <c r="F218" s="77"/>
      <c r="G218" s="78"/>
      <c r="H218" s="79">
        <f>H215+H216+H217</f>
        <v>373.21921235540776</v>
      </c>
      <c r="I218" s="80"/>
      <c r="J218" s="80"/>
      <c r="K218" s="81">
        <f>K215+K216+K217</f>
        <v>381.75700180821173</v>
      </c>
      <c r="L218" s="82">
        <f>K218-H218</f>
        <v>8.5377894528039633</v>
      </c>
      <c r="M218" s="83">
        <f>IF((H218)=0,"",(L218/H218))</f>
        <v>2.2876071676271665E-2</v>
      </c>
    </row>
    <row r="219" spans="1:13" ht="13.8" thickBot="1" x14ac:dyDescent="0.3">
      <c r="A219" s="103" t="str">
        <f t="shared" si="25"/>
        <v>GS &lt;50</v>
      </c>
      <c r="B219" s="103" t="s">
        <v>12</v>
      </c>
      <c r="D219" s="58"/>
      <c r="E219" s="59"/>
      <c r="F219" s="60"/>
      <c r="G219" s="61"/>
      <c r="H219" s="62"/>
      <c r="I219" s="60"/>
      <c r="J219" s="63"/>
      <c r="K219" s="62"/>
      <c r="L219" s="64"/>
      <c r="M219" s="65"/>
    </row>
    <row r="220" spans="1:13" hidden="1" x14ac:dyDescent="0.25">
      <c r="A220" s="103" t="str">
        <f t="shared" si="25"/>
        <v>GS &lt;50</v>
      </c>
      <c r="B220" s="103" t="s">
        <v>78</v>
      </c>
      <c r="D220" s="135" t="s">
        <v>86</v>
      </c>
      <c r="E220" s="25"/>
      <c r="F220" s="136"/>
      <c r="G220" s="137"/>
      <c r="H220" s="138">
        <f>SUM(H212,H205:H208,H204)</f>
        <v>388.12470654235506</v>
      </c>
      <c r="I220" s="139"/>
      <c r="J220" s="139"/>
      <c r="K220" s="138">
        <f>SUM(K212,K205:K208,K204)</f>
        <v>397.66413609856062</v>
      </c>
      <c r="L220" s="140">
        <f>K220-H220</f>
        <v>9.5394295562055618</v>
      </c>
      <c r="M220" s="141">
        <f>IF((H220)=0,"",(L220/H220))</f>
        <v>2.4578258985851364E-2</v>
      </c>
    </row>
    <row r="221" spans="1:13" hidden="1" x14ac:dyDescent="0.25">
      <c r="A221" s="103" t="str">
        <f t="shared" si="25"/>
        <v>GS &lt;50</v>
      </c>
      <c r="B221" s="103" t="s">
        <v>78</v>
      </c>
      <c r="D221" s="142" t="s">
        <v>82</v>
      </c>
      <c r="E221" s="25"/>
      <c r="F221" s="136">
        <v>0.13</v>
      </c>
      <c r="G221" s="137"/>
      <c r="H221" s="144">
        <f>H220*F221</f>
        <v>50.456211850506158</v>
      </c>
      <c r="I221" s="136">
        <v>0.13</v>
      </c>
      <c r="J221" s="145"/>
      <c r="K221" s="144">
        <f>K220*I221</f>
        <v>51.696337692812882</v>
      </c>
      <c r="L221" s="119">
        <f>K221-H221</f>
        <v>1.2401258423067247</v>
      </c>
      <c r="M221" s="146">
        <f>IF((H221)=0,"",(L221/H221))</f>
        <v>2.4578258985851396E-2</v>
      </c>
    </row>
    <row r="222" spans="1:13" ht="14.4" hidden="1" x14ac:dyDescent="0.3">
      <c r="A222" s="103" t="str">
        <f t="shared" si="25"/>
        <v>GS &lt;50</v>
      </c>
      <c r="B222" s="103" t="s">
        <v>78</v>
      </c>
      <c r="D222" s="142" t="s">
        <v>83</v>
      </c>
      <c r="E222" s="147"/>
      <c r="F222" s="148">
        <f>OER</f>
        <v>0.23499999999999999</v>
      </c>
      <c r="G222" s="137"/>
      <c r="H222" s="144">
        <f>IF(OR(ISNUMBER(SEARCH("[DGEN]", E176))=TRUE, ISNUMBER(SEARCH("STREET LIGHT", E176))=TRUE), 0, IF(AND(E178=0, E179=0),0, IF(AND(E179=0, E178*12&gt;250000), 0, IF(AND(E178=0, E179&gt;=50), 0, IF(E178*12&lt;=250000, F222*H220*-1, IF(E179&lt;50, F222*H220*-1, 0))))))</f>
        <v>-91.20930603745343</v>
      </c>
      <c r="I222" s="148">
        <f>OER</f>
        <v>0.23499999999999999</v>
      </c>
      <c r="J222" s="145"/>
      <c r="K222" s="144">
        <f>IF(OR(ISNUMBER(SEARCH("[DGEN]", E176))=TRUE, ISNUMBER(SEARCH("STREET LIGHT", E176))=TRUE), 0, IF(AND(E178=0, E179=0),0, IF(AND(E179=0, E178*12&gt;250000), 0, IF(AND(E178=0, E179&gt;=50), 0, IF(E178*12&lt;=250000, I222*K220*-1, IF(E179&lt;50, I222*K220*-1, 0))))))</f>
        <v>-93.451071983161739</v>
      </c>
      <c r="L222" s="119"/>
      <c r="M222" s="146"/>
    </row>
    <row r="223" spans="1:13" hidden="1" x14ac:dyDescent="0.25">
      <c r="A223" s="103" t="str">
        <f t="shared" si="25"/>
        <v>GS &lt;50</v>
      </c>
      <c r="B223" s="103" t="s">
        <v>87</v>
      </c>
      <c r="D223" s="248" t="s">
        <v>86</v>
      </c>
      <c r="E223" s="248"/>
      <c r="F223" s="149"/>
      <c r="G223" s="143"/>
      <c r="H223" s="138">
        <f>SUM(H220,H221)</f>
        <v>438.58091839286124</v>
      </c>
      <c r="I223" s="150"/>
      <c r="J223" s="150"/>
      <c r="K223" s="138">
        <f>SUM(K220,K221)</f>
        <v>449.36047379137352</v>
      </c>
      <c r="L223" s="140">
        <f>K223-H223</f>
        <v>10.779555398512287</v>
      </c>
      <c r="M223" s="141">
        <f>IF((H223)=0,"",(L223/H223))</f>
        <v>2.4578258985851368E-2</v>
      </c>
    </row>
    <row r="224" spans="1:13" ht="13.8" hidden="1" thickBot="1" x14ac:dyDescent="0.3">
      <c r="A224" s="103" t="str">
        <f t="shared" si="25"/>
        <v>GS &lt;50</v>
      </c>
      <c r="B224" s="103" t="s">
        <v>78</v>
      </c>
      <c r="D224" s="131"/>
      <c r="E224" s="132"/>
      <c r="F224" s="151"/>
      <c r="G224" s="152"/>
      <c r="H224" s="153"/>
      <c r="I224" s="151"/>
      <c r="J224" s="133"/>
      <c r="K224" s="153"/>
      <c r="L224" s="154"/>
      <c r="M224" s="134"/>
    </row>
    <row r="225" spans="1:14" hidden="1" x14ac:dyDescent="0.25">
      <c r="A225" s="103" t="str">
        <f t="shared" si="25"/>
        <v>GS &lt;50</v>
      </c>
      <c r="B225" s="103" t="s">
        <v>17</v>
      </c>
      <c r="D225" s="135" t="s">
        <v>88</v>
      </c>
      <c r="E225" s="25"/>
      <c r="F225" s="136"/>
      <c r="G225" s="137"/>
      <c r="H225" s="138">
        <f>SUM(H213,H205:H208,H204)</f>
        <v>388.12470654235506</v>
      </c>
      <c r="I225" s="139"/>
      <c r="J225" s="139"/>
      <c r="K225" s="138">
        <f>SUM(K213,K205:K208,K204)</f>
        <v>397.66413609856062</v>
      </c>
      <c r="L225" s="140">
        <f>K225-H225</f>
        <v>9.5394295562055618</v>
      </c>
      <c r="M225" s="141">
        <f>IF((H225)=0,"",(L225/H225))</f>
        <v>2.4578258985851364E-2</v>
      </c>
    </row>
    <row r="226" spans="1:14" hidden="1" x14ac:dyDescent="0.25">
      <c r="A226" s="103" t="str">
        <f t="shared" si="25"/>
        <v>GS &lt;50</v>
      </c>
      <c r="B226" s="103" t="s">
        <v>17</v>
      </c>
      <c r="D226" s="142" t="s">
        <v>82</v>
      </c>
      <c r="E226" s="25"/>
      <c r="F226" s="136">
        <v>0.13</v>
      </c>
      <c r="G226" s="137"/>
      <c r="H226" s="144">
        <f>H225*F226</f>
        <v>50.456211850506158</v>
      </c>
      <c r="I226" s="136">
        <v>0.13</v>
      </c>
      <c r="J226" s="145"/>
      <c r="K226" s="144">
        <f>K225*I226</f>
        <v>51.696337692812882</v>
      </c>
      <c r="L226" s="119">
        <f>K226-H226</f>
        <v>1.2401258423067247</v>
      </c>
      <c r="M226" s="146">
        <f>IF((H226)=0,"",(L226/H226))</f>
        <v>2.4578258985851396E-2</v>
      </c>
    </row>
    <row r="227" spans="1:14" ht="14.4" hidden="1" x14ac:dyDescent="0.3">
      <c r="A227" s="103" t="str">
        <f t="shared" si="25"/>
        <v>GS &lt;50</v>
      </c>
      <c r="B227" s="103" t="s">
        <v>17</v>
      </c>
      <c r="D227" s="142" t="s">
        <v>83</v>
      </c>
      <c r="E227" s="147"/>
      <c r="F227" s="148">
        <f>OER</f>
        <v>0.23499999999999999</v>
      </c>
      <c r="G227" s="137"/>
      <c r="H227" s="144">
        <f>IF(OR(ISNUMBER(SEARCH("[DGEN]", E176))=TRUE, ISNUMBER(SEARCH("STREET LIGHT", E176))=TRUE), 0, IF(AND(E178=0, E179=0),0, IF(AND(E179=0, E178*12&gt;250000), 0, IF(AND(E178=0, E179&gt;=50), 0, IF(E178*12&lt;=250000, F227*H225*-1, IF(E179&lt;50, F227*H225*-1, 0))))))</f>
        <v>-91.20930603745343</v>
      </c>
      <c r="I227" s="148">
        <f>OER</f>
        <v>0.23499999999999999</v>
      </c>
      <c r="J227" s="145"/>
      <c r="K227" s="144">
        <f>IF(OR(ISNUMBER(SEARCH("[DGEN]", E176))=TRUE, ISNUMBER(SEARCH("STREET LIGHT", E176))=TRUE), 0, IF(AND(E178=0, E179=0),0, IF(AND(E179=0, E178*12&gt;250000), 0, IF(AND(E178=0, E179&gt;=50), 0, IF(E178*12&lt;=250000, I227*K225*-1, IF(E179&lt;50, I227*K225*-1, 0))))))</f>
        <v>-93.451071983161739</v>
      </c>
      <c r="L227" s="119"/>
      <c r="M227" s="146"/>
    </row>
    <row r="228" spans="1:14" hidden="1" x14ac:dyDescent="0.25">
      <c r="A228" s="103" t="str">
        <f t="shared" si="25"/>
        <v>GS &lt;50</v>
      </c>
      <c r="B228" s="103" t="s">
        <v>89</v>
      </c>
      <c r="D228" s="248" t="s">
        <v>88</v>
      </c>
      <c r="E228" s="248"/>
      <c r="F228" s="149"/>
      <c r="G228" s="143"/>
      <c r="H228" s="138">
        <f>SUM(H225,H226)</f>
        <v>438.58091839286124</v>
      </c>
      <c r="I228" s="150"/>
      <c r="J228" s="150"/>
      <c r="K228" s="138">
        <f>SUM(K225,K226)</f>
        <v>449.36047379137352</v>
      </c>
      <c r="L228" s="140">
        <f>K228-H228</f>
        <v>10.779555398512287</v>
      </c>
      <c r="M228" s="141">
        <f>IF((H228)=0,"",(L228/H228))</f>
        <v>2.4578258985851368E-2</v>
      </c>
    </row>
    <row r="229" spans="1:14" ht="13.8" hidden="1" thickBot="1" x14ac:dyDescent="0.3">
      <c r="A229" s="103" t="str">
        <f t="shared" si="25"/>
        <v>GS &lt;50</v>
      </c>
      <c r="B229" s="103" t="s">
        <v>17</v>
      </c>
      <c r="D229" s="131"/>
      <c r="E229" s="132"/>
      <c r="F229" s="155"/>
      <c r="G229" s="152"/>
      <c r="H229" s="156"/>
      <c r="I229" s="155"/>
      <c r="J229" s="133"/>
      <c r="K229" s="156"/>
      <c r="L229" s="154"/>
      <c r="M229" s="157"/>
    </row>
    <row r="232" spans="1:14" x14ac:dyDescent="0.25">
      <c r="C232" s="103"/>
      <c r="D232" s="104" t="s">
        <v>34</v>
      </c>
      <c r="E232" s="249" t="str">
        <f>D19</f>
        <v>GS 50 - 2,999 kW</v>
      </c>
      <c r="F232" s="250"/>
      <c r="G232" s="250"/>
      <c r="H232" s="250"/>
      <c r="I232" s="250"/>
      <c r="J232" s="251"/>
      <c r="K232" s="103" t="str">
        <f>IF(N19="DEMAND - INTERVAL","RTSR - INTERVAL METERED","")</f>
        <v/>
      </c>
    </row>
    <row r="233" spans="1:14" x14ac:dyDescent="0.25">
      <c r="C233" s="103"/>
      <c r="D233" s="104" t="s">
        <v>35</v>
      </c>
      <c r="E233" s="252" t="str">
        <f>H19</f>
        <v>Non-RPP (Other)</v>
      </c>
      <c r="F233" s="253"/>
      <c r="G233" s="254"/>
      <c r="H233" s="20"/>
      <c r="I233" s="20"/>
    </row>
    <row r="234" spans="1:14" ht="15.6" x14ac:dyDescent="0.25">
      <c r="C234" s="103"/>
      <c r="D234" s="104" t="s">
        <v>36</v>
      </c>
      <c r="E234" s="21">
        <f>K19</f>
        <v>75000</v>
      </c>
      <c r="F234" s="105" t="s">
        <v>11</v>
      </c>
      <c r="J234" s="22"/>
      <c r="K234" s="22"/>
      <c r="L234" s="22"/>
      <c r="M234" s="22"/>
      <c r="N234" s="22"/>
    </row>
    <row r="235" spans="1:14" ht="15.6" x14ac:dyDescent="0.3">
      <c r="C235" s="103"/>
      <c r="D235" s="104" t="s">
        <v>37</v>
      </c>
      <c r="E235" s="21">
        <f>L19</f>
        <v>175</v>
      </c>
      <c r="F235" s="106" t="s">
        <v>16</v>
      </c>
      <c r="G235" s="107"/>
      <c r="H235" s="108"/>
      <c r="I235" s="108"/>
      <c r="J235" s="108"/>
    </row>
    <row r="236" spans="1:14" x14ac:dyDescent="0.25">
      <c r="C236" s="103"/>
      <c r="D236" s="104" t="s">
        <v>38</v>
      </c>
      <c r="E236" s="23">
        <f>I19</f>
        <v>1.0415000000000001</v>
      </c>
    </row>
    <row r="237" spans="1:14" x14ac:dyDescent="0.25">
      <c r="C237" s="103"/>
      <c r="D237" s="104" t="s">
        <v>39</v>
      </c>
      <c r="E237" s="23">
        <f>J19</f>
        <v>1.0415000000000001</v>
      </c>
    </row>
    <row r="238" spans="1:14" x14ac:dyDescent="0.25">
      <c r="C238" s="103"/>
    </row>
    <row r="239" spans="1:14" x14ac:dyDescent="0.25">
      <c r="C239" s="103"/>
      <c r="E239" s="105"/>
      <c r="F239" s="237" t="s">
        <v>40</v>
      </c>
      <c r="G239" s="238"/>
      <c r="H239" s="239"/>
      <c r="I239" s="237" t="s">
        <v>41</v>
      </c>
      <c r="J239" s="238"/>
      <c r="K239" s="239"/>
      <c r="L239" s="237" t="s">
        <v>42</v>
      </c>
      <c r="M239" s="239"/>
    </row>
    <row r="240" spans="1:14" x14ac:dyDescent="0.25">
      <c r="C240" s="103"/>
      <c r="E240" s="240"/>
      <c r="F240" s="109" t="s">
        <v>43</v>
      </c>
      <c r="G240" s="109" t="s">
        <v>44</v>
      </c>
      <c r="H240" s="110" t="s">
        <v>45</v>
      </c>
      <c r="I240" s="109" t="s">
        <v>43</v>
      </c>
      <c r="J240" s="111" t="s">
        <v>44</v>
      </c>
      <c r="K240" s="110" t="s">
        <v>45</v>
      </c>
      <c r="L240" s="242" t="s">
        <v>46</v>
      </c>
      <c r="M240" s="244" t="s">
        <v>47</v>
      </c>
    </row>
    <row r="241" spans="1:15" x14ac:dyDescent="0.25">
      <c r="C241" s="103"/>
      <c r="E241" s="241"/>
      <c r="F241" s="112" t="s">
        <v>48</v>
      </c>
      <c r="G241" s="112"/>
      <c r="H241" s="113" t="s">
        <v>48</v>
      </c>
      <c r="I241" s="112" t="s">
        <v>48</v>
      </c>
      <c r="J241" s="113"/>
      <c r="K241" s="113" t="s">
        <v>48</v>
      </c>
      <c r="L241" s="243"/>
      <c r="M241" s="245"/>
    </row>
    <row r="242" spans="1:15" x14ac:dyDescent="0.25">
      <c r="A242" s="103" t="str">
        <f>$E232</f>
        <v>GS 50 - 2,999 kW</v>
      </c>
      <c r="D242" s="114" t="s">
        <v>49</v>
      </c>
      <c r="E242" s="25"/>
      <c r="F242" s="26">
        <v>165.94</v>
      </c>
      <c r="G242" s="115">
        <v>1</v>
      </c>
      <c r="H242" s="116">
        <f>G242*F242</f>
        <v>165.94</v>
      </c>
      <c r="I242" s="29">
        <v>165.94</v>
      </c>
      <c r="J242" s="117">
        <f>G242</f>
        <v>1</v>
      </c>
      <c r="K242" s="118">
        <f>J242*I242</f>
        <v>165.94</v>
      </c>
      <c r="L242" s="119">
        <f>K242-H242</f>
        <v>0</v>
      </c>
      <c r="M242" s="120">
        <f>IF(ISERROR(L242/H242), "", L242/H242)</f>
        <v>0</v>
      </c>
    </row>
    <row r="243" spans="1:15" x14ac:dyDescent="0.25">
      <c r="A243" s="103" t="str">
        <f t="shared" ref="A243:A285" si="30">A242</f>
        <v>GS 50 - 2,999 kW</v>
      </c>
      <c r="D243" s="114" t="s">
        <v>50</v>
      </c>
      <c r="E243" s="25"/>
      <c r="F243" s="36">
        <v>6.3536000000000001</v>
      </c>
      <c r="G243" s="115">
        <f>IF($E235&gt;0, $E235, $E234)</f>
        <v>175</v>
      </c>
      <c r="H243" s="116">
        <f>G243*F243</f>
        <v>1111.8800000000001</v>
      </c>
      <c r="I243" s="35">
        <v>6.5250000000000004</v>
      </c>
      <c r="J243" s="117">
        <f>IF($E235&gt;0, $E235, $E234)</f>
        <v>175</v>
      </c>
      <c r="K243" s="118">
        <f>J243*I243</f>
        <v>1141.875</v>
      </c>
      <c r="L243" s="119">
        <f>K243-H243</f>
        <v>29.994999999999891</v>
      </c>
      <c r="M243" s="120">
        <f>IF(ISERROR(L243/H243), "", L243/H243)</f>
        <v>2.6976832032233593E-2</v>
      </c>
    </row>
    <row r="244" spans="1:15" ht="13.2" hidden="1" customHeight="1" x14ac:dyDescent="0.25">
      <c r="A244" s="103" t="str">
        <f t="shared" si="30"/>
        <v>GS 50 - 2,999 kW</v>
      </c>
      <c r="D244" s="114" t="s">
        <v>51</v>
      </c>
      <c r="E244" s="25"/>
      <c r="F244" s="26">
        <v>0</v>
      </c>
      <c r="G244" s="115">
        <f>IF($E235&gt;0, $E235, $E234)</f>
        <v>175</v>
      </c>
      <c r="H244" s="116">
        <v>0</v>
      </c>
      <c r="I244" s="35">
        <v>0</v>
      </c>
      <c r="J244" s="117">
        <f>IF($E235&gt;0, $E235, $E234)</f>
        <v>175</v>
      </c>
      <c r="K244" s="118">
        <v>0</v>
      </c>
      <c r="L244" s="119"/>
      <c r="M244" s="120"/>
    </row>
    <row r="245" spans="1:15" ht="13.2" hidden="1" customHeight="1" x14ac:dyDescent="0.25">
      <c r="A245" s="103" t="str">
        <f t="shared" si="30"/>
        <v>GS 50 - 2,999 kW</v>
      </c>
      <c r="D245" s="114" t="s">
        <v>52</v>
      </c>
      <c r="E245" s="25"/>
      <c r="F245" s="26">
        <v>0</v>
      </c>
      <c r="G245" s="115">
        <f>IF($E235&gt;0, $E235, $E234)</f>
        <v>175</v>
      </c>
      <c r="H245" s="116">
        <v>0</v>
      </c>
      <c r="I245" s="35">
        <v>0</v>
      </c>
      <c r="J245" s="121">
        <f>IF($E235&gt;0, $E235, $E234)</f>
        <v>175</v>
      </c>
      <c r="K245" s="118">
        <v>0</v>
      </c>
      <c r="L245" s="119">
        <f t="shared" ref="L245:L263" si="31">K245-H245</f>
        <v>0</v>
      </c>
      <c r="M245" s="120" t="str">
        <f>IF(ISERROR(L245/H245), "", L245/H245)</f>
        <v/>
      </c>
    </row>
    <row r="246" spans="1:15" x14ac:dyDescent="0.25">
      <c r="A246" s="103" t="str">
        <f t="shared" si="30"/>
        <v>GS 50 - 2,999 kW</v>
      </c>
      <c r="D246" s="114" t="s">
        <v>53</v>
      </c>
      <c r="E246" s="25"/>
      <c r="F246" s="26">
        <v>0</v>
      </c>
      <c r="G246" s="115">
        <v>1</v>
      </c>
      <c r="H246" s="116">
        <f>G246*F246</f>
        <v>0</v>
      </c>
      <c r="I246" s="29">
        <v>0</v>
      </c>
      <c r="J246" s="117">
        <f>G246</f>
        <v>1</v>
      </c>
      <c r="K246" s="118">
        <f>J246*I246</f>
        <v>0</v>
      </c>
      <c r="L246" s="119">
        <f t="shared" si="31"/>
        <v>0</v>
      </c>
      <c r="M246" s="120" t="str">
        <f>IF(ISERROR(L246/H246), "", L246/H246)</f>
        <v/>
      </c>
    </row>
    <row r="247" spans="1:15" x14ac:dyDescent="0.25">
      <c r="A247" s="103" t="str">
        <f t="shared" si="30"/>
        <v>GS 50 - 2,999 kW</v>
      </c>
      <c r="D247" s="114" t="s">
        <v>54</v>
      </c>
      <c r="E247" s="25"/>
      <c r="F247" s="26">
        <v>3.4911193110139238E-3</v>
      </c>
      <c r="G247" s="115">
        <f>IF($E235&gt;0, $E235, $E234)</f>
        <v>175</v>
      </c>
      <c r="H247" s="116">
        <f>G247*F247</f>
        <v>0.61094587942743672</v>
      </c>
      <c r="I247" s="35">
        <v>0.46929910891921489</v>
      </c>
      <c r="J247" s="117">
        <f>IF($E235&gt;0, $E235, $E234)</f>
        <v>175</v>
      </c>
      <c r="K247" s="118">
        <f>J247*I247</f>
        <v>82.127344060862612</v>
      </c>
      <c r="L247" s="119">
        <f t="shared" si="31"/>
        <v>81.516398181435179</v>
      </c>
      <c r="M247" s="120">
        <f>IF(ISERROR(L247/H247), "", L247/H247)</f>
        <v>133.42654550322905</v>
      </c>
    </row>
    <row r="248" spans="1:15" x14ac:dyDescent="0.25">
      <c r="A248" s="103" t="str">
        <f t="shared" si="30"/>
        <v>GS 50 - 2,999 kW</v>
      </c>
      <c r="B248" s="103" t="s">
        <v>55</v>
      </c>
      <c r="C248" s="24">
        <f>B19</f>
        <v>4</v>
      </c>
      <c r="D248" s="122" t="s">
        <v>56</v>
      </c>
      <c r="E248" s="7"/>
      <c r="F248" s="48"/>
      <c r="G248" s="38"/>
      <c r="H248" s="39">
        <f>SUM(H242:H247)</f>
        <v>1278.4309458794276</v>
      </c>
      <c r="I248" s="51"/>
      <c r="J248" s="40"/>
      <c r="K248" s="39">
        <f>SUM(K242:K247)</f>
        <v>1389.9423440608628</v>
      </c>
      <c r="L248" s="41">
        <f t="shared" si="31"/>
        <v>111.5113981814352</v>
      </c>
      <c r="M248" s="42">
        <f>IF((H248)=0,"",(L248/H248))</f>
        <v>8.7225202535070795E-2</v>
      </c>
    </row>
    <row r="249" spans="1:15" x14ac:dyDescent="0.25">
      <c r="A249" s="103" t="str">
        <f t="shared" si="30"/>
        <v>GS 50 - 2,999 kW</v>
      </c>
      <c r="D249" s="123" t="s">
        <v>57</v>
      </c>
      <c r="E249" s="25"/>
      <c r="F249" s="34">
        <f>IF((E234*12&gt;=150000), 0, IF(E233="RPP",(F265*OffPeakPer+F266*MidPeakPer+F267*OnPeakPer),IF(E233="Non-RPP (Retailer)",F268,F269)))</f>
        <v>0</v>
      </c>
      <c r="G249" s="43">
        <f>IF(F249=0, 0, $E234*E236-E234)</f>
        <v>0</v>
      </c>
      <c r="H249" s="28">
        <f t="shared" ref="H249:H256" si="32">G249*F249</f>
        <v>0</v>
      </c>
      <c r="I249" s="35">
        <f>IF((E234*12&gt;=150000), 0, IF(E233="RPP",(I265*OffPeakPer+I266*MidPeakPer+I267*OnPeakPer),IF(E233="Non-RPP (Retailer)",I268,I269)))</f>
        <v>0</v>
      </c>
      <c r="J249" s="44">
        <f>IF(I249=0, 0, E234*E237-E234)</f>
        <v>0</v>
      </c>
      <c r="K249" s="31">
        <f t="shared" ref="K249:K256" si="33">J249*I249</f>
        <v>0</v>
      </c>
      <c r="L249" s="32">
        <f t="shared" si="31"/>
        <v>0</v>
      </c>
      <c r="M249" s="33" t="str">
        <f t="shared" ref="M249:M256" si="34">IF(ISERROR(L249/H249), "", L249/H249)</f>
        <v/>
      </c>
    </row>
    <row r="250" spans="1:15" ht="26.4" x14ac:dyDescent="0.25">
      <c r="A250" s="103" t="str">
        <f t="shared" si="30"/>
        <v>GS 50 - 2,999 kW</v>
      </c>
      <c r="D250" s="123" t="s">
        <v>58</v>
      </c>
      <c r="E250" s="25"/>
      <c r="F250" s="36">
        <v>0</v>
      </c>
      <c r="G250" s="55">
        <f>IF($E235&gt;0, $E235, $E234)</f>
        <v>175</v>
      </c>
      <c r="H250" s="116">
        <f t="shared" si="32"/>
        <v>0</v>
      </c>
      <c r="I250" s="35">
        <v>0</v>
      </c>
      <c r="J250" s="56">
        <f>IF($E235&gt;0, $E235, $E234)</f>
        <v>175</v>
      </c>
      <c r="K250" s="118">
        <f t="shared" si="33"/>
        <v>0</v>
      </c>
      <c r="L250" s="119">
        <f t="shared" si="31"/>
        <v>0</v>
      </c>
      <c r="M250" s="120" t="str">
        <f t="shared" si="34"/>
        <v/>
      </c>
    </row>
    <row r="251" spans="1:15" x14ac:dyDescent="0.25">
      <c r="A251" s="103" t="str">
        <f t="shared" si="30"/>
        <v>GS 50 - 2,999 kW</v>
      </c>
      <c r="D251" s="123" t="s">
        <v>59</v>
      </c>
      <c r="E251" s="25"/>
      <c r="F251" s="36">
        <v>0</v>
      </c>
      <c r="G251" s="55">
        <f>IF($E235&gt;0, $E235, $E234)</f>
        <v>175</v>
      </c>
      <c r="H251" s="116">
        <f t="shared" si="32"/>
        <v>0</v>
      </c>
      <c r="I251" s="35">
        <v>0</v>
      </c>
      <c r="J251" s="56">
        <f>IF($E235&gt;0, $E235, $E234)</f>
        <v>175</v>
      </c>
      <c r="K251" s="118">
        <f t="shared" si="33"/>
        <v>0</v>
      </c>
      <c r="L251" s="119">
        <f t="shared" si="31"/>
        <v>0</v>
      </c>
      <c r="M251" s="120" t="str">
        <f t="shared" si="34"/>
        <v/>
      </c>
    </row>
    <row r="252" spans="1:15" x14ac:dyDescent="0.25">
      <c r="A252" s="103" t="str">
        <f t="shared" si="30"/>
        <v>GS 50 - 2,999 kW</v>
      </c>
      <c r="D252" s="123" t="s">
        <v>60</v>
      </c>
      <c r="E252" s="25"/>
      <c r="F252" s="36">
        <v>0</v>
      </c>
      <c r="G252" s="55">
        <f>E234</f>
        <v>75000</v>
      </c>
      <c r="H252" s="116">
        <f t="shared" si="32"/>
        <v>0</v>
      </c>
      <c r="I252" s="35">
        <v>0</v>
      </c>
      <c r="J252" s="56">
        <f>E234</f>
        <v>75000</v>
      </c>
      <c r="K252" s="118">
        <f t="shared" si="33"/>
        <v>0</v>
      </c>
      <c r="L252" s="119">
        <f t="shared" si="31"/>
        <v>0</v>
      </c>
      <c r="M252" s="120" t="str">
        <f t="shared" si="34"/>
        <v/>
      </c>
    </row>
    <row r="253" spans="1:15" x14ac:dyDescent="0.25">
      <c r="A253" s="103" t="str">
        <f t="shared" si="30"/>
        <v>GS 50 - 2,999 kW</v>
      </c>
      <c r="D253" s="114" t="s">
        <v>61</v>
      </c>
      <c r="E253" s="25"/>
      <c r="F253" s="36">
        <v>0.5739273708491055</v>
      </c>
      <c r="G253" s="55">
        <f>IF($E235&gt;0, $E235, $E234)</f>
        <v>175</v>
      </c>
      <c r="H253" s="116">
        <f t="shared" si="32"/>
        <v>100.43728989859346</v>
      </c>
      <c r="I253" s="35">
        <v>0.60016425135170126</v>
      </c>
      <c r="J253" s="56">
        <f>IF($E235&gt;0, $E235, $E234)</f>
        <v>175</v>
      </c>
      <c r="K253" s="118">
        <f t="shared" si="33"/>
        <v>105.02874398654772</v>
      </c>
      <c r="L253" s="119">
        <f t="shared" si="31"/>
        <v>4.5914540879542614</v>
      </c>
      <c r="M253" s="120">
        <f t="shared" si="34"/>
        <v>4.5714635396773694E-2</v>
      </c>
      <c r="O253" s="160"/>
    </row>
    <row r="254" spans="1:15" ht="26.4" x14ac:dyDescent="0.25">
      <c r="A254" s="103" t="str">
        <f t="shared" si="30"/>
        <v>GS 50 - 2,999 kW</v>
      </c>
      <c r="D254" s="123" t="s">
        <v>62</v>
      </c>
      <c r="E254" s="25"/>
      <c r="F254" s="36">
        <v>0</v>
      </c>
      <c r="G254" s="115">
        <v>1</v>
      </c>
      <c r="H254" s="116">
        <f t="shared" si="32"/>
        <v>0</v>
      </c>
      <c r="I254" s="45">
        <v>0</v>
      </c>
      <c r="J254" s="121">
        <v>1</v>
      </c>
      <c r="K254" s="118">
        <f t="shared" si="33"/>
        <v>0</v>
      </c>
      <c r="L254" s="119">
        <f t="shared" si="31"/>
        <v>0</v>
      </c>
      <c r="M254" s="120" t="str">
        <f t="shared" si="34"/>
        <v/>
      </c>
    </row>
    <row r="255" spans="1:15" x14ac:dyDescent="0.25">
      <c r="A255" s="103" t="str">
        <f t="shared" si="30"/>
        <v>GS 50 - 2,999 kW</v>
      </c>
      <c r="D255" s="114" t="s">
        <v>63</v>
      </c>
      <c r="E255" s="25"/>
      <c r="F255" s="36">
        <v>0</v>
      </c>
      <c r="G255" s="115">
        <v>1</v>
      </c>
      <c r="H255" s="116">
        <f t="shared" si="32"/>
        <v>0</v>
      </c>
      <c r="I255" s="29">
        <v>0</v>
      </c>
      <c r="J255" s="121">
        <v>1</v>
      </c>
      <c r="K255" s="118">
        <f t="shared" si="33"/>
        <v>0</v>
      </c>
      <c r="L255" s="119">
        <f t="shared" si="31"/>
        <v>0</v>
      </c>
      <c r="M255" s="120" t="str">
        <f t="shared" si="34"/>
        <v/>
      </c>
    </row>
    <row r="256" spans="1:15" x14ac:dyDescent="0.25">
      <c r="A256" s="103" t="str">
        <f t="shared" si="30"/>
        <v>GS 50 - 2,999 kW</v>
      </c>
      <c r="D256" s="114" t="s">
        <v>64</v>
      </c>
      <c r="E256" s="25"/>
      <c r="F256" s="36">
        <v>0.18855247022493121</v>
      </c>
      <c r="G256" s="55">
        <f>IF($E235&gt;0, $E235, $E234)</f>
        <v>175</v>
      </c>
      <c r="H256" s="116">
        <f t="shared" si="32"/>
        <v>32.996682289362965</v>
      </c>
      <c r="I256" s="35">
        <v>1.8452470224931204E-2</v>
      </c>
      <c r="J256" s="56">
        <f>IF($E235&gt;0, $E235, $E234)</f>
        <v>175</v>
      </c>
      <c r="K256" s="118">
        <f t="shared" si="33"/>
        <v>3.2291822893629609</v>
      </c>
      <c r="L256" s="119">
        <f t="shared" si="31"/>
        <v>-29.767500000000005</v>
      </c>
      <c r="M256" s="120">
        <f t="shared" si="34"/>
        <v>-0.90213615232450384</v>
      </c>
    </row>
    <row r="257" spans="1:15" ht="26.4" x14ac:dyDescent="0.25">
      <c r="A257" s="103" t="str">
        <f t="shared" si="30"/>
        <v>GS 50 - 2,999 kW</v>
      </c>
      <c r="B257" s="103" t="s">
        <v>65</v>
      </c>
      <c r="C257" s="24">
        <f>B19</f>
        <v>4</v>
      </c>
      <c r="D257" s="124" t="s">
        <v>66</v>
      </c>
      <c r="E257" s="125"/>
      <c r="F257" s="48"/>
      <c r="G257" s="49"/>
      <c r="H257" s="50">
        <f>SUM(H248:H256)</f>
        <v>1411.864918067384</v>
      </c>
      <c r="I257" s="51"/>
      <c r="J257" s="52"/>
      <c r="K257" s="50">
        <f>SUM(K248:K256)</f>
        <v>1498.2002703367734</v>
      </c>
      <c r="L257" s="41">
        <f t="shared" si="31"/>
        <v>86.335352269389432</v>
      </c>
      <c r="M257" s="42">
        <f>IF((H257)=0,"",(L257/H257))</f>
        <v>6.1149867217869996E-2</v>
      </c>
    </row>
    <row r="258" spans="1:15" x14ac:dyDescent="0.25">
      <c r="A258" s="103" t="str">
        <f t="shared" si="30"/>
        <v>GS 50 - 2,999 kW</v>
      </c>
      <c r="D258" s="126" t="s">
        <v>67</v>
      </c>
      <c r="E258" s="25"/>
      <c r="F258" s="36">
        <v>5.4260000000000002</v>
      </c>
      <c r="G258" s="43">
        <f>IF($E235&gt;0, $E235, $E234*$E236)</f>
        <v>175</v>
      </c>
      <c r="H258" s="116">
        <f>G258*F258</f>
        <v>949.55000000000007</v>
      </c>
      <c r="I258" s="35">
        <v>5.7565999999999997</v>
      </c>
      <c r="J258" s="44">
        <f>IF($E235&gt;0, $E235, $E234*$E237)</f>
        <v>175</v>
      </c>
      <c r="K258" s="118">
        <f>J258*I258</f>
        <v>1007.405</v>
      </c>
      <c r="L258" s="119">
        <f t="shared" si="31"/>
        <v>57.854999999999905</v>
      </c>
      <c r="M258" s="120">
        <f>IF(ISERROR(L258/H258), "", L258/H258)</f>
        <v>6.0928861039439633E-2</v>
      </c>
      <c r="N258" s="127" t="str">
        <f>IF(ISERROR(ABS(M258)), "", IF(ABS(M258)&gt;=4%, "In the manager's summary, discuss the reasoning for the change in RTSR rates", ""))</f>
        <v>In the manager's summary, discuss the reasoning for the change in RTSR rates</v>
      </c>
      <c r="O258" s="160"/>
    </row>
    <row r="259" spans="1:15" ht="26.4" x14ac:dyDescent="0.25">
      <c r="A259" s="103" t="str">
        <f t="shared" si="30"/>
        <v>GS 50 - 2,999 kW</v>
      </c>
      <c r="D259" s="128" t="s">
        <v>68</v>
      </c>
      <c r="E259" s="25"/>
      <c r="F259" s="36">
        <v>3.8275999999999999</v>
      </c>
      <c r="G259" s="43">
        <f>IF($E235&gt;0, $E235, $E234*$E236)</f>
        <v>175</v>
      </c>
      <c r="H259" s="116">
        <f>G259*F259</f>
        <v>669.82999999999993</v>
      </c>
      <c r="I259" s="35">
        <v>4.0744999999999996</v>
      </c>
      <c r="J259" s="44">
        <f>IF($E235&gt;0, $E235, $E234*$E237)</f>
        <v>175</v>
      </c>
      <c r="K259" s="118">
        <f>J259*I259</f>
        <v>713.03749999999991</v>
      </c>
      <c r="L259" s="119">
        <f t="shared" si="31"/>
        <v>43.207499999999982</v>
      </c>
      <c r="M259" s="120">
        <f>IF(ISERROR(L259/H259), "", L259/H259)</f>
        <v>6.4505172954331683E-2</v>
      </c>
      <c r="N259" s="127" t="str">
        <f>IF(ISERROR(ABS(M259)), "", IF(ABS(M259)&gt;=4%, "In the manager's summary, discuss the reasoning for the change in RTSR rates", ""))</f>
        <v>In the manager's summary, discuss the reasoning for the change in RTSR rates</v>
      </c>
      <c r="O259" s="160"/>
    </row>
    <row r="260" spans="1:15" ht="26.4" x14ac:dyDescent="0.25">
      <c r="A260" s="103" t="str">
        <f t="shared" si="30"/>
        <v>GS 50 - 2,999 kW</v>
      </c>
      <c r="B260" s="103" t="s">
        <v>69</v>
      </c>
      <c r="C260" s="24">
        <f>B19</f>
        <v>4</v>
      </c>
      <c r="D260" s="124" t="s">
        <v>70</v>
      </c>
      <c r="E260" s="7"/>
      <c r="F260" s="48"/>
      <c r="G260" s="49"/>
      <c r="H260" s="50">
        <f>SUM(H257:H259)</f>
        <v>3031.2449180673839</v>
      </c>
      <c r="I260" s="51"/>
      <c r="J260" s="40"/>
      <c r="K260" s="50">
        <f>SUM(K257:K259)</f>
        <v>3218.6427703367731</v>
      </c>
      <c r="L260" s="41">
        <f t="shared" si="31"/>
        <v>187.3978522693892</v>
      </c>
      <c r="M260" s="42">
        <f>IF((H260)=0,"",(L260/H260))</f>
        <v>6.1822075528251128E-2</v>
      </c>
    </row>
    <row r="261" spans="1:15" ht="26.4" x14ac:dyDescent="0.25">
      <c r="A261" s="103" t="str">
        <f t="shared" si="30"/>
        <v>GS 50 - 2,999 kW</v>
      </c>
      <c r="D261" s="129" t="s">
        <v>71</v>
      </c>
      <c r="E261" s="25"/>
      <c r="F261" s="36">
        <v>4.5000000000000005E-3</v>
      </c>
      <c r="G261" s="43">
        <f>E234*E236</f>
        <v>78112.5</v>
      </c>
      <c r="H261" s="130">
        <f>G261*F261</f>
        <v>351.50625000000002</v>
      </c>
      <c r="I261" s="35">
        <v>4.5000000000000005E-3</v>
      </c>
      <c r="J261" s="44">
        <f>E234*E237</f>
        <v>78112.5</v>
      </c>
      <c r="K261" s="118">
        <f>J261*I261</f>
        <v>351.50625000000002</v>
      </c>
      <c r="L261" s="119">
        <f t="shared" si="31"/>
        <v>0</v>
      </c>
      <c r="M261" s="120">
        <f>IF(ISERROR(L261/H261), "", L261/H261)</f>
        <v>0</v>
      </c>
    </row>
    <row r="262" spans="1:15" ht="26.4" x14ac:dyDescent="0.25">
      <c r="A262" s="103" t="str">
        <f t="shared" si="30"/>
        <v>GS 50 - 2,999 kW</v>
      </c>
      <c r="D262" s="129" t="s">
        <v>72</v>
      </c>
      <c r="E262" s="25"/>
      <c r="F262" s="36">
        <v>1.5E-3</v>
      </c>
      <c r="G262" s="43">
        <f>E234*E236</f>
        <v>78112.5</v>
      </c>
      <c r="H262" s="130">
        <f>G262*F262</f>
        <v>117.16875</v>
      </c>
      <c r="I262" s="35">
        <v>1.5E-3</v>
      </c>
      <c r="J262" s="44">
        <f>E234*E237</f>
        <v>78112.5</v>
      </c>
      <c r="K262" s="118">
        <f>J262*I262</f>
        <v>117.16875</v>
      </c>
      <c r="L262" s="119">
        <f t="shared" si="31"/>
        <v>0</v>
      </c>
      <c r="M262" s="120">
        <f>IF(ISERROR(L262/H262), "", L262/H262)</f>
        <v>0</v>
      </c>
    </row>
    <row r="263" spans="1:15" x14ac:dyDescent="0.25">
      <c r="A263" s="103" t="str">
        <f t="shared" si="30"/>
        <v>GS 50 - 2,999 kW</v>
      </c>
      <c r="D263" s="25" t="s">
        <v>73</v>
      </c>
      <c r="E263" s="25"/>
      <c r="F263" s="54">
        <v>0.25</v>
      </c>
      <c r="G263" s="27">
        <v>1</v>
      </c>
      <c r="H263" s="130">
        <f>G263*F263</f>
        <v>0.25</v>
      </c>
      <c r="I263" s="45">
        <v>0.25</v>
      </c>
      <c r="J263" s="30">
        <v>1</v>
      </c>
      <c r="K263" s="118">
        <f>J263*I263</f>
        <v>0.25</v>
      </c>
      <c r="L263" s="119">
        <f t="shared" si="31"/>
        <v>0</v>
      </c>
      <c r="M263" s="120">
        <f>IF(ISERROR(L263/H263), "", L263/H263)</f>
        <v>0</v>
      </c>
    </row>
    <row r="264" spans="1:15" ht="26.4" hidden="1" customHeight="1" x14ac:dyDescent="0.25">
      <c r="A264" s="103" t="str">
        <f t="shared" si="30"/>
        <v>GS 50 - 2,999 kW</v>
      </c>
      <c r="D264" s="129" t="s">
        <v>74</v>
      </c>
      <c r="E264" s="25"/>
      <c r="F264" s="34"/>
      <c r="G264" s="43"/>
      <c r="H264" s="130"/>
      <c r="I264" s="35"/>
      <c r="J264" s="44"/>
      <c r="K264" s="118"/>
      <c r="L264" s="119"/>
      <c r="M264" s="120"/>
    </row>
    <row r="265" spans="1:15" ht="13.2" hidden="1" customHeight="1" x14ac:dyDescent="0.25">
      <c r="A265" s="103" t="str">
        <f t="shared" si="30"/>
        <v>GS 50 - 2,999 kW</v>
      </c>
      <c r="B265" s="103" t="s">
        <v>12</v>
      </c>
      <c r="D265" s="25" t="s">
        <v>75</v>
      </c>
      <c r="E265" s="25"/>
      <c r="F265" s="96">
        <v>8.6999999999999994E-2</v>
      </c>
      <c r="G265" s="55">
        <f>IF(AND(E234*12&gt;=150000),OffPeakPer*E234*E236,OffPeakPer*E234)</f>
        <v>49992.000000000007</v>
      </c>
      <c r="H265" s="130">
        <f>G265*F265</f>
        <v>4349.3040000000001</v>
      </c>
      <c r="I265" s="35">
        <f>OffPeak</f>
        <v>9.8000000000000004E-2</v>
      </c>
      <c r="J265" s="56">
        <f>IF(AND(E234*12&gt;=150000),OffPeakPer*E234*E237,OffPeakPer*E234)</f>
        <v>49992.000000000007</v>
      </c>
      <c r="K265" s="118">
        <f>J265*I265</f>
        <v>4899.2160000000013</v>
      </c>
      <c r="L265" s="119">
        <f>K265-H265</f>
        <v>549.91200000000117</v>
      </c>
      <c r="M265" s="120">
        <f>IF(ISERROR(L265/H265), "", L265/H265)</f>
        <v>0.12643678160919566</v>
      </c>
    </row>
    <row r="266" spans="1:15" ht="13.2" hidden="1" customHeight="1" x14ac:dyDescent="0.25">
      <c r="A266" s="103" t="str">
        <f t="shared" si="30"/>
        <v>GS 50 - 2,999 kW</v>
      </c>
      <c r="B266" s="103" t="s">
        <v>12</v>
      </c>
      <c r="D266" s="25" t="s">
        <v>76</v>
      </c>
      <c r="E266" s="25"/>
      <c r="F266" s="96">
        <v>0.157</v>
      </c>
      <c r="G266" s="55">
        <f>IF(AND(E234*12&gt;=150000),MidPeakPer*E234*E236,MidPeakPer*E234)</f>
        <v>14060.250000000002</v>
      </c>
      <c r="H266" s="130">
        <f>G266*F266</f>
        <v>2207.4592500000003</v>
      </c>
      <c r="I266" s="35">
        <f>MidPeak</f>
        <v>0.157</v>
      </c>
      <c r="J266" s="56">
        <f>IF(AND(E234*12&gt;=150000),MidPeakPer*E234*E237,MidPeakPer*E234)</f>
        <v>14060.250000000002</v>
      </c>
      <c r="K266" s="118">
        <f>J266*I266</f>
        <v>2207.4592500000003</v>
      </c>
      <c r="L266" s="119">
        <f>K266-H266</f>
        <v>0</v>
      </c>
      <c r="M266" s="120">
        <f>IF(ISERROR(L266/H266), "", L266/H266)</f>
        <v>0</v>
      </c>
    </row>
    <row r="267" spans="1:15" ht="13.2" hidden="1" customHeight="1" x14ac:dyDescent="0.25">
      <c r="A267" s="103" t="str">
        <f t="shared" si="30"/>
        <v>GS 50 - 2,999 kW</v>
      </c>
      <c r="B267" s="103" t="s">
        <v>12</v>
      </c>
      <c r="D267" s="103" t="s">
        <v>77</v>
      </c>
      <c r="E267" s="25"/>
      <c r="F267" s="96">
        <v>0.182</v>
      </c>
      <c r="G267" s="55">
        <f>IF(AND(E234*12&gt;=150000),OnPeakPer*E234*E236,OnPeakPer*E234)</f>
        <v>14060.250000000002</v>
      </c>
      <c r="H267" s="130">
        <f>G267*F267</f>
        <v>2558.9655000000002</v>
      </c>
      <c r="I267" s="35">
        <f>OnPeak</f>
        <v>0.20300000000000001</v>
      </c>
      <c r="J267" s="56">
        <f>IF(AND(E234*12&gt;=150000),OnPeakPer*E234*E237,OnPeakPer*E234)</f>
        <v>14060.250000000002</v>
      </c>
      <c r="K267" s="118">
        <f>J267*I267</f>
        <v>2854.2307500000006</v>
      </c>
      <c r="L267" s="119">
        <f>K267-H267</f>
        <v>295.26525000000038</v>
      </c>
      <c r="M267" s="120">
        <f>IF(ISERROR(L267/H267), "", L267/H267)</f>
        <v>0.11538461538461552</v>
      </c>
    </row>
    <row r="268" spans="1:15" ht="13.2" hidden="1" customHeight="1" x14ac:dyDescent="0.25">
      <c r="A268" s="103" t="str">
        <f t="shared" si="30"/>
        <v>GS 50 - 2,999 kW</v>
      </c>
      <c r="B268" s="103" t="s">
        <v>78</v>
      </c>
      <c r="D268" s="25" t="s">
        <v>79</v>
      </c>
      <c r="E268" s="25"/>
      <c r="F268" s="57">
        <v>0.11308</v>
      </c>
      <c r="G268" s="55">
        <f>IF(AND(E234*12&gt;=150000),E234*E236,E234)</f>
        <v>78112.5</v>
      </c>
      <c r="H268" s="130">
        <f>G268*F268</f>
        <v>8832.9614999999994</v>
      </c>
      <c r="I268" s="35">
        <f>F268</f>
        <v>0.11308</v>
      </c>
      <c r="J268" s="56">
        <f>IF(AND(E234*12&gt;=150000),E234*E237,E234)</f>
        <v>78112.5</v>
      </c>
      <c r="K268" s="118">
        <f>J268*I268</f>
        <v>8832.9614999999994</v>
      </c>
      <c r="L268" s="119">
        <f>K268-H268</f>
        <v>0</v>
      </c>
      <c r="M268" s="120">
        <f>IF(ISERROR(L268/H268), "", L268/H268)</f>
        <v>0</v>
      </c>
    </row>
    <row r="269" spans="1:15" ht="13.8" thickBot="1" x14ac:dyDescent="0.3">
      <c r="A269" s="103" t="str">
        <f t="shared" si="30"/>
        <v>GS 50 - 2,999 kW</v>
      </c>
      <c r="B269" s="103" t="s">
        <v>17</v>
      </c>
      <c r="D269" s="25" t="s">
        <v>80</v>
      </c>
      <c r="E269" s="25"/>
      <c r="F269" s="57">
        <v>0.11308</v>
      </c>
      <c r="G269" s="55">
        <f>IF(AND(E234*12&gt;=150000),E234*E236,E234)</f>
        <v>78112.5</v>
      </c>
      <c r="H269" s="130">
        <f>G269*F269</f>
        <v>8832.9614999999994</v>
      </c>
      <c r="I269" s="35">
        <f>F269</f>
        <v>0.11308</v>
      </c>
      <c r="J269" s="56">
        <f>IF(AND(E234*12&gt;=150000),E234*E237,E234)</f>
        <v>78112.5</v>
      </c>
      <c r="K269" s="118">
        <f>J269*I269</f>
        <v>8832.9614999999994</v>
      </c>
      <c r="L269" s="119">
        <f>K269-H269</f>
        <v>0</v>
      </c>
      <c r="M269" s="120">
        <f>IF(ISERROR(L269/H269), "", L269/H269)</f>
        <v>0</v>
      </c>
    </row>
    <row r="270" spans="1:15" ht="13.8" thickBot="1" x14ac:dyDescent="0.3">
      <c r="A270" s="103" t="str">
        <f t="shared" si="30"/>
        <v>GS 50 - 2,999 kW</v>
      </c>
      <c r="D270" s="58"/>
      <c r="E270" s="59"/>
      <c r="F270" s="60"/>
      <c r="G270" s="61"/>
      <c r="H270" s="62"/>
      <c r="I270" s="60"/>
      <c r="J270" s="63"/>
      <c r="K270" s="62"/>
      <c r="L270" s="64"/>
      <c r="M270" s="65"/>
    </row>
    <row r="271" spans="1:15" ht="13.2" hidden="1" customHeight="1" x14ac:dyDescent="0.25">
      <c r="A271" s="103" t="str">
        <f t="shared" si="30"/>
        <v>GS 50 - 2,999 kW</v>
      </c>
      <c r="B271" s="103" t="s">
        <v>12</v>
      </c>
      <c r="D271" s="135" t="s">
        <v>81</v>
      </c>
      <c r="E271" s="25"/>
      <c r="F271" s="66"/>
      <c r="G271" s="67"/>
      <c r="H271" s="68">
        <f>SUM(H261:H267,H260)</f>
        <v>12615.898668067384</v>
      </c>
      <c r="I271" s="69"/>
      <c r="J271" s="69"/>
      <c r="K271" s="68">
        <f>SUM(K261:K267,K260)</f>
        <v>13648.473770336775</v>
      </c>
      <c r="L271" s="70">
        <f>K271-H271</f>
        <v>1032.5751022693912</v>
      </c>
      <c r="M271" s="71">
        <f>IF((H271)=0,"",(L271/H271))</f>
        <v>8.1847130310501323E-2</v>
      </c>
    </row>
    <row r="272" spans="1:15" ht="13.2" hidden="1" customHeight="1" x14ac:dyDescent="0.25">
      <c r="A272" s="103" t="str">
        <f t="shared" si="30"/>
        <v>GS 50 - 2,999 kW</v>
      </c>
      <c r="B272" s="103" t="s">
        <v>12</v>
      </c>
      <c r="D272" s="142" t="s">
        <v>82</v>
      </c>
      <c r="E272" s="25"/>
      <c r="F272" s="66">
        <v>0.13</v>
      </c>
      <c r="G272" s="72"/>
      <c r="H272" s="73">
        <f>H271*F272</f>
        <v>1640.06682684876</v>
      </c>
      <c r="I272" s="74">
        <v>0.13</v>
      </c>
      <c r="J272" s="27"/>
      <c r="K272" s="73">
        <f>K271*I272</f>
        <v>1774.3015901437809</v>
      </c>
      <c r="L272" s="32">
        <f>K272-H272</f>
        <v>134.23476329502091</v>
      </c>
      <c r="M272" s="75">
        <f>IF((H272)=0,"",(L272/H272))</f>
        <v>8.1847130310501351E-2</v>
      </c>
    </row>
    <row r="273" spans="1:13" ht="14.4" hidden="1" customHeight="1" x14ac:dyDescent="0.3">
      <c r="A273" s="103" t="str">
        <f t="shared" si="30"/>
        <v>GS 50 - 2,999 kW</v>
      </c>
      <c r="B273" s="103" t="s">
        <v>12</v>
      </c>
      <c r="D273" s="142" t="s">
        <v>83</v>
      </c>
      <c r="E273" s="147"/>
      <c r="F273" s="76">
        <f>OER</f>
        <v>0.23499999999999999</v>
      </c>
      <c r="G273" s="72"/>
      <c r="H273" s="73">
        <f>IF(OR(ISNUMBER(SEARCH("[DGEN]", E232))=TRUE, ISNUMBER(SEARCH("STREET LIGHT", E232))=TRUE), 0, IF(AND(E234=0, E235=0),0, IF(AND(E235=0, E234*12&gt;250000), 0, IF(AND(E234=0, E235&gt;=50), 0, IF(E234*12&lt;=250000, F273*H271*-1, IF(E235&lt;50, F273*H271*-1, 0))))))</f>
        <v>0</v>
      </c>
      <c r="I273" s="76">
        <f>OER</f>
        <v>0.23499999999999999</v>
      </c>
      <c r="J273" s="27"/>
      <c r="K273" s="73">
        <f>IF(OR(ISNUMBER(SEARCH("[DGEN]", E232))=TRUE, ISNUMBER(SEARCH("STREET LIGHT", E232))=TRUE), 0, IF(AND(E234=0, E235=0),0, IF(AND(E235=0, E234*12&gt;250000), 0, IF(AND(E234=0, E235&gt;=50), 0, IF(E234*12&lt;=250000, I273*K271*-1, IF(E235&lt;50, I273*K271*-1, 0))))))</f>
        <v>0</v>
      </c>
      <c r="L273" s="32">
        <f>K273-H273</f>
        <v>0</v>
      </c>
      <c r="M273" s="75"/>
    </row>
    <row r="274" spans="1:13" ht="13.2" hidden="1" customHeight="1" x14ac:dyDescent="0.25">
      <c r="A274" s="103" t="str">
        <f t="shared" si="30"/>
        <v>GS 50 - 2,999 kW</v>
      </c>
      <c r="B274" s="103" t="s">
        <v>84</v>
      </c>
      <c r="D274" s="248" t="s">
        <v>85</v>
      </c>
      <c r="E274" s="248"/>
      <c r="F274" s="77"/>
      <c r="G274" s="78"/>
      <c r="H274" s="79">
        <f>H271+H272+H273</f>
        <v>14255.965494916145</v>
      </c>
      <c r="I274" s="80"/>
      <c r="J274" s="80"/>
      <c r="K274" s="81">
        <f>K271+K272+K273</f>
        <v>15422.775360480557</v>
      </c>
      <c r="L274" s="82">
        <f>K274-H274</f>
        <v>1166.8098655644117</v>
      </c>
      <c r="M274" s="83">
        <f>IF((H274)=0,"",(L274/H274))</f>
        <v>8.1847130310501282E-2</v>
      </c>
    </row>
    <row r="275" spans="1:13" ht="13.8" hidden="1" customHeight="1" thickBot="1" x14ac:dyDescent="0.3">
      <c r="A275" s="103" t="str">
        <f t="shared" si="30"/>
        <v>GS 50 - 2,999 kW</v>
      </c>
      <c r="B275" s="103" t="s">
        <v>12</v>
      </c>
      <c r="D275" s="131"/>
      <c r="E275" s="132"/>
      <c r="F275" s="60"/>
      <c r="G275" s="61"/>
      <c r="H275" s="62"/>
      <c r="I275" s="60"/>
      <c r="J275" s="63"/>
      <c r="K275" s="62"/>
      <c r="L275" s="64"/>
      <c r="M275" s="65"/>
    </row>
    <row r="276" spans="1:13" ht="13.2" hidden="1" customHeight="1" x14ac:dyDescent="0.25">
      <c r="A276" s="103" t="str">
        <f t="shared" si="30"/>
        <v>GS 50 - 2,999 kW</v>
      </c>
      <c r="B276" s="103" t="s">
        <v>78</v>
      </c>
      <c r="D276" s="135" t="s">
        <v>86</v>
      </c>
      <c r="E276" s="25"/>
      <c r="F276" s="66"/>
      <c r="G276" s="67"/>
      <c r="H276" s="68">
        <f>SUM(H268,H261:H264,H260)</f>
        <v>12333.131418067383</v>
      </c>
      <c r="I276" s="69"/>
      <c r="J276" s="69"/>
      <c r="K276" s="68">
        <f>SUM(K268,K261:K264,K260)</f>
        <v>12520.529270336774</v>
      </c>
      <c r="L276" s="70">
        <f>K276-H276</f>
        <v>187.39785226939057</v>
      </c>
      <c r="M276" s="71">
        <f>IF((H276)=0,"",(L276/H276))</f>
        <v>1.5194669213924263E-2</v>
      </c>
    </row>
    <row r="277" spans="1:13" ht="13.2" hidden="1" customHeight="1" x14ac:dyDescent="0.25">
      <c r="A277" s="103" t="str">
        <f t="shared" si="30"/>
        <v>GS 50 - 2,999 kW</v>
      </c>
      <c r="B277" s="103" t="s">
        <v>78</v>
      </c>
      <c r="D277" s="142" t="s">
        <v>82</v>
      </c>
      <c r="E277" s="25"/>
      <c r="F277" s="66">
        <v>0.13</v>
      </c>
      <c r="G277" s="67"/>
      <c r="H277" s="73">
        <f>H276*F277</f>
        <v>1603.3070843487599</v>
      </c>
      <c r="I277" s="66">
        <v>0.13</v>
      </c>
      <c r="J277" s="74"/>
      <c r="K277" s="73">
        <f>K276*I277</f>
        <v>1627.6688051437807</v>
      </c>
      <c r="L277" s="32">
        <f>K277-H277</f>
        <v>24.361720795020801</v>
      </c>
      <c r="M277" s="75">
        <f>IF((H277)=0,"",(L277/H277))</f>
        <v>1.519466921392428E-2</v>
      </c>
    </row>
    <row r="278" spans="1:13" ht="14.4" hidden="1" customHeight="1" x14ac:dyDescent="0.3">
      <c r="A278" s="103" t="str">
        <f t="shared" si="30"/>
        <v>GS 50 - 2,999 kW</v>
      </c>
      <c r="B278" s="103" t="s">
        <v>78</v>
      </c>
      <c r="D278" s="142" t="s">
        <v>83</v>
      </c>
      <c r="E278" s="147"/>
      <c r="F278" s="76">
        <f>OER</f>
        <v>0.23499999999999999</v>
      </c>
      <c r="G278" s="67"/>
      <c r="H278" s="73">
        <f>IF(OR(ISNUMBER(SEARCH("[DGEN]", E232))=TRUE, ISNUMBER(SEARCH("STREET LIGHT", E232))=TRUE), 0, IF(AND(E234=0, E235=0),0, IF(AND(E235=0, E234*12&gt;250000), 0, IF(AND(E234=0, E235&gt;=50), 0, IF(E234*12&lt;=250000, F278*H276*-1, IF(E235&lt;50, F278*H276*-1, 0))))))</f>
        <v>0</v>
      </c>
      <c r="I278" s="76">
        <f>OER</f>
        <v>0.23499999999999999</v>
      </c>
      <c r="J278" s="74"/>
      <c r="K278" s="73">
        <f>IF(OR(ISNUMBER(SEARCH("[DGEN]", E232))=TRUE, ISNUMBER(SEARCH("STREET LIGHT", E232))=TRUE), 0, IF(AND(E234=0, E235=0),0, IF(AND(E235=0, E234*12&gt;250000), 0, IF(AND(E234=0, E235&gt;=50), 0, IF(E234*12&lt;=250000, I278*K276*-1, IF(E235&lt;50, I278*K276*-1, 0))))))</f>
        <v>0</v>
      </c>
      <c r="L278" s="32"/>
      <c r="M278" s="75"/>
    </row>
    <row r="279" spans="1:13" ht="13.2" hidden="1" customHeight="1" x14ac:dyDescent="0.25">
      <c r="A279" s="103" t="str">
        <f t="shared" si="30"/>
        <v>GS 50 - 2,999 kW</v>
      </c>
      <c r="B279" s="103" t="s">
        <v>87</v>
      </c>
      <c r="D279" s="248" t="s">
        <v>86</v>
      </c>
      <c r="E279" s="248"/>
      <c r="F279" s="84"/>
      <c r="G279" s="85"/>
      <c r="H279" s="79">
        <f>SUM(H276,H277)</f>
        <v>13936.438502416144</v>
      </c>
      <c r="I279" s="86"/>
      <c r="J279" s="86"/>
      <c r="K279" s="79">
        <f>SUM(K276,K277)</f>
        <v>14148.198075480555</v>
      </c>
      <c r="L279" s="87">
        <f>K279-H279</f>
        <v>211.7595730644116</v>
      </c>
      <c r="M279" s="88">
        <f>IF((H279)=0,"",(L279/H279))</f>
        <v>1.5194669213924282E-2</v>
      </c>
    </row>
    <row r="280" spans="1:13" ht="13.8" hidden="1" customHeight="1" thickBot="1" x14ac:dyDescent="0.3">
      <c r="A280" s="103" t="str">
        <f t="shared" si="30"/>
        <v>GS 50 - 2,999 kW</v>
      </c>
      <c r="B280" s="103" t="s">
        <v>78</v>
      </c>
      <c r="D280" s="131"/>
      <c r="E280" s="132"/>
      <c r="F280" s="89"/>
      <c r="G280" s="90"/>
      <c r="H280" s="91"/>
      <c r="I280" s="89"/>
      <c r="J280" s="61"/>
      <c r="K280" s="91"/>
      <c r="L280" s="92"/>
      <c r="M280" s="65"/>
    </row>
    <row r="281" spans="1:13" x14ac:dyDescent="0.25">
      <c r="A281" s="103" t="str">
        <f t="shared" si="30"/>
        <v>GS 50 - 2,999 kW</v>
      </c>
      <c r="B281" s="103" t="s">
        <v>17</v>
      </c>
      <c r="D281" s="135" t="s">
        <v>88</v>
      </c>
      <c r="E281" s="25"/>
      <c r="F281" s="136"/>
      <c r="G281" s="137"/>
      <c r="H281" s="138">
        <f>SUM(H269,H261:H264,H260)</f>
        <v>12333.131418067383</v>
      </c>
      <c r="I281" s="139"/>
      <c r="J281" s="139"/>
      <c r="K281" s="138">
        <f>SUM(K269,K261:K264,K260)</f>
        <v>12520.529270336774</v>
      </c>
      <c r="L281" s="140">
        <f>K281-H281</f>
        <v>187.39785226939057</v>
      </c>
      <c r="M281" s="141">
        <f>IF((H281)=0,"",(L281/H281))</f>
        <v>1.5194669213924263E-2</v>
      </c>
    </row>
    <row r="282" spans="1:13" x14ac:dyDescent="0.25">
      <c r="A282" s="103" t="str">
        <f t="shared" si="30"/>
        <v>GS 50 - 2,999 kW</v>
      </c>
      <c r="B282" s="103" t="s">
        <v>17</v>
      </c>
      <c r="D282" s="142" t="s">
        <v>82</v>
      </c>
      <c r="E282" s="25"/>
      <c r="F282" s="136">
        <v>0.13</v>
      </c>
      <c r="G282" s="137"/>
      <c r="H282" s="144">
        <f>H281*F282</f>
        <v>1603.3070843487599</v>
      </c>
      <c r="I282" s="136">
        <v>0.13</v>
      </c>
      <c r="J282" s="145"/>
      <c r="K282" s="144">
        <f>K281*I282</f>
        <v>1627.6688051437807</v>
      </c>
      <c r="L282" s="119">
        <f>K282-H282</f>
        <v>24.361720795020801</v>
      </c>
      <c r="M282" s="146">
        <f>IF((H282)=0,"",(L282/H282))</f>
        <v>1.519466921392428E-2</v>
      </c>
    </row>
    <row r="283" spans="1:13" ht="14.4" x14ac:dyDescent="0.3">
      <c r="A283" s="103" t="str">
        <f t="shared" si="30"/>
        <v>GS 50 - 2,999 kW</v>
      </c>
      <c r="B283" s="103" t="s">
        <v>17</v>
      </c>
      <c r="D283" s="142" t="s">
        <v>83</v>
      </c>
      <c r="E283" s="147"/>
      <c r="F283" s="148">
        <f>OER</f>
        <v>0.23499999999999999</v>
      </c>
      <c r="G283" s="137"/>
      <c r="H283" s="144">
        <f>IF(OR(ISNUMBER(SEARCH("[DGEN]", E232))=TRUE, ISNUMBER(SEARCH("STREET LIGHT", E232))=TRUE), 0, IF(AND(E234=0, E235=0),0, IF(AND(E235=0, E234*12&gt;250000), 0, IF(AND(E234=0, E235&gt;=50), 0, IF(E234*12&lt;=250000, F283*H281*-1, IF(E235&lt;50, F283*H281*-1, 0))))))</f>
        <v>0</v>
      </c>
      <c r="I283" s="148">
        <f>OER</f>
        <v>0.23499999999999999</v>
      </c>
      <c r="J283" s="145"/>
      <c r="K283" s="144">
        <f>IF(OR(ISNUMBER(SEARCH("[DGEN]", E232))=TRUE, ISNUMBER(SEARCH("STREET LIGHT", E232))=TRUE), 0, IF(AND(E234=0, E235=0),0, IF(AND(E235=0, E234*12&gt;250000), 0, IF(AND(E234=0, E235&gt;=50), 0, IF(E234*12&lt;=250000, I283*K281*-1, IF(E235&lt;50, I283*K281*-1, 0))))))</f>
        <v>0</v>
      </c>
      <c r="L283" s="119"/>
      <c r="M283" s="146"/>
    </row>
    <row r="284" spans="1:13" ht="13.8" customHeight="1" thickBot="1" x14ac:dyDescent="0.3">
      <c r="A284" s="103" t="str">
        <f t="shared" si="30"/>
        <v>GS 50 - 2,999 kW</v>
      </c>
      <c r="B284" s="103" t="s">
        <v>89</v>
      </c>
      <c r="C284" s="24">
        <f>B19</f>
        <v>4</v>
      </c>
      <c r="D284" s="247" t="s">
        <v>88</v>
      </c>
      <c r="E284" s="247"/>
      <c r="F284" s="84"/>
      <c r="G284" s="85"/>
      <c r="H284" s="79">
        <f>SUM(H281,H282)</f>
        <v>13936.438502416144</v>
      </c>
      <c r="I284" s="86"/>
      <c r="J284" s="86"/>
      <c r="K284" s="79">
        <f>SUM(K281,K282)</f>
        <v>14148.198075480555</v>
      </c>
      <c r="L284" s="87">
        <f>K284-H284</f>
        <v>211.7595730644116</v>
      </c>
      <c r="M284" s="88">
        <f>IF((H284)=0,"",(L284/H284))</f>
        <v>1.5194669213924282E-2</v>
      </c>
    </row>
    <row r="285" spans="1:13" ht="13.8" thickBot="1" x14ac:dyDescent="0.3">
      <c r="A285" s="103" t="str">
        <f t="shared" si="30"/>
        <v>GS 50 - 2,999 kW</v>
      </c>
      <c r="B285" s="103" t="s">
        <v>17</v>
      </c>
      <c r="D285" s="58"/>
      <c r="E285" s="59"/>
      <c r="F285" s="93"/>
      <c r="G285" s="90"/>
      <c r="H285" s="94"/>
      <c r="I285" s="93"/>
      <c r="J285" s="61"/>
      <c r="K285" s="94"/>
      <c r="L285" s="92"/>
      <c r="M285" s="95"/>
    </row>
    <row r="288" spans="1:13" x14ac:dyDescent="0.25">
      <c r="C288" s="103"/>
      <c r="D288" s="104" t="s">
        <v>34</v>
      </c>
      <c r="E288" s="249" t="str">
        <f>D20</f>
        <v>GS 3,000 - 4,999 kW</v>
      </c>
      <c r="F288" s="250"/>
      <c r="G288" s="250"/>
      <c r="H288" s="250"/>
      <c r="I288" s="250"/>
      <c r="J288" s="251"/>
      <c r="K288" s="103" t="str">
        <f>IF(N20="DEMAND - INTERVAL","RTSR - INTERVAL METERED","")</f>
        <v/>
      </c>
    </row>
    <row r="289" spans="1:14" x14ac:dyDescent="0.25">
      <c r="C289" s="103"/>
      <c r="D289" s="104" t="s">
        <v>35</v>
      </c>
      <c r="E289" s="252" t="str">
        <f>H20</f>
        <v>Non-RPP (Other)</v>
      </c>
      <c r="F289" s="253"/>
      <c r="G289" s="254"/>
      <c r="H289" s="20"/>
      <c r="I289" s="20"/>
    </row>
    <row r="290" spans="1:14" ht="15.6" x14ac:dyDescent="0.25">
      <c r="C290" s="103"/>
      <c r="D290" s="104" t="s">
        <v>36</v>
      </c>
      <c r="E290" s="21">
        <f>K20</f>
        <v>2000000</v>
      </c>
      <c r="F290" s="105" t="s">
        <v>11</v>
      </c>
      <c r="J290" s="22"/>
      <c r="K290" s="22"/>
      <c r="L290" s="22"/>
      <c r="M290" s="22"/>
      <c r="N290" s="22"/>
    </row>
    <row r="291" spans="1:14" ht="15.6" x14ac:dyDescent="0.3">
      <c r="C291" s="103"/>
      <c r="D291" s="104" t="s">
        <v>37</v>
      </c>
      <c r="E291" s="21">
        <f>L20</f>
        <v>4000</v>
      </c>
      <c r="F291" s="106" t="s">
        <v>16</v>
      </c>
      <c r="G291" s="107"/>
      <c r="H291" s="108"/>
      <c r="I291" s="108"/>
      <c r="J291" s="108"/>
    </row>
    <row r="292" spans="1:14" x14ac:dyDescent="0.25">
      <c r="C292" s="103"/>
      <c r="D292" s="104" t="s">
        <v>38</v>
      </c>
      <c r="E292" s="23">
        <f>I20</f>
        <v>1.0310999999999999</v>
      </c>
    </row>
    <row r="293" spans="1:14" x14ac:dyDescent="0.25">
      <c r="C293" s="103"/>
      <c r="D293" s="104" t="s">
        <v>39</v>
      </c>
      <c r="E293" s="23">
        <f>J20</f>
        <v>1.0310999999999999</v>
      </c>
    </row>
    <row r="294" spans="1:14" x14ac:dyDescent="0.25">
      <c r="C294" s="103"/>
    </row>
    <row r="295" spans="1:14" x14ac:dyDescent="0.25">
      <c r="C295" s="103"/>
      <c r="E295" s="105"/>
      <c r="F295" s="237" t="s">
        <v>40</v>
      </c>
      <c r="G295" s="238"/>
      <c r="H295" s="239"/>
      <c r="I295" s="237" t="s">
        <v>41</v>
      </c>
      <c r="J295" s="238"/>
      <c r="K295" s="239"/>
      <c r="L295" s="237" t="s">
        <v>42</v>
      </c>
      <c r="M295" s="239"/>
    </row>
    <row r="296" spans="1:14" x14ac:dyDescent="0.25">
      <c r="C296" s="103"/>
      <c r="E296" s="240"/>
      <c r="F296" s="109" t="s">
        <v>43</v>
      </c>
      <c r="G296" s="109" t="s">
        <v>44</v>
      </c>
      <c r="H296" s="110" t="s">
        <v>45</v>
      </c>
      <c r="I296" s="109" t="s">
        <v>43</v>
      </c>
      <c r="J296" s="111" t="s">
        <v>44</v>
      </c>
      <c r="K296" s="110" t="s">
        <v>45</v>
      </c>
      <c r="L296" s="242" t="s">
        <v>46</v>
      </c>
      <c r="M296" s="244" t="s">
        <v>47</v>
      </c>
    </row>
    <row r="297" spans="1:14" x14ac:dyDescent="0.25">
      <c r="C297" s="103"/>
      <c r="E297" s="241"/>
      <c r="F297" s="112" t="s">
        <v>48</v>
      </c>
      <c r="G297" s="112"/>
      <c r="H297" s="113" t="s">
        <v>48</v>
      </c>
      <c r="I297" s="112" t="s">
        <v>48</v>
      </c>
      <c r="J297" s="113"/>
      <c r="K297" s="113" t="s">
        <v>48</v>
      </c>
      <c r="L297" s="243"/>
      <c r="M297" s="245"/>
    </row>
    <row r="298" spans="1:14" x14ac:dyDescent="0.25">
      <c r="A298" s="103" t="str">
        <f>$E288</f>
        <v>GS 3,000 - 4,999 kW</v>
      </c>
      <c r="D298" s="114" t="s">
        <v>49</v>
      </c>
      <c r="E298" s="25"/>
      <c r="F298" s="26">
        <v>4599.8500000000004</v>
      </c>
      <c r="G298" s="115">
        <v>1</v>
      </c>
      <c r="H298" s="116">
        <f>G298*F298</f>
        <v>4599.8500000000004</v>
      </c>
      <c r="I298" s="29">
        <v>4599.8500000000004</v>
      </c>
      <c r="J298" s="117">
        <f>G298</f>
        <v>1</v>
      </c>
      <c r="K298" s="118">
        <f>J298*I298</f>
        <v>4599.8500000000004</v>
      </c>
      <c r="L298" s="119">
        <f>K298-H298</f>
        <v>0</v>
      </c>
      <c r="M298" s="120">
        <f>IF(ISERROR(L298/H298), "", L298/H298)</f>
        <v>0</v>
      </c>
    </row>
    <row r="299" spans="1:14" x14ac:dyDescent="0.25">
      <c r="A299" s="103" t="str">
        <f t="shared" ref="A299:A341" si="35">A298</f>
        <v>GS 3,000 - 4,999 kW</v>
      </c>
      <c r="D299" s="114" t="s">
        <v>50</v>
      </c>
      <c r="E299" s="25"/>
      <c r="F299" s="36">
        <v>4.9831000000000003</v>
      </c>
      <c r="G299" s="115">
        <f>IF($E291&gt;0, $E291, $E290)</f>
        <v>4000</v>
      </c>
      <c r="H299" s="116">
        <f>G299*F299</f>
        <v>19932.400000000001</v>
      </c>
      <c r="I299" s="35">
        <v>5.1151</v>
      </c>
      <c r="J299" s="117">
        <f>IF($E291&gt;0, $E291, $E290)</f>
        <v>4000</v>
      </c>
      <c r="K299" s="118">
        <f>J299*I299</f>
        <v>20460.400000000001</v>
      </c>
      <c r="L299" s="119">
        <f>K299-H299</f>
        <v>528</v>
      </c>
      <c r="M299" s="120">
        <f>IF(ISERROR(L299/H299), "", L299/H299)</f>
        <v>2.6489534627039391E-2</v>
      </c>
    </row>
    <row r="300" spans="1:14" ht="13.2" hidden="1" customHeight="1" x14ac:dyDescent="0.25">
      <c r="A300" s="103" t="str">
        <f t="shared" si="35"/>
        <v>GS 3,000 - 4,999 kW</v>
      </c>
      <c r="D300" s="114" t="s">
        <v>51</v>
      </c>
      <c r="E300" s="25"/>
      <c r="F300" s="26">
        <v>0</v>
      </c>
      <c r="G300" s="115">
        <f>IF($E291&gt;0, $E291, $E290)</f>
        <v>4000</v>
      </c>
      <c r="H300" s="116">
        <v>0</v>
      </c>
      <c r="I300" s="35">
        <v>0</v>
      </c>
      <c r="J300" s="117">
        <f>IF($E291&gt;0, $E291, $E290)</f>
        <v>4000</v>
      </c>
      <c r="K300" s="118">
        <v>0</v>
      </c>
      <c r="L300" s="119"/>
      <c r="M300" s="120"/>
    </row>
    <row r="301" spans="1:14" ht="13.2" hidden="1" customHeight="1" x14ac:dyDescent="0.25">
      <c r="A301" s="103" t="str">
        <f t="shared" si="35"/>
        <v>GS 3,000 - 4,999 kW</v>
      </c>
      <c r="D301" s="114" t="s">
        <v>52</v>
      </c>
      <c r="E301" s="25"/>
      <c r="F301" s="26">
        <v>0</v>
      </c>
      <c r="G301" s="115">
        <f>IF($E291&gt;0, $E291, $E290)</f>
        <v>4000</v>
      </c>
      <c r="H301" s="116">
        <v>0</v>
      </c>
      <c r="I301" s="35">
        <v>0</v>
      </c>
      <c r="J301" s="121">
        <f>IF($E291&gt;0, $E291, $E290)</f>
        <v>4000</v>
      </c>
      <c r="K301" s="118">
        <v>0</v>
      </c>
      <c r="L301" s="119">
        <f t="shared" ref="L301:L319" si="36">K301-H301</f>
        <v>0</v>
      </c>
      <c r="M301" s="120" t="str">
        <f>IF(ISERROR(L301/H301), "", L301/H301)</f>
        <v/>
      </c>
    </row>
    <row r="302" spans="1:14" x14ac:dyDescent="0.25">
      <c r="A302" s="103" t="str">
        <f t="shared" si="35"/>
        <v>GS 3,000 - 4,999 kW</v>
      </c>
      <c r="D302" s="114" t="s">
        <v>53</v>
      </c>
      <c r="E302" s="25"/>
      <c r="F302" s="26">
        <v>0</v>
      </c>
      <c r="G302" s="115">
        <v>1</v>
      </c>
      <c r="H302" s="116">
        <f>G302*F302</f>
        <v>0</v>
      </c>
      <c r="I302" s="29">
        <v>0</v>
      </c>
      <c r="J302" s="117">
        <f>G302</f>
        <v>1</v>
      </c>
      <c r="K302" s="118">
        <f>J302*I302</f>
        <v>0</v>
      </c>
      <c r="L302" s="119">
        <f t="shared" si="36"/>
        <v>0</v>
      </c>
      <c r="M302" s="120" t="str">
        <f>IF(ISERROR(L302/H302), "", L302/H302)</f>
        <v/>
      </c>
    </row>
    <row r="303" spans="1:14" x14ac:dyDescent="0.25">
      <c r="A303" s="103" t="str">
        <f t="shared" si="35"/>
        <v>GS 3,000 - 4,999 kW</v>
      </c>
      <c r="D303" s="114" t="s">
        <v>54</v>
      </c>
      <c r="E303" s="25"/>
      <c r="F303" s="26">
        <v>0.14547835561354505</v>
      </c>
      <c r="G303" s="115">
        <f>IF($E291&gt;0, $E291, $E290)</f>
        <v>4000</v>
      </c>
      <c r="H303" s="116">
        <f>G303*F303</f>
        <v>581.91342245418025</v>
      </c>
      <c r="I303" s="35">
        <v>0.39634492222813189</v>
      </c>
      <c r="J303" s="117">
        <f>IF($E291&gt;0, $E291, $E290)</f>
        <v>4000</v>
      </c>
      <c r="K303" s="118">
        <f>J303*I303</f>
        <v>1585.3796889125276</v>
      </c>
      <c r="L303" s="119">
        <f t="shared" si="36"/>
        <v>1003.4662664583474</v>
      </c>
      <c r="M303" s="120">
        <f>IF(ISERROR(L303/H303), "", L303/H303)</f>
        <v>1.7244253659355315</v>
      </c>
    </row>
    <row r="304" spans="1:14" x14ac:dyDescent="0.25">
      <c r="A304" s="103" t="str">
        <f t="shared" si="35"/>
        <v>GS 3,000 - 4,999 kW</v>
      </c>
      <c r="B304" s="103" t="s">
        <v>55</v>
      </c>
      <c r="C304" s="24">
        <f>B20</f>
        <v>5</v>
      </c>
      <c r="D304" s="122" t="s">
        <v>56</v>
      </c>
      <c r="E304" s="7"/>
      <c r="F304" s="48"/>
      <c r="G304" s="38"/>
      <c r="H304" s="39">
        <f>SUM(H298:H303)</f>
        <v>25114.163422454181</v>
      </c>
      <c r="I304" s="51"/>
      <c r="J304" s="40"/>
      <c r="K304" s="39">
        <f>SUM(K298:K303)</f>
        <v>26645.629688912526</v>
      </c>
      <c r="L304" s="41">
        <f t="shared" si="36"/>
        <v>1531.4662664583448</v>
      </c>
      <c r="M304" s="42">
        <f>IF((H304)=0,"",(L304/H304))</f>
        <v>6.0980182405322915E-2</v>
      </c>
    </row>
    <row r="305" spans="1:15" x14ac:dyDescent="0.25">
      <c r="A305" s="103" t="str">
        <f t="shared" si="35"/>
        <v>GS 3,000 - 4,999 kW</v>
      </c>
      <c r="D305" s="123" t="s">
        <v>57</v>
      </c>
      <c r="E305" s="25"/>
      <c r="F305" s="34">
        <f>IF((E290*12&gt;=150000), 0, IF(E289="RPP",(F321*OffPeakPer+F322*MidPeakPer+F323*OnPeakPer),IF(E289="Non-RPP (Retailer)",F324,F325)))</f>
        <v>0</v>
      </c>
      <c r="G305" s="43">
        <f>IF(F305=0, 0, $E290*E292-E290)</f>
        <v>0</v>
      </c>
      <c r="H305" s="28">
        <f t="shared" ref="H305:H312" si="37">G305*F305</f>
        <v>0</v>
      </c>
      <c r="I305" s="35">
        <f>IF((E290*12&gt;=150000), 0, IF(E289="RPP",(I321*OffPeakPer+I322*MidPeakPer+I323*OnPeakPer),IF(E289="Non-RPP (Retailer)",I324,I325)))</f>
        <v>0</v>
      </c>
      <c r="J305" s="44">
        <f>IF(I305=0, 0, E290*E293-E290)</f>
        <v>0</v>
      </c>
      <c r="K305" s="31">
        <f t="shared" ref="K305:K312" si="38">J305*I305</f>
        <v>0</v>
      </c>
      <c r="L305" s="32">
        <f t="shared" si="36"/>
        <v>0</v>
      </c>
      <c r="M305" s="33" t="str">
        <f t="shared" ref="M305:M312" si="39">IF(ISERROR(L305/H305), "", L305/H305)</f>
        <v/>
      </c>
    </row>
    <row r="306" spans="1:15" ht="26.4" x14ac:dyDescent="0.25">
      <c r="A306" s="103" t="str">
        <f t="shared" si="35"/>
        <v>GS 3,000 - 4,999 kW</v>
      </c>
      <c r="D306" s="123" t="s">
        <v>58</v>
      </c>
      <c r="E306" s="25"/>
      <c r="F306" s="36">
        <v>0</v>
      </c>
      <c r="G306" s="55">
        <f>IF($E291&gt;0, $E291, $E290)</f>
        <v>4000</v>
      </c>
      <c r="H306" s="116">
        <f t="shared" si="37"/>
        <v>0</v>
      </c>
      <c r="I306" s="35">
        <v>0</v>
      </c>
      <c r="J306" s="56">
        <f>IF($E291&gt;0, $E291, $E290)</f>
        <v>4000</v>
      </c>
      <c r="K306" s="118">
        <f t="shared" si="38"/>
        <v>0</v>
      </c>
      <c r="L306" s="119">
        <f t="shared" si="36"/>
        <v>0</v>
      </c>
      <c r="M306" s="120" t="str">
        <f t="shared" si="39"/>
        <v/>
      </c>
    </row>
    <row r="307" spans="1:15" x14ac:dyDescent="0.25">
      <c r="A307" s="103" t="str">
        <f t="shared" si="35"/>
        <v>GS 3,000 - 4,999 kW</v>
      </c>
      <c r="D307" s="123" t="s">
        <v>59</v>
      </c>
      <c r="E307" s="25"/>
      <c r="F307" s="36">
        <v>0</v>
      </c>
      <c r="G307" s="55">
        <f>IF($E291&gt;0, $E291, $E290)</f>
        <v>4000</v>
      </c>
      <c r="H307" s="116">
        <f t="shared" si="37"/>
        <v>0</v>
      </c>
      <c r="I307" s="35">
        <v>0</v>
      </c>
      <c r="J307" s="56">
        <f>IF($E291&gt;0, $E291, $E290)</f>
        <v>4000</v>
      </c>
      <c r="K307" s="118">
        <f t="shared" si="38"/>
        <v>0</v>
      </c>
      <c r="L307" s="119">
        <f t="shared" si="36"/>
        <v>0</v>
      </c>
      <c r="M307" s="120" t="str">
        <f t="shared" si="39"/>
        <v/>
      </c>
    </row>
    <row r="308" spans="1:15" x14ac:dyDescent="0.25">
      <c r="A308" s="103" t="str">
        <f t="shared" si="35"/>
        <v>GS 3,000 - 4,999 kW</v>
      </c>
      <c r="D308" s="123" t="s">
        <v>60</v>
      </c>
      <c r="E308" s="25"/>
      <c r="F308" s="36">
        <v>0</v>
      </c>
      <c r="G308" s="55">
        <f>E290</f>
        <v>2000000</v>
      </c>
      <c r="H308" s="116">
        <f t="shared" si="37"/>
        <v>0</v>
      </c>
      <c r="I308" s="35">
        <v>0</v>
      </c>
      <c r="J308" s="56">
        <f>E290</f>
        <v>2000000</v>
      </c>
      <c r="K308" s="118">
        <f t="shared" si="38"/>
        <v>0</v>
      </c>
      <c r="L308" s="119">
        <f t="shared" si="36"/>
        <v>0</v>
      </c>
      <c r="M308" s="120" t="str">
        <f t="shared" si="39"/>
        <v/>
      </c>
    </row>
    <row r="309" spans="1:15" x14ac:dyDescent="0.25">
      <c r="A309" s="103" t="str">
        <f t="shared" si="35"/>
        <v>GS 3,000 - 4,999 kW</v>
      </c>
      <c r="D309" s="114" t="s">
        <v>61</v>
      </c>
      <c r="E309" s="25"/>
      <c r="F309" s="36">
        <v>0.40759874932393841</v>
      </c>
      <c r="G309" s="55">
        <f>IF($E291&gt;0, $E291, $E290)</f>
        <v>4000</v>
      </c>
      <c r="H309" s="116">
        <f t="shared" si="37"/>
        <v>1630.3949972957537</v>
      </c>
      <c r="I309" s="35">
        <v>0.42623197753746322</v>
      </c>
      <c r="J309" s="56">
        <f>IF($E291&gt;0, $E291, $E290)</f>
        <v>4000</v>
      </c>
      <c r="K309" s="118">
        <f t="shared" si="38"/>
        <v>1704.927910149853</v>
      </c>
      <c r="L309" s="119">
        <f t="shared" si="36"/>
        <v>74.532912854099322</v>
      </c>
      <c r="M309" s="120">
        <f t="shared" si="39"/>
        <v>4.5714635396773763E-2</v>
      </c>
      <c r="O309" s="160"/>
    </row>
    <row r="310" spans="1:15" ht="26.4" x14ac:dyDescent="0.25">
      <c r="A310" s="103" t="str">
        <f t="shared" si="35"/>
        <v>GS 3,000 - 4,999 kW</v>
      </c>
      <c r="D310" s="123" t="s">
        <v>62</v>
      </c>
      <c r="E310" s="25"/>
      <c r="F310" s="36">
        <v>0</v>
      </c>
      <c r="G310" s="115">
        <v>1</v>
      </c>
      <c r="H310" s="116">
        <f t="shared" si="37"/>
        <v>0</v>
      </c>
      <c r="I310" s="45">
        <v>0</v>
      </c>
      <c r="J310" s="121">
        <v>1</v>
      </c>
      <c r="K310" s="118">
        <f t="shared" si="38"/>
        <v>0</v>
      </c>
      <c r="L310" s="119">
        <f t="shared" si="36"/>
        <v>0</v>
      </c>
      <c r="M310" s="120" t="str">
        <f t="shared" si="39"/>
        <v/>
      </c>
    </row>
    <row r="311" spans="1:15" x14ac:dyDescent="0.25">
      <c r="A311" s="103" t="str">
        <f t="shared" si="35"/>
        <v>GS 3,000 - 4,999 kW</v>
      </c>
      <c r="D311" s="114" t="s">
        <v>63</v>
      </c>
      <c r="E311" s="25"/>
      <c r="F311" s="36">
        <v>0</v>
      </c>
      <c r="G311" s="115">
        <v>1</v>
      </c>
      <c r="H311" s="116">
        <f t="shared" si="37"/>
        <v>0</v>
      </c>
      <c r="I311" s="29">
        <v>0</v>
      </c>
      <c r="J311" s="121">
        <v>1</v>
      </c>
      <c r="K311" s="118">
        <f t="shared" si="38"/>
        <v>0</v>
      </c>
      <c r="L311" s="119">
        <f t="shared" si="36"/>
        <v>0</v>
      </c>
      <c r="M311" s="120" t="str">
        <f t="shared" si="39"/>
        <v/>
      </c>
    </row>
    <row r="312" spans="1:15" x14ac:dyDescent="0.25">
      <c r="A312" s="103" t="str">
        <f t="shared" si="35"/>
        <v>GS 3,000 - 4,999 kW</v>
      </c>
      <c r="D312" s="114" t="s">
        <v>64</v>
      </c>
      <c r="E312" s="25"/>
      <c r="F312" s="36">
        <v>0.15146622460719883</v>
      </c>
      <c r="G312" s="55">
        <f>IF($E291&gt;0, $E291, $E290)</f>
        <v>4000</v>
      </c>
      <c r="H312" s="116">
        <f t="shared" si="37"/>
        <v>605.8648984287953</v>
      </c>
      <c r="I312" s="35">
        <v>9.966224607198846E-3</v>
      </c>
      <c r="J312" s="56">
        <f>IF($E291&gt;0, $E291, $E290)</f>
        <v>4000</v>
      </c>
      <c r="K312" s="118">
        <f t="shared" si="38"/>
        <v>39.864898428795385</v>
      </c>
      <c r="L312" s="119">
        <f t="shared" si="36"/>
        <v>-565.99999999999989</v>
      </c>
      <c r="M312" s="120">
        <f t="shared" si="39"/>
        <v>-0.93420167015422406</v>
      </c>
    </row>
    <row r="313" spans="1:15" ht="26.4" x14ac:dyDescent="0.25">
      <c r="A313" s="103" t="str">
        <f t="shared" si="35"/>
        <v>GS 3,000 - 4,999 kW</v>
      </c>
      <c r="B313" s="103" t="s">
        <v>65</v>
      </c>
      <c r="C313" s="24">
        <f>B20</f>
        <v>5</v>
      </c>
      <c r="D313" s="124" t="s">
        <v>66</v>
      </c>
      <c r="E313" s="125"/>
      <c r="F313" s="48"/>
      <c r="G313" s="49"/>
      <c r="H313" s="50">
        <f>SUM(H304:H312)</f>
        <v>27350.423318178728</v>
      </c>
      <c r="I313" s="51"/>
      <c r="J313" s="52"/>
      <c r="K313" s="50">
        <f>SUM(K304:K312)</f>
        <v>28390.422497491174</v>
      </c>
      <c r="L313" s="41">
        <f t="shared" si="36"/>
        <v>1039.9991793124464</v>
      </c>
      <c r="M313" s="42">
        <f>IF((H313)=0,"",(L313/H313))</f>
        <v>3.802497559959888E-2</v>
      </c>
    </row>
    <row r="314" spans="1:15" x14ac:dyDescent="0.25">
      <c r="A314" s="103" t="str">
        <f t="shared" si="35"/>
        <v>GS 3,000 - 4,999 kW</v>
      </c>
      <c r="D314" s="126" t="s">
        <v>67</v>
      </c>
      <c r="E314" s="25"/>
      <c r="F314" s="36">
        <v>5.7504999999999997</v>
      </c>
      <c r="G314" s="43">
        <f>IF($E291&gt;0, $E291, $E290*$E292)</f>
        <v>4000</v>
      </c>
      <c r="H314" s="116">
        <f>G314*F314</f>
        <v>23002</v>
      </c>
      <c r="I314" s="35">
        <v>6.1009000000000002</v>
      </c>
      <c r="J314" s="44">
        <f>IF($E291&gt;0, $E291, $E290*$E293)</f>
        <v>4000</v>
      </c>
      <c r="K314" s="118">
        <f>J314*I314</f>
        <v>24403.600000000002</v>
      </c>
      <c r="L314" s="119">
        <f t="shared" si="36"/>
        <v>1401.6000000000022</v>
      </c>
      <c r="M314" s="120">
        <f>IF(ISERROR(L314/H314), "", L314/H314)</f>
        <v>6.09338318407096E-2</v>
      </c>
      <c r="N314" s="127" t="str">
        <f>IF(ISERROR(ABS(M314)), "", IF(ABS(M314)&gt;=4%, "In the manager's summary, discuss the reasoning for the change in RTSR rates", ""))</f>
        <v>In the manager's summary, discuss the reasoning for the change in RTSR rates</v>
      </c>
      <c r="O314" s="160"/>
    </row>
    <row r="315" spans="1:15" ht="26.4" x14ac:dyDescent="0.25">
      <c r="A315" s="103" t="str">
        <f t="shared" si="35"/>
        <v>GS 3,000 - 4,999 kW</v>
      </c>
      <c r="D315" s="128" t="s">
        <v>68</v>
      </c>
      <c r="E315" s="25"/>
      <c r="F315" s="36">
        <v>2.7044000000000001</v>
      </c>
      <c r="G315" s="43">
        <f>IF($E291&gt;0, $E291, $E290*$E292)</f>
        <v>4000</v>
      </c>
      <c r="H315" s="116">
        <f>G315*F315</f>
        <v>10817.6</v>
      </c>
      <c r="I315" s="35">
        <v>2.8788999999999998</v>
      </c>
      <c r="J315" s="44">
        <f>IF($E291&gt;0, $E291, $E290*$E293)</f>
        <v>4000</v>
      </c>
      <c r="K315" s="118">
        <f>J315*I315</f>
        <v>11515.599999999999</v>
      </c>
      <c r="L315" s="119">
        <f t="shared" si="36"/>
        <v>697.99999999999818</v>
      </c>
      <c r="M315" s="120">
        <f>IF(ISERROR(L315/H315), "", L315/H315)</f>
        <v>6.4524478627421805E-2</v>
      </c>
      <c r="N315" s="127" t="str">
        <f>IF(ISERROR(ABS(M315)), "", IF(ABS(M315)&gt;=4%, "In the manager's summary, discuss the reasoning for the change in RTSR rates", ""))</f>
        <v>In the manager's summary, discuss the reasoning for the change in RTSR rates</v>
      </c>
      <c r="O315" s="160"/>
    </row>
    <row r="316" spans="1:15" ht="26.4" x14ac:dyDescent="0.25">
      <c r="A316" s="103" t="str">
        <f t="shared" si="35"/>
        <v>GS 3,000 - 4,999 kW</v>
      </c>
      <c r="B316" s="103" t="s">
        <v>69</v>
      </c>
      <c r="C316" s="24">
        <f>B20</f>
        <v>5</v>
      </c>
      <c r="D316" s="124" t="s">
        <v>70</v>
      </c>
      <c r="E316" s="7"/>
      <c r="F316" s="48"/>
      <c r="G316" s="49"/>
      <c r="H316" s="50">
        <f>SUM(H313:H315)</f>
        <v>61170.023318178726</v>
      </c>
      <c r="I316" s="51"/>
      <c r="J316" s="40"/>
      <c r="K316" s="50">
        <f>SUM(K313:K315)</f>
        <v>64309.622497491175</v>
      </c>
      <c r="L316" s="41">
        <f t="shared" si="36"/>
        <v>3139.5991793124485</v>
      </c>
      <c r="M316" s="42">
        <f>IF((H316)=0,"",(L316/H316))</f>
        <v>5.1325780325138626E-2</v>
      </c>
    </row>
    <row r="317" spans="1:15" ht="26.4" x14ac:dyDescent="0.25">
      <c r="A317" s="103" t="str">
        <f t="shared" si="35"/>
        <v>GS 3,000 - 4,999 kW</v>
      </c>
      <c r="D317" s="129" t="s">
        <v>71</v>
      </c>
      <c r="E317" s="25"/>
      <c r="F317" s="36">
        <v>4.5000000000000005E-3</v>
      </c>
      <c r="G317" s="43">
        <f>E290*E292</f>
        <v>2062199.9999999998</v>
      </c>
      <c r="H317" s="130">
        <f>G317*F317</f>
        <v>9279.9</v>
      </c>
      <c r="I317" s="35">
        <v>4.5000000000000005E-3</v>
      </c>
      <c r="J317" s="44">
        <f>E290*E293</f>
        <v>2062199.9999999998</v>
      </c>
      <c r="K317" s="118">
        <f>J317*I317</f>
        <v>9279.9</v>
      </c>
      <c r="L317" s="119">
        <f t="shared" si="36"/>
        <v>0</v>
      </c>
      <c r="M317" s="120">
        <f>IF(ISERROR(L317/H317), "", L317/H317)</f>
        <v>0</v>
      </c>
    </row>
    <row r="318" spans="1:15" ht="26.4" x14ac:dyDescent="0.25">
      <c r="A318" s="103" t="str">
        <f t="shared" si="35"/>
        <v>GS 3,000 - 4,999 kW</v>
      </c>
      <c r="D318" s="129" t="s">
        <v>72</v>
      </c>
      <c r="E318" s="25"/>
      <c r="F318" s="36">
        <v>1.5E-3</v>
      </c>
      <c r="G318" s="43">
        <f>E290*E292</f>
        <v>2062199.9999999998</v>
      </c>
      <c r="H318" s="130">
        <f>G318*F318</f>
        <v>3093.2999999999997</v>
      </c>
      <c r="I318" s="35">
        <v>1.5E-3</v>
      </c>
      <c r="J318" s="44">
        <f>E290*E293</f>
        <v>2062199.9999999998</v>
      </c>
      <c r="K318" s="118">
        <f>J318*I318</f>
        <v>3093.2999999999997</v>
      </c>
      <c r="L318" s="119">
        <f t="shared" si="36"/>
        <v>0</v>
      </c>
      <c r="M318" s="120">
        <f>IF(ISERROR(L318/H318), "", L318/H318)</f>
        <v>0</v>
      </c>
    </row>
    <row r="319" spans="1:15" x14ac:dyDescent="0.25">
      <c r="A319" s="103" t="str">
        <f t="shared" si="35"/>
        <v>GS 3,000 - 4,999 kW</v>
      </c>
      <c r="D319" s="25" t="s">
        <v>73</v>
      </c>
      <c r="E319" s="25"/>
      <c r="F319" s="54">
        <v>0.25</v>
      </c>
      <c r="G319" s="27">
        <v>1</v>
      </c>
      <c r="H319" s="130">
        <f>G319*F319</f>
        <v>0.25</v>
      </c>
      <c r="I319" s="45">
        <v>0.25</v>
      </c>
      <c r="J319" s="30">
        <v>1</v>
      </c>
      <c r="K319" s="118">
        <f>J319*I319</f>
        <v>0.25</v>
      </c>
      <c r="L319" s="119">
        <f t="shared" si="36"/>
        <v>0</v>
      </c>
      <c r="M319" s="120">
        <f>IF(ISERROR(L319/H319), "", L319/H319)</f>
        <v>0</v>
      </c>
    </row>
    <row r="320" spans="1:15" ht="26.4" x14ac:dyDescent="0.25">
      <c r="A320" s="103" t="str">
        <f t="shared" si="35"/>
        <v>GS 3,000 - 4,999 kW</v>
      </c>
      <c r="D320" s="129" t="s">
        <v>74</v>
      </c>
      <c r="E320" s="25"/>
      <c r="F320" s="34"/>
      <c r="G320" s="43"/>
      <c r="H320" s="130"/>
      <c r="I320" s="35"/>
      <c r="J320" s="44"/>
      <c r="K320" s="118"/>
      <c r="L320" s="119"/>
      <c r="M320" s="120"/>
    </row>
    <row r="321" spans="1:13" x14ac:dyDescent="0.25">
      <c r="A321" s="103" t="str">
        <f t="shared" si="35"/>
        <v>GS 3,000 - 4,999 kW</v>
      </c>
      <c r="B321" s="103" t="s">
        <v>12</v>
      </c>
      <c r="D321" s="25" t="s">
        <v>75</v>
      </c>
      <c r="E321" s="25"/>
      <c r="F321" s="96">
        <v>8.6999999999999994E-2</v>
      </c>
      <c r="G321" s="55">
        <f>IF(AND(E290*12&gt;=150000),OffPeakPer*E290*E292,OffPeakPer*E290)</f>
        <v>1319807.9999999998</v>
      </c>
      <c r="H321" s="130">
        <f>G321*F321</f>
        <v>114823.29599999997</v>
      </c>
      <c r="I321" s="35">
        <f>OffPeak</f>
        <v>9.8000000000000004E-2</v>
      </c>
      <c r="J321" s="56">
        <f>IF(AND(E290*12&gt;=150000),OffPeakPer*E290*E293,OffPeakPer*E290)</f>
        <v>1319807.9999999998</v>
      </c>
      <c r="K321" s="118">
        <f>J321*I321</f>
        <v>129341.18399999998</v>
      </c>
      <c r="L321" s="119">
        <f>K321-H321</f>
        <v>14517.888000000006</v>
      </c>
      <c r="M321" s="120">
        <f>IF(ISERROR(L321/H321), "", L321/H321)</f>
        <v>0.1264367816091955</v>
      </c>
    </row>
    <row r="322" spans="1:13" x14ac:dyDescent="0.25">
      <c r="A322" s="103" t="str">
        <f t="shared" si="35"/>
        <v>GS 3,000 - 4,999 kW</v>
      </c>
      <c r="B322" s="103" t="s">
        <v>12</v>
      </c>
      <c r="D322" s="25" t="s">
        <v>76</v>
      </c>
      <c r="E322" s="25"/>
      <c r="F322" s="96">
        <v>0.157</v>
      </c>
      <c r="G322" s="55">
        <f>IF(AND(E290*12&gt;=150000),MidPeakPer*E290*E292,MidPeakPer*E290)</f>
        <v>371195.99999999994</v>
      </c>
      <c r="H322" s="130">
        <f>G322*F322</f>
        <v>58277.77199999999</v>
      </c>
      <c r="I322" s="35">
        <f>MidPeak</f>
        <v>0.157</v>
      </c>
      <c r="J322" s="56">
        <f>IF(AND(E290*12&gt;=150000),MidPeakPer*E290*E293,MidPeakPer*E290)</f>
        <v>371195.99999999994</v>
      </c>
      <c r="K322" s="118">
        <f>J322*I322</f>
        <v>58277.77199999999</v>
      </c>
      <c r="L322" s="119">
        <f>K322-H322</f>
        <v>0</v>
      </c>
      <c r="M322" s="120">
        <f>IF(ISERROR(L322/H322), "", L322/H322)</f>
        <v>0</v>
      </c>
    </row>
    <row r="323" spans="1:13" x14ac:dyDescent="0.25">
      <c r="A323" s="103" t="str">
        <f t="shared" si="35"/>
        <v>GS 3,000 - 4,999 kW</v>
      </c>
      <c r="B323" s="103" t="s">
        <v>12</v>
      </c>
      <c r="D323" s="103" t="s">
        <v>77</v>
      </c>
      <c r="E323" s="25"/>
      <c r="F323" s="96">
        <v>0.182</v>
      </c>
      <c r="G323" s="55">
        <f>IF(AND(E290*12&gt;=150000),OnPeakPer*E290*E292,OnPeakPer*E290)</f>
        <v>371195.99999999994</v>
      </c>
      <c r="H323" s="130">
        <f>G323*F323</f>
        <v>67557.671999999991</v>
      </c>
      <c r="I323" s="35">
        <f>OnPeak</f>
        <v>0.20300000000000001</v>
      </c>
      <c r="J323" s="56">
        <f>IF(AND(E290*12&gt;=150000),OnPeakPer*E290*E293,OnPeakPer*E290)</f>
        <v>371195.99999999994</v>
      </c>
      <c r="K323" s="118">
        <f>J323*I323</f>
        <v>75352.788</v>
      </c>
      <c r="L323" s="119">
        <f>K323-H323</f>
        <v>7795.1160000000091</v>
      </c>
      <c r="M323" s="120">
        <f>IF(ISERROR(L323/H323), "", L323/H323)</f>
        <v>0.11538461538461553</v>
      </c>
    </row>
    <row r="324" spans="1:13" x14ac:dyDescent="0.25">
      <c r="A324" s="103" t="str">
        <f t="shared" si="35"/>
        <v>GS 3,000 - 4,999 kW</v>
      </c>
      <c r="B324" s="103" t="s">
        <v>78</v>
      </c>
      <c r="D324" s="25" t="s">
        <v>79</v>
      </c>
      <c r="E324" s="25"/>
      <c r="F324" s="57">
        <v>0.11308</v>
      </c>
      <c r="G324" s="55">
        <f>IF(AND(E290*12&gt;=150000),E290*E292,E290)</f>
        <v>2062199.9999999998</v>
      </c>
      <c r="H324" s="130">
        <f>G324*F324</f>
        <v>233193.57599999997</v>
      </c>
      <c r="I324" s="35">
        <f>F324</f>
        <v>0.11308</v>
      </c>
      <c r="J324" s="56">
        <f>IF(AND(E290*12&gt;=150000),E290*E293,E290)</f>
        <v>2062199.9999999998</v>
      </c>
      <c r="K324" s="118">
        <f>J324*I324</f>
        <v>233193.57599999997</v>
      </c>
      <c r="L324" s="119">
        <f>K324-H324</f>
        <v>0</v>
      </c>
      <c r="M324" s="120">
        <f>IF(ISERROR(L324/H324), "", L324/H324)</f>
        <v>0</v>
      </c>
    </row>
    <row r="325" spans="1:13" ht="13.8" thickBot="1" x14ac:dyDescent="0.3">
      <c r="A325" s="103" t="str">
        <f t="shared" si="35"/>
        <v>GS 3,000 - 4,999 kW</v>
      </c>
      <c r="B325" s="103" t="s">
        <v>17</v>
      </c>
      <c r="D325" s="25" t="s">
        <v>80</v>
      </c>
      <c r="E325" s="25"/>
      <c r="F325" s="57">
        <v>0.11308</v>
      </c>
      <c r="G325" s="55">
        <f>IF(AND(E290*12&gt;=150000),E290*E292,E290)</f>
        <v>2062199.9999999998</v>
      </c>
      <c r="H325" s="130">
        <f>G325*F325</f>
        <v>233193.57599999997</v>
      </c>
      <c r="I325" s="35">
        <f>F325</f>
        <v>0.11308</v>
      </c>
      <c r="J325" s="56">
        <f>IF(AND(E290*12&gt;=150000),E290*E293,E290)</f>
        <v>2062199.9999999998</v>
      </c>
      <c r="K325" s="118">
        <f>J325*I325</f>
        <v>233193.57599999997</v>
      </c>
      <c r="L325" s="119">
        <f>K325-H325</f>
        <v>0</v>
      </c>
      <c r="M325" s="120">
        <f>IF(ISERROR(L325/H325), "", L325/H325)</f>
        <v>0</v>
      </c>
    </row>
    <row r="326" spans="1:13" ht="13.8" thickBot="1" x14ac:dyDescent="0.3">
      <c r="A326" s="103" t="str">
        <f t="shared" si="35"/>
        <v>GS 3,000 - 4,999 kW</v>
      </c>
      <c r="D326" s="58"/>
      <c r="E326" s="59"/>
      <c r="F326" s="60"/>
      <c r="G326" s="61"/>
      <c r="H326" s="62"/>
      <c r="I326" s="60"/>
      <c r="J326" s="63"/>
      <c r="K326" s="62"/>
      <c r="L326" s="64"/>
      <c r="M326" s="65"/>
    </row>
    <row r="327" spans="1:13" ht="13.2" hidden="1" customHeight="1" x14ac:dyDescent="0.25">
      <c r="A327" s="103" t="str">
        <f t="shared" si="35"/>
        <v>GS 3,000 - 4,999 kW</v>
      </c>
      <c r="B327" s="103" t="s">
        <v>12</v>
      </c>
      <c r="D327" s="135" t="s">
        <v>81</v>
      </c>
      <c r="E327" s="25"/>
      <c r="F327" s="66"/>
      <c r="G327" s="67"/>
      <c r="H327" s="68">
        <f>SUM(H317:H323,H316)</f>
        <v>314202.21331817866</v>
      </c>
      <c r="I327" s="69"/>
      <c r="J327" s="69"/>
      <c r="K327" s="68">
        <f>SUM(K317:K323,K316)</f>
        <v>339654.81649749121</v>
      </c>
      <c r="L327" s="70">
        <f>K327-H327</f>
        <v>25452.603179312544</v>
      </c>
      <c r="M327" s="71">
        <f>IF((H327)=0,"",(L327/H327))</f>
        <v>8.1007077927671436E-2</v>
      </c>
    </row>
    <row r="328" spans="1:13" ht="13.2" hidden="1" customHeight="1" x14ac:dyDescent="0.25">
      <c r="A328" s="103" t="str">
        <f t="shared" si="35"/>
        <v>GS 3,000 - 4,999 kW</v>
      </c>
      <c r="B328" s="103" t="s">
        <v>12</v>
      </c>
      <c r="D328" s="142" t="s">
        <v>82</v>
      </c>
      <c r="E328" s="25"/>
      <c r="F328" s="66">
        <v>0.13</v>
      </c>
      <c r="G328" s="72"/>
      <c r="H328" s="73">
        <f>H327*F328</f>
        <v>40846.287731363227</v>
      </c>
      <c r="I328" s="74">
        <v>0.13</v>
      </c>
      <c r="J328" s="27"/>
      <c r="K328" s="73">
        <f>K327*I328</f>
        <v>44155.126144673857</v>
      </c>
      <c r="L328" s="32">
        <f>K328-H328</f>
        <v>3308.8384133106301</v>
      </c>
      <c r="M328" s="75">
        <f>IF((H328)=0,"",(L328/H328))</f>
        <v>8.1007077927671423E-2</v>
      </c>
    </row>
    <row r="329" spans="1:13" ht="14.4" hidden="1" customHeight="1" x14ac:dyDescent="0.3">
      <c r="A329" s="103" t="str">
        <f t="shared" si="35"/>
        <v>GS 3,000 - 4,999 kW</v>
      </c>
      <c r="B329" s="103" t="s">
        <v>12</v>
      </c>
      <c r="D329" s="142" t="s">
        <v>83</v>
      </c>
      <c r="E329" s="147"/>
      <c r="F329" s="76">
        <f>OER</f>
        <v>0.23499999999999999</v>
      </c>
      <c r="G329" s="72"/>
      <c r="H329" s="73">
        <f>IF(OR(ISNUMBER(SEARCH("[DGEN]", E288))=TRUE, ISNUMBER(SEARCH("STREET LIGHT", E288))=TRUE), 0, IF(AND(E290=0, E291=0),0, IF(AND(E291=0, E290*12&gt;250000), 0, IF(AND(E290=0, E291&gt;=50), 0, IF(E290*12&lt;=250000, F329*H327*-1, IF(E291&lt;50, F329*H327*-1, 0))))))</f>
        <v>0</v>
      </c>
      <c r="I329" s="76">
        <f>OER</f>
        <v>0.23499999999999999</v>
      </c>
      <c r="J329" s="27"/>
      <c r="K329" s="73">
        <f>IF(OR(ISNUMBER(SEARCH("[DGEN]", E288))=TRUE, ISNUMBER(SEARCH("STREET LIGHT", E288))=TRUE), 0, IF(AND(E290=0, E291=0),0, IF(AND(E291=0, E290*12&gt;250000), 0, IF(AND(E290=0, E291&gt;=50), 0, IF(E290*12&lt;=250000, I329*K327*-1, IF(E291&lt;50, I329*K327*-1, 0))))))</f>
        <v>0</v>
      </c>
      <c r="L329" s="32">
        <f>K329-H329</f>
        <v>0</v>
      </c>
      <c r="M329" s="75"/>
    </row>
    <row r="330" spans="1:13" ht="13.2" hidden="1" customHeight="1" x14ac:dyDescent="0.25">
      <c r="A330" s="103" t="str">
        <f t="shared" si="35"/>
        <v>GS 3,000 - 4,999 kW</v>
      </c>
      <c r="B330" s="103" t="s">
        <v>84</v>
      </c>
      <c r="D330" s="248" t="s">
        <v>85</v>
      </c>
      <c r="E330" s="248"/>
      <c r="F330" s="77"/>
      <c r="G330" s="78"/>
      <c r="H330" s="79">
        <f>H327+H328+H329</f>
        <v>355048.50104954187</v>
      </c>
      <c r="I330" s="80"/>
      <c r="J330" s="80"/>
      <c r="K330" s="81">
        <f>K327+K328+K329</f>
        <v>383809.94264216506</v>
      </c>
      <c r="L330" s="82">
        <f>K330-H330</f>
        <v>28761.441592623189</v>
      </c>
      <c r="M330" s="83">
        <f>IF((H330)=0,"",(L330/H330))</f>
        <v>8.1007077927671478E-2</v>
      </c>
    </row>
    <row r="331" spans="1:13" ht="13.8" hidden="1" customHeight="1" thickBot="1" x14ac:dyDescent="0.3">
      <c r="A331" s="103" t="str">
        <f t="shared" si="35"/>
        <v>GS 3,000 - 4,999 kW</v>
      </c>
      <c r="B331" s="103" t="s">
        <v>12</v>
      </c>
      <c r="D331" s="131"/>
      <c r="E331" s="132"/>
      <c r="F331" s="60"/>
      <c r="G331" s="61"/>
      <c r="H331" s="62"/>
      <c r="I331" s="60"/>
      <c r="J331" s="63"/>
      <c r="K331" s="62"/>
      <c r="L331" s="64"/>
      <c r="M331" s="65"/>
    </row>
    <row r="332" spans="1:13" ht="13.2" hidden="1" customHeight="1" x14ac:dyDescent="0.25">
      <c r="A332" s="103" t="str">
        <f t="shared" si="35"/>
        <v>GS 3,000 - 4,999 kW</v>
      </c>
      <c r="B332" s="103" t="s">
        <v>78</v>
      </c>
      <c r="D332" s="135" t="s">
        <v>86</v>
      </c>
      <c r="E332" s="25"/>
      <c r="F332" s="66"/>
      <c r="G332" s="67"/>
      <c r="H332" s="68">
        <f>SUM(H324,H317:H320,H316)</f>
        <v>306737.04931817867</v>
      </c>
      <c r="I332" s="69"/>
      <c r="J332" s="69"/>
      <c r="K332" s="68">
        <f>SUM(K324,K317:K320,K316)</f>
        <v>309876.64849749114</v>
      </c>
      <c r="L332" s="70">
        <f>K332-H332</f>
        <v>3139.5991793124704</v>
      </c>
      <c r="M332" s="71">
        <f>IF((H332)=0,"",(L332/H332))</f>
        <v>1.0235474280955741E-2</v>
      </c>
    </row>
    <row r="333" spans="1:13" ht="13.2" hidden="1" customHeight="1" x14ac:dyDescent="0.25">
      <c r="A333" s="103" t="str">
        <f t="shared" si="35"/>
        <v>GS 3,000 - 4,999 kW</v>
      </c>
      <c r="B333" s="103" t="s">
        <v>78</v>
      </c>
      <c r="D333" s="142" t="s">
        <v>82</v>
      </c>
      <c r="E333" s="25"/>
      <c r="F333" s="66">
        <v>0.13</v>
      </c>
      <c r="G333" s="67"/>
      <c r="H333" s="73">
        <f>H332*F333</f>
        <v>39875.81641136323</v>
      </c>
      <c r="I333" s="66">
        <v>0.13</v>
      </c>
      <c r="J333" s="74"/>
      <c r="K333" s="73">
        <f>K332*I333</f>
        <v>40283.964304673849</v>
      </c>
      <c r="L333" s="32">
        <f>K333-H333</f>
        <v>408.14789331061911</v>
      </c>
      <c r="M333" s="75">
        <f>IF((H333)=0,"",(L333/H333))</f>
        <v>1.0235474280955689E-2</v>
      </c>
    </row>
    <row r="334" spans="1:13" ht="14.4" hidden="1" customHeight="1" x14ac:dyDescent="0.3">
      <c r="A334" s="103" t="str">
        <f t="shared" si="35"/>
        <v>GS 3,000 - 4,999 kW</v>
      </c>
      <c r="B334" s="103" t="s">
        <v>78</v>
      </c>
      <c r="D334" s="142" t="s">
        <v>83</v>
      </c>
      <c r="E334" s="147"/>
      <c r="F334" s="76">
        <f>OER</f>
        <v>0.23499999999999999</v>
      </c>
      <c r="G334" s="67"/>
      <c r="H334" s="73">
        <f>IF(OR(ISNUMBER(SEARCH("[DGEN]", E288))=TRUE, ISNUMBER(SEARCH("STREET LIGHT", E288))=TRUE), 0, IF(AND(E290=0, E291=0),0, IF(AND(E291=0, E290*12&gt;250000), 0, IF(AND(E290=0, E291&gt;=50), 0, IF(E290*12&lt;=250000, F334*H332*-1, IF(E291&lt;50, F334*H332*-1, 0))))))</f>
        <v>0</v>
      </c>
      <c r="I334" s="76">
        <f>OER</f>
        <v>0.23499999999999999</v>
      </c>
      <c r="J334" s="74"/>
      <c r="K334" s="73">
        <f>IF(OR(ISNUMBER(SEARCH("[DGEN]", E288))=TRUE, ISNUMBER(SEARCH("STREET LIGHT", E288))=TRUE), 0, IF(AND(E290=0, E291=0),0, IF(AND(E291=0, E290*12&gt;250000), 0, IF(AND(E290=0, E291&gt;=50), 0, IF(E290*12&lt;=250000, I334*K332*-1, IF(E291&lt;50, I334*K332*-1, 0))))))</f>
        <v>0</v>
      </c>
      <c r="L334" s="32"/>
      <c r="M334" s="75"/>
    </row>
    <row r="335" spans="1:13" ht="13.2" hidden="1" customHeight="1" x14ac:dyDescent="0.25">
      <c r="A335" s="103" t="str">
        <f t="shared" si="35"/>
        <v>GS 3,000 - 4,999 kW</v>
      </c>
      <c r="B335" s="103" t="s">
        <v>87</v>
      </c>
      <c r="D335" s="248" t="s">
        <v>86</v>
      </c>
      <c r="E335" s="248"/>
      <c r="F335" s="84"/>
      <c r="G335" s="85"/>
      <c r="H335" s="79">
        <f>SUM(H332,H333)</f>
        <v>346612.86572954193</v>
      </c>
      <c r="I335" s="86"/>
      <c r="J335" s="86"/>
      <c r="K335" s="79">
        <f>SUM(K332,K333)</f>
        <v>350160.61280216498</v>
      </c>
      <c r="L335" s="87">
        <f>K335-H335</f>
        <v>3547.7470726230531</v>
      </c>
      <c r="M335" s="88">
        <f>IF((H335)=0,"",(L335/H335))</f>
        <v>1.0235474280955628E-2</v>
      </c>
    </row>
    <row r="336" spans="1:13" ht="13.8" hidden="1" customHeight="1" thickBot="1" x14ac:dyDescent="0.3">
      <c r="A336" s="103" t="str">
        <f t="shared" si="35"/>
        <v>GS 3,000 - 4,999 kW</v>
      </c>
      <c r="B336" s="103" t="s">
        <v>78</v>
      </c>
      <c r="D336" s="131"/>
      <c r="E336" s="132"/>
      <c r="F336" s="89"/>
      <c r="G336" s="90"/>
      <c r="H336" s="91"/>
      <c r="I336" s="89"/>
      <c r="J336" s="61"/>
      <c r="K336" s="91"/>
      <c r="L336" s="92"/>
      <c r="M336" s="65"/>
    </row>
    <row r="337" spans="1:14" x14ac:dyDescent="0.25">
      <c r="A337" s="103" t="str">
        <f t="shared" si="35"/>
        <v>GS 3,000 - 4,999 kW</v>
      </c>
      <c r="B337" s="103" t="s">
        <v>17</v>
      </c>
      <c r="D337" s="135" t="s">
        <v>88</v>
      </c>
      <c r="E337" s="25"/>
      <c r="F337" s="136"/>
      <c r="G337" s="137"/>
      <c r="H337" s="138">
        <f>SUM(H325,H317:H320,H316)</f>
        <v>306737.04931817867</v>
      </c>
      <c r="I337" s="139"/>
      <c r="J337" s="139"/>
      <c r="K337" s="138">
        <f>SUM(K325,K317:K320,K316)</f>
        <v>309876.64849749114</v>
      </c>
      <c r="L337" s="140">
        <f>K337-H337</f>
        <v>3139.5991793124704</v>
      </c>
      <c r="M337" s="141">
        <f>IF((H337)=0,"",(L337/H337))</f>
        <v>1.0235474280955741E-2</v>
      </c>
    </row>
    <row r="338" spans="1:14" x14ac:dyDescent="0.25">
      <c r="A338" s="103" t="str">
        <f t="shared" si="35"/>
        <v>GS 3,000 - 4,999 kW</v>
      </c>
      <c r="B338" s="103" t="s">
        <v>17</v>
      </c>
      <c r="D338" s="142" t="s">
        <v>82</v>
      </c>
      <c r="E338" s="25"/>
      <c r="F338" s="136">
        <v>0.13</v>
      </c>
      <c r="G338" s="137"/>
      <c r="H338" s="144">
        <f>H337*F338</f>
        <v>39875.81641136323</v>
      </c>
      <c r="I338" s="136">
        <v>0.13</v>
      </c>
      <c r="J338" s="145"/>
      <c r="K338" s="144">
        <f>K337*I338</f>
        <v>40283.964304673849</v>
      </c>
      <c r="L338" s="119">
        <f>K338-H338</f>
        <v>408.14789331061911</v>
      </c>
      <c r="M338" s="146">
        <f>IF((H338)=0,"",(L338/H338))</f>
        <v>1.0235474280955689E-2</v>
      </c>
    </row>
    <row r="339" spans="1:14" ht="14.4" x14ac:dyDescent="0.3">
      <c r="A339" s="103" t="str">
        <f t="shared" si="35"/>
        <v>GS 3,000 - 4,999 kW</v>
      </c>
      <c r="B339" s="103" t="s">
        <v>17</v>
      </c>
      <c r="D339" s="142" t="s">
        <v>83</v>
      </c>
      <c r="E339" s="147"/>
      <c r="F339" s="148">
        <f>OER</f>
        <v>0.23499999999999999</v>
      </c>
      <c r="G339" s="137"/>
      <c r="H339" s="144">
        <f>IF(OR(ISNUMBER(SEARCH("[DGEN]", E288))=TRUE, ISNUMBER(SEARCH("STREET LIGHT", E288))=TRUE), 0, IF(AND(E290=0, E291=0),0, IF(AND(E291=0, E290*12&gt;250000), 0, IF(AND(E290=0, E291&gt;=50), 0, IF(E290*12&lt;=250000, F339*H337*-1, IF(E291&lt;50, F339*H337*-1, 0))))))</f>
        <v>0</v>
      </c>
      <c r="I339" s="148">
        <f>OER</f>
        <v>0.23499999999999999</v>
      </c>
      <c r="J339" s="145"/>
      <c r="K339" s="144">
        <f>IF(OR(ISNUMBER(SEARCH("[DGEN]", E288))=TRUE, ISNUMBER(SEARCH("STREET LIGHT", E288))=TRUE), 0, IF(AND(E290=0, E291=0),0, IF(AND(E291=0, E290*12&gt;250000), 0, IF(AND(E290=0, E291&gt;=50), 0, IF(E290*12&lt;=250000, I339*K337*-1, IF(E291&lt;50, I339*K337*-1, 0))))))</f>
        <v>0</v>
      </c>
      <c r="L339" s="119"/>
      <c r="M339" s="146"/>
    </row>
    <row r="340" spans="1:14" ht="13.8" customHeight="1" thickBot="1" x14ac:dyDescent="0.3">
      <c r="A340" s="103" t="str">
        <f t="shared" si="35"/>
        <v>GS 3,000 - 4,999 kW</v>
      </c>
      <c r="B340" s="103" t="s">
        <v>89</v>
      </c>
      <c r="C340" s="24">
        <f>B20</f>
        <v>5</v>
      </c>
      <c r="D340" s="247" t="s">
        <v>88</v>
      </c>
      <c r="E340" s="247"/>
      <c r="F340" s="84"/>
      <c r="G340" s="85"/>
      <c r="H340" s="79">
        <f>SUM(H337,H338)</f>
        <v>346612.86572954193</v>
      </c>
      <c r="I340" s="86"/>
      <c r="J340" s="86"/>
      <c r="K340" s="79">
        <f>SUM(K337,K338)</f>
        <v>350160.61280216498</v>
      </c>
      <c r="L340" s="87">
        <f>K340-H340</f>
        <v>3547.7470726230531</v>
      </c>
      <c r="M340" s="88">
        <f>IF((H340)=0,"",(L340/H340))</f>
        <v>1.0235474280955628E-2</v>
      </c>
    </row>
    <row r="341" spans="1:14" ht="13.8" thickBot="1" x14ac:dyDescent="0.3">
      <c r="A341" s="103" t="str">
        <f t="shared" si="35"/>
        <v>GS 3,000 - 4,999 kW</v>
      </c>
      <c r="B341" s="103" t="s">
        <v>17</v>
      </c>
      <c r="D341" s="58"/>
      <c r="E341" s="59"/>
      <c r="F341" s="93"/>
      <c r="G341" s="90"/>
      <c r="H341" s="94"/>
      <c r="I341" s="93"/>
      <c r="J341" s="61"/>
      <c r="K341" s="94"/>
      <c r="L341" s="92"/>
      <c r="M341" s="95"/>
    </row>
    <row r="344" spans="1:14" x14ac:dyDescent="0.25">
      <c r="C344" s="103"/>
      <c r="D344" s="104" t="s">
        <v>34</v>
      </c>
      <c r="E344" s="249" t="str">
        <f>D21</f>
        <v>Large Use &gt;5MW</v>
      </c>
      <c r="F344" s="250"/>
      <c r="G344" s="250"/>
      <c r="H344" s="250"/>
      <c r="I344" s="250"/>
      <c r="J344" s="251"/>
      <c r="K344" s="103" t="str">
        <f>IF(N21="DEMAND - INTERVAL","RTSR - INTERVAL METERED","")</f>
        <v/>
      </c>
    </row>
    <row r="345" spans="1:14" x14ac:dyDescent="0.25">
      <c r="C345" s="103"/>
      <c r="D345" s="104" t="s">
        <v>35</v>
      </c>
      <c r="E345" s="252" t="str">
        <f>H21</f>
        <v>Non-RPP (Other)</v>
      </c>
      <c r="F345" s="253"/>
      <c r="G345" s="254"/>
      <c r="H345" s="20"/>
      <c r="I345" s="20"/>
    </row>
    <row r="346" spans="1:14" ht="15.6" x14ac:dyDescent="0.25">
      <c r="C346" s="103"/>
      <c r="D346" s="104" t="s">
        <v>36</v>
      </c>
      <c r="E346" s="21">
        <f>K21</f>
        <v>5650000</v>
      </c>
      <c r="F346" s="105" t="s">
        <v>11</v>
      </c>
      <c r="J346" s="22"/>
      <c r="K346" s="22"/>
      <c r="L346" s="22"/>
      <c r="M346" s="22"/>
      <c r="N346" s="22"/>
    </row>
    <row r="347" spans="1:14" ht="15.6" x14ac:dyDescent="0.3">
      <c r="C347" s="103"/>
      <c r="D347" s="104" t="s">
        <v>37</v>
      </c>
      <c r="E347" s="21">
        <f>L21</f>
        <v>9400</v>
      </c>
      <c r="F347" s="106" t="s">
        <v>16</v>
      </c>
      <c r="G347" s="107"/>
      <c r="H347" s="108"/>
      <c r="I347" s="108"/>
      <c r="J347" s="108"/>
    </row>
    <row r="348" spans="1:14" x14ac:dyDescent="0.25">
      <c r="C348" s="103"/>
      <c r="D348" s="104" t="s">
        <v>38</v>
      </c>
      <c r="E348" s="23">
        <f>I21</f>
        <v>1.0065999999999999</v>
      </c>
    </row>
    <row r="349" spans="1:14" x14ac:dyDescent="0.25">
      <c r="C349" s="103"/>
      <c r="D349" s="104" t="s">
        <v>39</v>
      </c>
      <c r="E349" s="23">
        <f>J21</f>
        <v>1.0065999999999999</v>
      </c>
    </row>
    <row r="350" spans="1:14" x14ac:dyDescent="0.25">
      <c r="C350" s="103"/>
    </row>
    <row r="351" spans="1:14" x14ac:dyDescent="0.25">
      <c r="C351" s="103"/>
      <c r="E351" s="105"/>
      <c r="F351" s="237" t="s">
        <v>40</v>
      </c>
      <c r="G351" s="238"/>
      <c r="H351" s="239"/>
      <c r="I351" s="237" t="s">
        <v>41</v>
      </c>
      <c r="J351" s="238"/>
      <c r="K351" s="239"/>
      <c r="L351" s="237" t="s">
        <v>42</v>
      </c>
      <c r="M351" s="239"/>
    </row>
    <row r="352" spans="1:14" x14ac:dyDescent="0.25">
      <c r="C352" s="103"/>
      <c r="E352" s="240"/>
      <c r="F352" s="109" t="s">
        <v>43</v>
      </c>
      <c r="G352" s="109" t="s">
        <v>44</v>
      </c>
      <c r="H352" s="110" t="s">
        <v>45</v>
      </c>
      <c r="I352" s="109" t="s">
        <v>43</v>
      </c>
      <c r="J352" s="111" t="s">
        <v>44</v>
      </c>
      <c r="K352" s="110" t="s">
        <v>45</v>
      </c>
      <c r="L352" s="242" t="s">
        <v>46</v>
      </c>
      <c r="M352" s="244" t="s">
        <v>47</v>
      </c>
    </row>
    <row r="353" spans="1:15" x14ac:dyDescent="0.25">
      <c r="C353" s="103"/>
      <c r="E353" s="241"/>
      <c r="F353" s="112" t="s">
        <v>48</v>
      </c>
      <c r="G353" s="112"/>
      <c r="H353" s="113" t="s">
        <v>48</v>
      </c>
      <c r="I353" s="112" t="s">
        <v>48</v>
      </c>
      <c r="J353" s="113"/>
      <c r="K353" s="113" t="s">
        <v>48</v>
      </c>
      <c r="L353" s="243"/>
      <c r="M353" s="245"/>
    </row>
    <row r="354" spans="1:15" x14ac:dyDescent="0.25">
      <c r="A354" s="103" t="str">
        <f>$E344</f>
        <v>Large Use &gt;5MW</v>
      </c>
      <c r="D354" s="114" t="s">
        <v>49</v>
      </c>
      <c r="E354" s="25"/>
      <c r="F354" s="26">
        <v>10722.24</v>
      </c>
      <c r="G354" s="115">
        <v>1</v>
      </c>
      <c r="H354" s="116">
        <f>G354*F354</f>
        <v>10722.24</v>
      </c>
      <c r="I354" s="29">
        <v>10722.24</v>
      </c>
      <c r="J354" s="117">
        <f>G354</f>
        <v>1</v>
      </c>
      <c r="K354" s="118">
        <f>J354*I354</f>
        <v>10722.24</v>
      </c>
      <c r="L354" s="119">
        <f>K354-H354</f>
        <v>0</v>
      </c>
      <c r="M354" s="120">
        <f>IF(ISERROR(L354/H354), "", L354/H354)</f>
        <v>0</v>
      </c>
    </row>
    <row r="355" spans="1:15" x14ac:dyDescent="0.25">
      <c r="A355" s="103" t="str">
        <f t="shared" ref="A355:A397" si="40">A354</f>
        <v>Large Use &gt;5MW</v>
      </c>
      <c r="D355" s="114" t="s">
        <v>50</v>
      </c>
      <c r="E355" s="25"/>
      <c r="F355" s="36">
        <v>5.98</v>
      </c>
      <c r="G355" s="115">
        <f>IF($E347&gt;0, $E347, $E346)</f>
        <v>9400</v>
      </c>
      <c r="H355" s="116">
        <f>G355*F355</f>
        <v>56212.000000000007</v>
      </c>
      <c r="I355" s="35">
        <v>6.1325000000000003</v>
      </c>
      <c r="J355" s="117">
        <f>IF($E347&gt;0, $E347, $E346)</f>
        <v>9400</v>
      </c>
      <c r="K355" s="118">
        <f>J355*I355</f>
        <v>57645.5</v>
      </c>
      <c r="L355" s="119">
        <f>K355-H355</f>
        <v>1433.4999999999927</v>
      </c>
      <c r="M355" s="120">
        <f>IF(ISERROR(L355/H355), "", L355/H355)</f>
        <v>2.5501672240802544E-2</v>
      </c>
    </row>
    <row r="356" spans="1:15" ht="13.2" hidden="1" customHeight="1" x14ac:dyDescent="0.25">
      <c r="A356" s="103" t="str">
        <f t="shared" si="40"/>
        <v>Large Use &gt;5MW</v>
      </c>
      <c r="D356" s="114" t="s">
        <v>51</v>
      </c>
      <c r="E356" s="25"/>
      <c r="F356" s="26">
        <v>0</v>
      </c>
      <c r="G356" s="115">
        <f>IF($E347&gt;0, $E347, $E346)</f>
        <v>9400</v>
      </c>
      <c r="H356" s="116">
        <v>0</v>
      </c>
      <c r="I356" s="35">
        <v>0</v>
      </c>
      <c r="J356" s="117">
        <f>IF($E347&gt;0, $E347, $E346)</f>
        <v>9400</v>
      </c>
      <c r="K356" s="118">
        <v>0</v>
      </c>
      <c r="L356" s="119"/>
      <c r="M356" s="120"/>
    </row>
    <row r="357" spans="1:15" ht="13.2" hidden="1" customHeight="1" x14ac:dyDescent="0.25">
      <c r="A357" s="103" t="str">
        <f t="shared" si="40"/>
        <v>Large Use &gt;5MW</v>
      </c>
      <c r="D357" s="114" t="s">
        <v>52</v>
      </c>
      <c r="E357" s="25"/>
      <c r="F357" s="26">
        <v>0</v>
      </c>
      <c r="G357" s="115">
        <f>IF($E347&gt;0, $E347, $E346)</f>
        <v>9400</v>
      </c>
      <c r="H357" s="116">
        <v>0</v>
      </c>
      <c r="I357" s="35">
        <v>0</v>
      </c>
      <c r="J357" s="121">
        <f>IF($E347&gt;0, $E347, $E346)</f>
        <v>9400</v>
      </c>
      <c r="K357" s="118">
        <v>0</v>
      </c>
      <c r="L357" s="119">
        <f t="shared" ref="L357:L375" si="41">K357-H357</f>
        <v>0</v>
      </c>
      <c r="M357" s="120" t="str">
        <f>IF(ISERROR(L357/H357), "", L357/H357)</f>
        <v/>
      </c>
    </row>
    <row r="358" spans="1:15" x14ac:dyDescent="0.25">
      <c r="A358" s="103" t="str">
        <f t="shared" si="40"/>
        <v>Large Use &gt;5MW</v>
      </c>
      <c r="D358" s="114" t="s">
        <v>53</v>
      </c>
      <c r="E358" s="25"/>
      <c r="F358" s="26">
        <v>0</v>
      </c>
      <c r="G358" s="115">
        <v>1</v>
      </c>
      <c r="H358" s="116">
        <f>G358*F358</f>
        <v>0</v>
      </c>
      <c r="I358" s="29">
        <v>0</v>
      </c>
      <c r="J358" s="117">
        <f>G358</f>
        <v>1</v>
      </c>
      <c r="K358" s="118">
        <f>J358*I358</f>
        <v>0</v>
      </c>
      <c r="L358" s="119">
        <f t="shared" si="41"/>
        <v>0</v>
      </c>
      <c r="M358" s="120" t="str">
        <f>IF(ISERROR(L358/H358), "", L358/H358)</f>
        <v/>
      </c>
    </row>
    <row r="359" spans="1:15" x14ac:dyDescent="0.25">
      <c r="A359" s="103" t="str">
        <f t="shared" si="40"/>
        <v>Large Use &gt;5MW</v>
      </c>
      <c r="D359" s="114" t="s">
        <v>54</v>
      </c>
      <c r="E359" s="25"/>
      <c r="F359" s="26">
        <v>0.16633358472067256</v>
      </c>
      <c r="G359" s="115">
        <f>IF($E347&gt;0, $E347, $E346)</f>
        <v>9400</v>
      </c>
      <c r="H359" s="116">
        <f>G359*F359</f>
        <v>1563.535696374322</v>
      </c>
      <c r="I359" s="35">
        <v>0.50183764731516856</v>
      </c>
      <c r="J359" s="117">
        <f>IF($E347&gt;0, $E347, $E346)</f>
        <v>9400</v>
      </c>
      <c r="K359" s="118">
        <f>J359*I359</f>
        <v>4717.2738847625842</v>
      </c>
      <c r="L359" s="119">
        <f t="shared" si="41"/>
        <v>3153.7381883882622</v>
      </c>
      <c r="M359" s="120">
        <f>IF(ISERROR(L359/H359), "", L359/H359)</f>
        <v>2.017055444081933</v>
      </c>
    </row>
    <row r="360" spans="1:15" x14ac:dyDescent="0.25">
      <c r="A360" s="103" t="str">
        <f t="shared" si="40"/>
        <v>Large Use &gt;5MW</v>
      </c>
      <c r="B360" s="103" t="s">
        <v>55</v>
      </c>
      <c r="C360" s="24">
        <f>B21</f>
        <v>6</v>
      </c>
      <c r="D360" s="122" t="s">
        <v>56</v>
      </c>
      <c r="E360" s="7"/>
      <c r="F360" s="48"/>
      <c r="G360" s="38"/>
      <c r="H360" s="39">
        <f>SUM(H354:H359)</f>
        <v>68497.77569637433</v>
      </c>
      <c r="I360" s="51"/>
      <c r="J360" s="40"/>
      <c r="K360" s="39">
        <f>SUM(K354:K359)</f>
        <v>73085.013884762593</v>
      </c>
      <c r="L360" s="41">
        <f t="shared" si="41"/>
        <v>4587.2381883882626</v>
      </c>
      <c r="M360" s="42">
        <f>IF((H360)=0,"",(L360/H360))</f>
        <v>6.6969155447058851E-2</v>
      </c>
    </row>
    <row r="361" spans="1:15" x14ac:dyDescent="0.25">
      <c r="A361" s="103" t="str">
        <f t="shared" si="40"/>
        <v>Large Use &gt;5MW</v>
      </c>
      <c r="D361" s="123" t="s">
        <v>57</v>
      </c>
      <c r="E361" s="25"/>
      <c r="F361" s="34">
        <f>IF((E346*12&gt;=150000), 0, IF(E345="RPP",(F377*OffPeakPer+F378*MidPeakPer+F379*OnPeakPer),IF(E345="Non-RPP (Retailer)",F380,F381)))</f>
        <v>0</v>
      </c>
      <c r="G361" s="43">
        <f>IF(F361=0, 0, $E346*E348-E346)</f>
        <v>0</v>
      </c>
      <c r="H361" s="28">
        <f t="shared" ref="H361:H368" si="42">G361*F361</f>
        <v>0</v>
      </c>
      <c r="I361" s="35">
        <f>IF((E346*12&gt;=150000), 0, IF(E345="RPP",(I377*OffPeakPer+I378*MidPeakPer+I379*OnPeakPer),IF(E345="Non-RPP (Retailer)",I380,I381)))</f>
        <v>0</v>
      </c>
      <c r="J361" s="44">
        <f>IF(I361=0, 0, E346*E349-E346)</f>
        <v>0</v>
      </c>
      <c r="K361" s="31">
        <f t="shared" ref="K361:K368" si="43">J361*I361</f>
        <v>0</v>
      </c>
      <c r="L361" s="32">
        <f t="shared" si="41"/>
        <v>0</v>
      </c>
      <c r="M361" s="33" t="str">
        <f t="shared" ref="M361:M368" si="44">IF(ISERROR(L361/H361), "", L361/H361)</f>
        <v/>
      </c>
    </row>
    <row r="362" spans="1:15" ht="26.4" x14ac:dyDescent="0.25">
      <c r="A362" s="103" t="str">
        <f t="shared" si="40"/>
        <v>Large Use &gt;5MW</v>
      </c>
      <c r="D362" s="123" t="s">
        <v>58</v>
      </c>
      <c r="E362" s="25"/>
      <c r="F362" s="36">
        <v>0</v>
      </c>
      <c r="G362" s="55">
        <f>IF($E347&gt;0, $E347, $E346)</f>
        <v>9400</v>
      </c>
      <c r="H362" s="116">
        <f t="shared" si="42"/>
        <v>0</v>
      </c>
      <c r="I362" s="35">
        <v>0</v>
      </c>
      <c r="J362" s="56">
        <f>IF($E347&gt;0, $E347, $E346)</f>
        <v>9400</v>
      </c>
      <c r="K362" s="118">
        <f t="shared" si="43"/>
        <v>0</v>
      </c>
      <c r="L362" s="119">
        <f t="shared" si="41"/>
        <v>0</v>
      </c>
      <c r="M362" s="120" t="str">
        <f t="shared" si="44"/>
        <v/>
      </c>
    </row>
    <row r="363" spans="1:15" x14ac:dyDescent="0.25">
      <c r="A363" s="103" t="str">
        <f t="shared" si="40"/>
        <v>Large Use &gt;5MW</v>
      </c>
      <c r="D363" s="123" t="s">
        <v>59</v>
      </c>
      <c r="E363" s="25"/>
      <c r="F363" s="36">
        <v>0</v>
      </c>
      <c r="G363" s="55">
        <f>IF($E347&gt;0, $E347, $E346)</f>
        <v>9400</v>
      </c>
      <c r="H363" s="116">
        <f t="shared" si="42"/>
        <v>0</v>
      </c>
      <c r="I363" s="35">
        <v>0</v>
      </c>
      <c r="J363" s="56">
        <f>IF($E347&gt;0, $E347, $E346)</f>
        <v>9400</v>
      </c>
      <c r="K363" s="118">
        <f t="shared" si="43"/>
        <v>0</v>
      </c>
      <c r="L363" s="119">
        <f t="shared" si="41"/>
        <v>0</v>
      </c>
      <c r="M363" s="120" t="str">
        <f t="shared" si="44"/>
        <v/>
      </c>
    </row>
    <row r="364" spans="1:15" x14ac:dyDescent="0.25">
      <c r="A364" s="103" t="str">
        <f t="shared" si="40"/>
        <v>Large Use &gt;5MW</v>
      </c>
      <c r="D364" s="123" t="s">
        <v>60</v>
      </c>
      <c r="E364" s="25"/>
      <c r="F364" s="36">
        <v>0</v>
      </c>
      <c r="G364" s="55">
        <f>E346</f>
        <v>5650000</v>
      </c>
      <c r="H364" s="116">
        <f t="shared" si="42"/>
        <v>0</v>
      </c>
      <c r="I364" s="35">
        <v>0</v>
      </c>
      <c r="J364" s="56">
        <f>E346</f>
        <v>5650000</v>
      </c>
      <c r="K364" s="118">
        <f t="shared" si="43"/>
        <v>0</v>
      </c>
      <c r="L364" s="119">
        <f t="shared" si="41"/>
        <v>0</v>
      </c>
      <c r="M364" s="120" t="str">
        <f t="shared" si="44"/>
        <v/>
      </c>
    </row>
    <row r="365" spans="1:15" x14ac:dyDescent="0.25">
      <c r="A365" s="103" t="str">
        <f t="shared" si="40"/>
        <v>Large Use &gt;5MW</v>
      </c>
      <c r="D365" s="114" t="s">
        <v>61</v>
      </c>
      <c r="E365" s="25"/>
      <c r="F365" s="36">
        <v>0.62975936871077021</v>
      </c>
      <c r="G365" s="55">
        <f>IF($E347&gt;0, $E347, $E346)</f>
        <v>9400</v>
      </c>
      <c r="H365" s="116">
        <f t="shared" si="42"/>
        <v>5919.7380658812399</v>
      </c>
      <c r="I365" s="35">
        <v>0.65854858863908539</v>
      </c>
      <c r="J365" s="56">
        <f>IF($E347&gt;0, $E347, $E346)</f>
        <v>9400</v>
      </c>
      <c r="K365" s="118">
        <f t="shared" si="43"/>
        <v>6190.3567332074026</v>
      </c>
      <c r="L365" s="119">
        <f t="shared" si="41"/>
        <v>270.61866732616272</v>
      </c>
      <c r="M365" s="120">
        <f t="shared" si="44"/>
        <v>4.5714635396773617E-2</v>
      </c>
      <c r="O365" s="160"/>
    </row>
    <row r="366" spans="1:15" ht="26.4" x14ac:dyDescent="0.25">
      <c r="A366" s="103" t="str">
        <f t="shared" si="40"/>
        <v>Large Use &gt;5MW</v>
      </c>
      <c r="D366" s="123" t="s">
        <v>62</v>
      </c>
      <c r="E366" s="25"/>
      <c r="F366" s="36">
        <v>0</v>
      </c>
      <c r="G366" s="115">
        <v>1</v>
      </c>
      <c r="H366" s="116">
        <f t="shared" si="42"/>
        <v>0</v>
      </c>
      <c r="I366" s="45">
        <v>0</v>
      </c>
      <c r="J366" s="121">
        <v>1</v>
      </c>
      <c r="K366" s="118">
        <f t="shared" si="43"/>
        <v>0</v>
      </c>
      <c r="L366" s="119">
        <f t="shared" si="41"/>
        <v>0</v>
      </c>
      <c r="M366" s="120" t="str">
        <f t="shared" si="44"/>
        <v/>
      </c>
    </row>
    <row r="367" spans="1:15" x14ac:dyDescent="0.25">
      <c r="A367" s="103" t="str">
        <f t="shared" si="40"/>
        <v>Large Use &gt;5MW</v>
      </c>
      <c r="D367" s="114" t="s">
        <v>63</v>
      </c>
      <c r="E367" s="25"/>
      <c r="F367" s="36">
        <v>0</v>
      </c>
      <c r="G367" s="115">
        <v>1</v>
      </c>
      <c r="H367" s="116">
        <f t="shared" si="42"/>
        <v>0</v>
      </c>
      <c r="I367" s="29">
        <v>0</v>
      </c>
      <c r="J367" s="121">
        <v>1</v>
      </c>
      <c r="K367" s="118">
        <f t="shared" si="43"/>
        <v>0</v>
      </c>
      <c r="L367" s="119">
        <f t="shared" si="41"/>
        <v>0</v>
      </c>
      <c r="M367" s="120" t="str">
        <f t="shared" si="44"/>
        <v/>
      </c>
    </row>
    <row r="368" spans="1:15" x14ac:dyDescent="0.25">
      <c r="A368" s="103" t="str">
        <f t="shared" si="40"/>
        <v>Large Use &gt;5MW</v>
      </c>
      <c r="D368" s="114" t="s">
        <v>64</v>
      </c>
      <c r="E368" s="25"/>
      <c r="F368" s="36">
        <v>0.16913088273428814</v>
      </c>
      <c r="G368" s="55">
        <f>IF($E347&gt;0, $E347, $E346)</f>
        <v>9400</v>
      </c>
      <c r="H368" s="116">
        <f t="shared" si="42"/>
        <v>1589.8302977023086</v>
      </c>
      <c r="I368" s="35">
        <v>1.3330882734288146E-2</v>
      </c>
      <c r="J368" s="56">
        <f>IF($E347&gt;0, $E347, $E346)</f>
        <v>9400</v>
      </c>
      <c r="K368" s="118">
        <f t="shared" si="43"/>
        <v>125.31029770230857</v>
      </c>
      <c r="L368" s="119">
        <f t="shared" si="41"/>
        <v>-1464.52</v>
      </c>
      <c r="M368" s="120">
        <f t="shared" si="44"/>
        <v>-0.92118007948180858</v>
      </c>
    </row>
    <row r="369" spans="1:15" ht="26.4" x14ac:dyDescent="0.25">
      <c r="A369" s="103" t="str">
        <f t="shared" si="40"/>
        <v>Large Use &gt;5MW</v>
      </c>
      <c r="B369" s="103" t="s">
        <v>65</v>
      </c>
      <c r="C369" s="24">
        <f>B21</f>
        <v>6</v>
      </c>
      <c r="D369" s="124" t="s">
        <v>66</v>
      </c>
      <c r="E369" s="125"/>
      <c r="F369" s="48"/>
      <c r="G369" s="49"/>
      <c r="H369" s="50">
        <f>SUM(H360:H368)</f>
        <v>76007.34405995789</v>
      </c>
      <c r="I369" s="51"/>
      <c r="J369" s="52"/>
      <c r="K369" s="50">
        <f>SUM(K360:K368)</f>
        <v>79400.680915672303</v>
      </c>
      <c r="L369" s="41">
        <f t="shared" si="41"/>
        <v>3393.3368557144131</v>
      </c>
      <c r="M369" s="42">
        <f>IF((H369)=0,"",(L369/H369))</f>
        <v>4.4644855016083736E-2</v>
      </c>
    </row>
    <row r="370" spans="1:15" x14ac:dyDescent="0.25">
      <c r="A370" s="103" t="str">
        <f t="shared" si="40"/>
        <v>Large Use &gt;5MW</v>
      </c>
      <c r="D370" s="126" t="s">
        <v>67</v>
      </c>
      <c r="E370" s="25"/>
      <c r="F370" s="36">
        <v>6.1279000000000003</v>
      </c>
      <c r="G370" s="43">
        <f>IF($E347&gt;0, $E347, $E346*$E348)</f>
        <v>9400</v>
      </c>
      <c r="H370" s="116">
        <f>G370*F370</f>
        <v>57602.26</v>
      </c>
      <c r="I370" s="35">
        <v>6.5012999999999996</v>
      </c>
      <c r="J370" s="44">
        <f>IF($E347&gt;0, $E347, $E346*$E349)</f>
        <v>9400</v>
      </c>
      <c r="K370" s="118">
        <f>J370*I370</f>
        <v>61112.219999999994</v>
      </c>
      <c r="L370" s="119">
        <f t="shared" si="41"/>
        <v>3509.9599999999919</v>
      </c>
      <c r="M370" s="120">
        <f>IF(ISERROR(L370/H370), "", L370/H370)</f>
        <v>6.093441472608873E-2</v>
      </c>
      <c r="N370" s="127" t="str">
        <f>IF(ISERROR(ABS(M370)), "", IF(ABS(M370)&gt;=4%, "In the manager's summary, discuss the reasoning for the change in RTSR rates", ""))</f>
        <v>In the manager's summary, discuss the reasoning for the change in RTSR rates</v>
      </c>
      <c r="O370" s="160"/>
    </row>
    <row r="371" spans="1:15" ht="26.4" x14ac:dyDescent="0.25">
      <c r="A371" s="103" t="str">
        <f t="shared" si="40"/>
        <v>Large Use &gt;5MW</v>
      </c>
      <c r="D371" s="128" t="s">
        <v>68</v>
      </c>
      <c r="E371" s="25"/>
      <c r="F371" s="36">
        <v>4.1784999999999997</v>
      </c>
      <c r="G371" s="43">
        <f>IF($E347&gt;0, $E347, $E346*$E348)</f>
        <v>9400</v>
      </c>
      <c r="H371" s="116">
        <f>G371*F371</f>
        <v>39277.899999999994</v>
      </c>
      <c r="I371" s="35">
        <v>4.4480000000000004</v>
      </c>
      <c r="J371" s="44">
        <f>IF($E347&gt;0, $E347, $E346*$E349)</f>
        <v>9400</v>
      </c>
      <c r="K371" s="118">
        <f>J371*I371</f>
        <v>41811.200000000004</v>
      </c>
      <c r="L371" s="119">
        <f t="shared" si="41"/>
        <v>2533.3000000000102</v>
      </c>
      <c r="M371" s="120">
        <f>IF(ISERROR(L371/H371), "", L371/H371)</f>
        <v>6.4496829005624298E-2</v>
      </c>
      <c r="N371" s="127" t="str">
        <f>IF(ISERROR(ABS(M371)), "", IF(ABS(M371)&gt;=4%, "In the manager's summary, discuss the reasoning for the change in RTSR rates", ""))</f>
        <v>In the manager's summary, discuss the reasoning for the change in RTSR rates</v>
      </c>
      <c r="O371" s="160"/>
    </row>
    <row r="372" spans="1:15" ht="26.4" x14ac:dyDescent="0.25">
      <c r="A372" s="103" t="str">
        <f t="shared" si="40"/>
        <v>Large Use &gt;5MW</v>
      </c>
      <c r="B372" s="103" t="s">
        <v>69</v>
      </c>
      <c r="C372" s="24">
        <f>B21</f>
        <v>6</v>
      </c>
      <c r="D372" s="124" t="s">
        <v>70</v>
      </c>
      <c r="E372" s="7"/>
      <c r="F372" s="48"/>
      <c r="G372" s="49"/>
      <c r="H372" s="50">
        <f>SUM(H369:H371)</f>
        <v>172887.50405995789</v>
      </c>
      <c r="I372" s="51"/>
      <c r="J372" s="40"/>
      <c r="K372" s="50">
        <f>SUM(K369:K371)</f>
        <v>182324.10091567232</v>
      </c>
      <c r="L372" s="41">
        <f t="shared" si="41"/>
        <v>9436.5968557144224</v>
      </c>
      <c r="M372" s="42">
        <f>IF((H372)=0,"",(L372/H372))</f>
        <v>5.4582295620635386E-2</v>
      </c>
    </row>
    <row r="373" spans="1:15" ht="26.4" x14ac:dyDescent="0.25">
      <c r="A373" s="103" t="str">
        <f t="shared" si="40"/>
        <v>Large Use &gt;5MW</v>
      </c>
      <c r="D373" s="129" t="s">
        <v>71</v>
      </c>
      <c r="E373" s="25"/>
      <c r="F373" s="36">
        <v>4.5000000000000005E-3</v>
      </c>
      <c r="G373" s="43">
        <f>E346*E348</f>
        <v>5687290</v>
      </c>
      <c r="H373" s="130">
        <f>G373*F373</f>
        <v>25592.805000000004</v>
      </c>
      <c r="I373" s="35">
        <v>4.5000000000000005E-3</v>
      </c>
      <c r="J373" s="44">
        <f>E346*E349</f>
        <v>5687290</v>
      </c>
      <c r="K373" s="118">
        <f>J373*I373</f>
        <v>25592.805000000004</v>
      </c>
      <c r="L373" s="119">
        <f t="shared" si="41"/>
        <v>0</v>
      </c>
      <c r="M373" s="120">
        <f>IF(ISERROR(L373/H373), "", L373/H373)</f>
        <v>0</v>
      </c>
    </row>
    <row r="374" spans="1:15" ht="26.4" x14ac:dyDescent="0.25">
      <c r="A374" s="103" t="str">
        <f t="shared" si="40"/>
        <v>Large Use &gt;5MW</v>
      </c>
      <c r="D374" s="129" t="s">
        <v>72</v>
      </c>
      <c r="E374" s="25"/>
      <c r="F374" s="36">
        <v>1.5E-3</v>
      </c>
      <c r="G374" s="43">
        <f>E346*E348</f>
        <v>5687290</v>
      </c>
      <c r="H374" s="130">
        <f>G374*F374</f>
        <v>8530.9349999999995</v>
      </c>
      <c r="I374" s="35">
        <v>1.5E-3</v>
      </c>
      <c r="J374" s="44">
        <f>E346*E349</f>
        <v>5687290</v>
      </c>
      <c r="K374" s="118">
        <f>J374*I374</f>
        <v>8530.9349999999995</v>
      </c>
      <c r="L374" s="119">
        <f t="shared" si="41"/>
        <v>0</v>
      </c>
      <c r="M374" s="120">
        <f>IF(ISERROR(L374/H374), "", L374/H374)</f>
        <v>0</v>
      </c>
    </row>
    <row r="375" spans="1:15" x14ac:dyDescent="0.25">
      <c r="A375" s="103" t="str">
        <f t="shared" si="40"/>
        <v>Large Use &gt;5MW</v>
      </c>
      <c r="D375" s="25" t="s">
        <v>73</v>
      </c>
      <c r="E375" s="25"/>
      <c r="F375" s="54">
        <v>0.25</v>
      </c>
      <c r="G375" s="27">
        <v>1</v>
      </c>
      <c r="H375" s="130">
        <f>G375*F375</f>
        <v>0.25</v>
      </c>
      <c r="I375" s="45">
        <v>0.25</v>
      </c>
      <c r="J375" s="30">
        <v>1</v>
      </c>
      <c r="K375" s="118">
        <f>J375*I375</f>
        <v>0.25</v>
      </c>
      <c r="L375" s="119">
        <f t="shared" si="41"/>
        <v>0</v>
      </c>
      <c r="M375" s="120">
        <f>IF(ISERROR(L375/H375), "", L375/H375)</f>
        <v>0</v>
      </c>
    </row>
    <row r="376" spans="1:15" ht="26.4" hidden="1" customHeight="1" x14ac:dyDescent="0.25">
      <c r="A376" s="103" t="str">
        <f t="shared" si="40"/>
        <v>Large Use &gt;5MW</v>
      </c>
      <c r="D376" s="129" t="s">
        <v>74</v>
      </c>
      <c r="E376" s="25"/>
      <c r="F376" s="34"/>
      <c r="G376" s="43"/>
      <c r="H376" s="130"/>
      <c r="I376" s="35"/>
      <c r="J376" s="44"/>
      <c r="K376" s="118"/>
      <c r="L376" s="119"/>
      <c r="M376" s="120"/>
    </row>
    <row r="377" spans="1:15" ht="13.2" hidden="1" customHeight="1" x14ac:dyDescent="0.25">
      <c r="A377" s="103" t="str">
        <f t="shared" si="40"/>
        <v>Large Use &gt;5MW</v>
      </c>
      <c r="B377" s="103" t="s">
        <v>12</v>
      </c>
      <c r="D377" s="25" t="s">
        <v>75</v>
      </c>
      <c r="E377" s="25"/>
      <c r="F377" s="96">
        <v>8.6999999999999994E-2</v>
      </c>
      <c r="G377" s="55">
        <f>IF(AND(E346*12&gt;=150000),OffPeakPer*E346*E348,OffPeakPer*E346)</f>
        <v>3639865.5999999996</v>
      </c>
      <c r="H377" s="130">
        <f>G377*F377</f>
        <v>316668.30719999992</v>
      </c>
      <c r="I377" s="35">
        <f>OffPeak</f>
        <v>9.8000000000000004E-2</v>
      </c>
      <c r="J377" s="56">
        <f>IF(AND(E346*12&gt;=150000),OffPeakPer*E346*E349,OffPeakPer*E346)</f>
        <v>3639865.5999999996</v>
      </c>
      <c r="K377" s="118">
        <f>J377*I377</f>
        <v>356706.82879999996</v>
      </c>
      <c r="L377" s="119">
        <f>K377-H377</f>
        <v>40038.521600000036</v>
      </c>
      <c r="M377" s="120">
        <f>IF(ISERROR(L377/H377), "", L377/H377)</f>
        <v>0.12643678160919555</v>
      </c>
    </row>
    <row r="378" spans="1:15" ht="13.2" hidden="1" customHeight="1" x14ac:dyDescent="0.25">
      <c r="A378" s="103" t="str">
        <f t="shared" si="40"/>
        <v>Large Use &gt;5MW</v>
      </c>
      <c r="B378" s="103" t="s">
        <v>12</v>
      </c>
      <c r="D378" s="25" t="s">
        <v>76</v>
      </c>
      <c r="E378" s="25"/>
      <c r="F378" s="96">
        <v>0.157</v>
      </c>
      <c r="G378" s="55">
        <f>IF(AND(E346*12&gt;=150000),MidPeakPer*E346*E348,MidPeakPer*E346)</f>
        <v>1023712.2</v>
      </c>
      <c r="H378" s="130">
        <f>G378*F378</f>
        <v>160722.81539999999</v>
      </c>
      <c r="I378" s="35">
        <f>MidPeak</f>
        <v>0.157</v>
      </c>
      <c r="J378" s="56">
        <f>IF(AND(E346*12&gt;=150000),MidPeakPer*E346*E349,MidPeakPer*E346)</f>
        <v>1023712.2</v>
      </c>
      <c r="K378" s="118">
        <f>J378*I378</f>
        <v>160722.81539999999</v>
      </c>
      <c r="L378" s="119">
        <f>K378-H378</f>
        <v>0</v>
      </c>
      <c r="M378" s="120">
        <f>IF(ISERROR(L378/H378), "", L378/H378)</f>
        <v>0</v>
      </c>
    </row>
    <row r="379" spans="1:15" ht="13.2" hidden="1" customHeight="1" x14ac:dyDescent="0.25">
      <c r="A379" s="103" t="str">
        <f t="shared" si="40"/>
        <v>Large Use &gt;5MW</v>
      </c>
      <c r="B379" s="103" t="s">
        <v>12</v>
      </c>
      <c r="D379" s="103" t="s">
        <v>77</v>
      </c>
      <c r="E379" s="25"/>
      <c r="F379" s="96">
        <v>0.182</v>
      </c>
      <c r="G379" s="55">
        <f>IF(AND(E346*12&gt;=150000),OnPeakPer*E346*E348,OnPeakPer*E346)</f>
        <v>1023712.2</v>
      </c>
      <c r="H379" s="130">
        <f>G379*F379</f>
        <v>186315.62039999999</v>
      </c>
      <c r="I379" s="35">
        <f>OnPeak</f>
        <v>0.20300000000000001</v>
      </c>
      <c r="J379" s="56">
        <f>IF(AND(E346*12&gt;=150000),OnPeakPer*E346*E349,OnPeakPer*E346)</f>
        <v>1023712.2</v>
      </c>
      <c r="K379" s="118">
        <f>J379*I379</f>
        <v>207813.5766</v>
      </c>
      <c r="L379" s="119">
        <f>K379-H379</f>
        <v>21497.956200000015</v>
      </c>
      <c r="M379" s="120">
        <f>IF(ISERROR(L379/H379), "", L379/H379)</f>
        <v>0.11538461538461547</v>
      </c>
    </row>
    <row r="380" spans="1:15" ht="13.2" hidden="1" customHeight="1" x14ac:dyDescent="0.25">
      <c r="A380" s="103" t="str">
        <f t="shared" si="40"/>
        <v>Large Use &gt;5MW</v>
      </c>
      <c r="B380" s="103" t="s">
        <v>78</v>
      </c>
      <c r="D380" s="25" t="s">
        <v>79</v>
      </c>
      <c r="E380" s="25"/>
      <c r="F380" s="57">
        <v>0.11308</v>
      </c>
      <c r="G380" s="55">
        <f>IF(AND(E346*12&gt;=150000),E346*E348,E346)</f>
        <v>5687290</v>
      </c>
      <c r="H380" s="130">
        <f>G380*F380</f>
        <v>643118.75320000004</v>
      </c>
      <c r="I380" s="35">
        <f>F380</f>
        <v>0.11308</v>
      </c>
      <c r="J380" s="56">
        <f>IF(AND(E346*12&gt;=150000),E346*E349,E346)</f>
        <v>5687290</v>
      </c>
      <c r="K380" s="118">
        <f>J380*I380</f>
        <v>643118.75320000004</v>
      </c>
      <c r="L380" s="119">
        <f>K380-H380</f>
        <v>0</v>
      </c>
      <c r="M380" s="120">
        <f>IF(ISERROR(L380/H380), "", L380/H380)</f>
        <v>0</v>
      </c>
    </row>
    <row r="381" spans="1:15" ht="13.8" thickBot="1" x14ac:dyDescent="0.3">
      <c r="A381" s="103" t="str">
        <f t="shared" si="40"/>
        <v>Large Use &gt;5MW</v>
      </c>
      <c r="B381" s="103" t="s">
        <v>17</v>
      </c>
      <c r="D381" s="25" t="s">
        <v>80</v>
      </c>
      <c r="E381" s="25"/>
      <c r="F381" s="57">
        <v>0.11308</v>
      </c>
      <c r="G381" s="55">
        <f>IF(AND(E346*12&gt;=150000),E346*E348,E346)</f>
        <v>5687290</v>
      </c>
      <c r="H381" s="130">
        <f>G381*F381</f>
        <v>643118.75320000004</v>
      </c>
      <c r="I381" s="35">
        <f>F381</f>
        <v>0.11308</v>
      </c>
      <c r="J381" s="56">
        <f>IF(AND(E346*12&gt;=150000),E346*E349,E346)</f>
        <v>5687290</v>
      </c>
      <c r="K381" s="118">
        <f>J381*I381</f>
        <v>643118.75320000004</v>
      </c>
      <c r="L381" s="119">
        <f>K381-H381</f>
        <v>0</v>
      </c>
      <c r="M381" s="120">
        <f>IF(ISERROR(L381/H381), "", L381/H381)</f>
        <v>0</v>
      </c>
    </row>
    <row r="382" spans="1:15" ht="13.8" thickBot="1" x14ac:dyDescent="0.3">
      <c r="A382" s="103" t="str">
        <f t="shared" si="40"/>
        <v>Large Use &gt;5MW</v>
      </c>
      <c r="D382" s="58"/>
      <c r="E382" s="59"/>
      <c r="F382" s="60"/>
      <c r="G382" s="61"/>
      <c r="H382" s="62"/>
      <c r="I382" s="60"/>
      <c r="J382" s="63"/>
      <c r="K382" s="62"/>
      <c r="L382" s="64"/>
      <c r="M382" s="65"/>
    </row>
    <row r="383" spans="1:15" ht="13.2" hidden="1" customHeight="1" x14ac:dyDescent="0.25">
      <c r="A383" s="103" t="str">
        <f t="shared" si="40"/>
        <v>Large Use &gt;5MW</v>
      </c>
      <c r="B383" s="103" t="s">
        <v>12</v>
      </c>
      <c r="D383" s="135" t="s">
        <v>81</v>
      </c>
      <c r="E383" s="25"/>
      <c r="F383" s="66"/>
      <c r="G383" s="67"/>
      <c r="H383" s="68">
        <f>SUM(H373:H379,H372)</f>
        <v>870718.23705995781</v>
      </c>
      <c r="I383" s="69"/>
      <c r="J383" s="69"/>
      <c r="K383" s="68">
        <f>SUM(K373:K379,K372)</f>
        <v>941691.31171567226</v>
      </c>
      <c r="L383" s="70">
        <f>K383-H383</f>
        <v>70973.074655714445</v>
      </c>
      <c r="M383" s="71">
        <f>IF((H383)=0,"",(L383/H383))</f>
        <v>8.1510954560180218E-2</v>
      </c>
    </row>
    <row r="384" spans="1:15" ht="13.2" hidden="1" customHeight="1" x14ac:dyDescent="0.25">
      <c r="A384" s="103" t="str">
        <f t="shared" si="40"/>
        <v>Large Use &gt;5MW</v>
      </c>
      <c r="B384" s="103" t="s">
        <v>12</v>
      </c>
      <c r="D384" s="142" t="s">
        <v>82</v>
      </c>
      <c r="E384" s="25"/>
      <c r="F384" s="66">
        <v>0.13</v>
      </c>
      <c r="G384" s="72"/>
      <c r="H384" s="73">
        <f>H383*F384</f>
        <v>113193.37081779452</v>
      </c>
      <c r="I384" s="74">
        <v>0.13</v>
      </c>
      <c r="J384" s="27"/>
      <c r="K384" s="73">
        <f>K383*I384</f>
        <v>122419.8705230374</v>
      </c>
      <c r="L384" s="32">
        <f>K384-H384</f>
        <v>9226.4997052428807</v>
      </c>
      <c r="M384" s="75">
        <f>IF((H384)=0,"",(L384/H384))</f>
        <v>8.1510954560180232E-2</v>
      </c>
    </row>
    <row r="385" spans="1:13" ht="14.4" hidden="1" customHeight="1" x14ac:dyDescent="0.3">
      <c r="A385" s="103" t="str">
        <f t="shared" si="40"/>
        <v>Large Use &gt;5MW</v>
      </c>
      <c r="B385" s="103" t="s">
        <v>12</v>
      </c>
      <c r="D385" s="142" t="s">
        <v>83</v>
      </c>
      <c r="E385" s="147"/>
      <c r="F385" s="76">
        <f>OER</f>
        <v>0.23499999999999999</v>
      </c>
      <c r="G385" s="72"/>
      <c r="H385" s="73">
        <f>IF(OR(ISNUMBER(SEARCH("[DGEN]", E344))=TRUE, ISNUMBER(SEARCH("STREET LIGHT", E344))=TRUE), 0, IF(AND(E346=0, E347=0),0, IF(AND(E347=0, E346*12&gt;250000), 0, IF(AND(E346=0, E347&gt;=50), 0, IF(E346*12&lt;=250000, F385*H383*-1, IF(E347&lt;50, F385*H383*-1, 0))))))</f>
        <v>0</v>
      </c>
      <c r="I385" s="76">
        <f>OER</f>
        <v>0.23499999999999999</v>
      </c>
      <c r="J385" s="27"/>
      <c r="K385" s="73">
        <f>IF(OR(ISNUMBER(SEARCH("[DGEN]", E344))=TRUE, ISNUMBER(SEARCH("STREET LIGHT", E344))=TRUE), 0, IF(AND(E346=0, E347=0),0, IF(AND(E347=0, E346*12&gt;250000), 0, IF(AND(E346=0, E347&gt;=50), 0, IF(E346*12&lt;=250000, I385*K383*-1, IF(E347&lt;50, I385*K383*-1, 0))))))</f>
        <v>0</v>
      </c>
      <c r="L385" s="32">
        <f>K385-H385</f>
        <v>0</v>
      </c>
      <c r="M385" s="75"/>
    </row>
    <row r="386" spans="1:13" ht="13.2" hidden="1" customHeight="1" x14ac:dyDescent="0.25">
      <c r="A386" s="103" t="str">
        <f t="shared" si="40"/>
        <v>Large Use &gt;5MW</v>
      </c>
      <c r="B386" s="103" t="s">
        <v>84</v>
      </c>
      <c r="D386" s="248" t="s">
        <v>85</v>
      </c>
      <c r="E386" s="248"/>
      <c r="F386" s="77"/>
      <c r="G386" s="78"/>
      <c r="H386" s="79">
        <f>H383+H384+H385</f>
        <v>983911.60787775228</v>
      </c>
      <c r="I386" s="80"/>
      <c r="J386" s="80"/>
      <c r="K386" s="81">
        <f>K383+K384+K385</f>
        <v>1064111.1822387096</v>
      </c>
      <c r="L386" s="82">
        <f>K386-H386</f>
        <v>80199.574360957369</v>
      </c>
      <c r="M386" s="83">
        <f>IF((H386)=0,"",(L386/H386))</f>
        <v>8.151095456018026E-2</v>
      </c>
    </row>
    <row r="387" spans="1:13" ht="13.8" hidden="1" customHeight="1" thickBot="1" x14ac:dyDescent="0.3">
      <c r="A387" s="103" t="str">
        <f t="shared" si="40"/>
        <v>Large Use &gt;5MW</v>
      </c>
      <c r="B387" s="103" t="s">
        <v>12</v>
      </c>
      <c r="D387" s="131"/>
      <c r="E387" s="132"/>
      <c r="F387" s="60"/>
      <c r="G387" s="61"/>
      <c r="H387" s="62"/>
      <c r="I387" s="60"/>
      <c r="J387" s="63"/>
      <c r="K387" s="62"/>
      <c r="L387" s="64"/>
      <c r="M387" s="65"/>
    </row>
    <row r="388" spans="1:13" ht="13.2" hidden="1" customHeight="1" x14ac:dyDescent="0.25">
      <c r="A388" s="103" t="str">
        <f t="shared" si="40"/>
        <v>Large Use &gt;5MW</v>
      </c>
      <c r="B388" s="103" t="s">
        <v>78</v>
      </c>
      <c r="D388" s="135" t="s">
        <v>86</v>
      </c>
      <c r="E388" s="25"/>
      <c r="F388" s="66"/>
      <c r="G388" s="67"/>
      <c r="H388" s="68">
        <f>SUM(H380,H373:H376,H372)</f>
        <v>850130.24725995807</v>
      </c>
      <c r="I388" s="69"/>
      <c r="J388" s="69"/>
      <c r="K388" s="68">
        <f>SUM(K380,K373:K376,K372)</f>
        <v>859566.8441156724</v>
      </c>
      <c r="L388" s="70">
        <f>K388-H388</f>
        <v>9436.5968557143351</v>
      </c>
      <c r="M388" s="71">
        <f>IF((H388)=0,"",(L388/H388))</f>
        <v>1.1100177750561503E-2</v>
      </c>
    </row>
    <row r="389" spans="1:13" ht="13.2" hidden="1" customHeight="1" x14ac:dyDescent="0.25">
      <c r="A389" s="103" t="str">
        <f t="shared" si="40"/>
        <v>Large Use &gt;5MW</v>
      </c>
      <c r="B389" s="103" t="s">
        <v>78</v>
      </c>
      <c r="D389" s="142" t="s">
        <v>82</v>
      </c>
      <c r="E389" s="25"/>
      <c r="F389" s="66">
        <v>0.13</v>
      </c>
      <c r="G389" s="67"/>
      <c r="H389" s="73">
        <f>H388*F389</f>
        <v>110516.93214379455</v>
      </c>
      <c r="I389" s="66">
        <v>0.13</v>
      </c>
      <c r="J389" s="74"/>
      <c r="K389" s="73">
        <f>K388*I389</f>
        <v>111743.68973503742</v>
      </c>
      <c r="L389" s="32">
        <f>K389-H389</f>
        <v>1226.7575912428729</v>
      </c>
      <c r="M389" s="75">
        <f>IF((H389)=0,"",(L389/H389))</f>
        <v>1.1100177750561586E-2</v>
      </c>
    </row>
    <row r="390" spans="1:13" ht="14.4" hidden="1" customHeight="1" x14ac:dyDescent="0.3">
      <c r="A390" s="103" t="str">
        <f t="shared" si="40"/>
        <v>Large Use &gt;5MW</v>
      </c>
      <c r="B390" s="103" t="s">
        <v>78</v>
      </c>
      <c r="D390" s="142" t="s">
        <v>83</v>
      </c>
      <c r="E390" s="147"/>
      <c r="F390" s="76">
        <f>OER</f>
        <v>0.23499999999999999</v>
      </c>
      <c r="G390" s="67"/>
      <c r="H390" s="73">
        <f>IF(OR(ISNUMBER(SEARCH("[DGEN]", E344))=TRUE, ISNUMBER(SEARCH("STREET LIGHT", E344))=TRUE), 0, IF(AND(E346=0, E347=0),0, IF(AND(E347=0, E346*12&gt;250000), 0, IF(AND(E346=0, E347&gt;=50), 0, IF(E346*12&lt;=250000, F390*H388*-1, IF(E347&lt;50, F390*H388*-1, 0))))))</f>
        <v>0</v>
      </c>
      <c r="I390" s="76">
        <f>OER</f>
        <v>0.23499999999999999</v>
      </c>
      <c r="J390" s="74"/>
      <c r="K390" s="73">
        <f>IF(OR(ISNUMBER(SEARCH("[DGEN]", E344))=TRUE, ISNUMBER(SEARCH("STREET LIGHT", E344))=TRUE), 0, IF(AND(E346=0, E347=0),0, IF(AND(E347=0, E346*12&gt;250000), 0, IF(AND(E346=0, E347&gt;=50), 0, IF(E346*12&lt;=250000, I390*K388*-1, IF(E347&lt;50, I390*K388*-1, 0))))))</f>
        <v>0</v>
      </c>
      <c r="L390" s="32"/>
      <c r="M390" s="75"/>
    </row>
    <row r="391" spans="1:13" ht="13.2" hidden="1" customHeight="1" x14ac:dyDescent="0.25">
      <c r="A391" s="103" t="str">
        <f t="shared" si="40"/>
        <v>Large Use &gt;5MW</v>
      </c>
      <c r="B391" s="103" t="s">
        <v>87</v>
      </c>
      <c r="D391" s="248" t="s">
        <v>86</v>
      </c>
      <c r="E391" s="248"/>
      <c r="F391" s="84"/>
      <c r="G391" s="85"/>
      <c r="H391" s="79">
        <f>SUM(H388,H389)</f>
        <v>960647.17940375255</v>
      </c>
      <c r="I391" s="86"/>
      <c r="J391" s="86"/>
      <c r="K391" s="79">
        <f>SUM(K388,K389)</f>
        <v>971310.53385070979</v>
      </c>
      <c r="L391" s="87">
        <f>K391-H391</f>
        <v>10663.354446957237</v>
      </c>
      <c r="M391" s="88">
        <f>IF((H391)=0,"",(L391/H391))</f>
        <v>1.1100177750561543E-2</v>
      </c>
    </row>
    <row r="392" spans="1:13" ht="13.8" hidden="1" customHeight="1" thickBot="1" x14ac:dyDescent="0.3">
      <c r="A392" s="103" t="str">
        <f t="shared" si="40"/>
        <v>Large Use &gt;5MW</v>
      </c>
      <c r="B392" s="103" t="s">
        <v>78</v>
      </c>
      <c r="D392" s="131"/>
      <c r="E392" s="132"/>
      <c r="F392" s="89"/>
      <c r="G392" s="90"/>
      <c r="H392" s="91"/>
      <c r="I392" s="89"/>
      <c r="J392" s="61"/>
      <c r="K392" s="91"/>
      <c r="L392" s="92"/>
      <c r="M392" s="65"/>
    </row>
    <row r="393" spans="1:13" x14ac:dyDescent="0.25">
      <c r="A393" s="103" t="str">
        <f t="shared" si="40"/>
        <v>Large Use &gt;5MW</v>
      </c>
      <c r="B393" s="103" t="s">
        <v>17</v>
      </c>
      <c r="D393" s="135" t="s">
        <v>88</v>
      </c>
      <c r="E393" s="25"/>
      <c r="F393" s="136"/>
      <c r="G393" s="137"/>
      <c r="H393" s="138">
        <f>SUM(H381,H373:H376,H372)</f>
        <v>850130.24725995807</v>
      </c>
      <c r="I393" s="139"/>
      <c r="J393" s="139"/>
      <c r="K393" s="138">
        <f>SUM(K381,K373:K376,K372)</f>
        <v>859566.8441156724</v>
      </c>
      <c r="L393" s="140">
        <f>K393-H393</f>
        <v>9436.5968557143351</v>
      </c>
      <c r="M393" s="141">
        <f>IF((H393)=0,"",(L393/H393))</f>
        <v>1.1100177750561503E-2</v>
      </c>
    </row>
    <row r="394" spans="1:13" x14ac:dyDescent="0.25">
      <c r="A394" s="103" t="str">
        <f t="shared" si="40"/>
        <v>Large Use &gt;5MW</v>
      </c>
      <c r="B394" s="103" t="s">
        <v>17</v>
      </c>
      <c r="D394" s="142" t="s">
        <v>82</v>
      </c>
      <c r="E394" s="25"/>
      <c r="F394" s="136">
        <v>0.13</v>
      </c>
      <c r="G394" s="137"/>
      <c r="H394" s="144">
        <f>H393*F394</f>
        <v>110516.93214379455</v>
      </c>
      <c r="I394" s="136">
        <v>0.13</v>
      </c>
      <c r="J394" s="145"/>
      <c r="K394" s="144">
        <f>K393*I394</f>
        <v>111743.68973503742</v>
      </c>
      <c r="L394" s="119">
        <f>K394-H394</f>
        <v>1226.7575912428729</v>
      </c>
      <c r="M394" s="146">
        <f>IF((H394)=0,"",(L394/H394))</f>
        <v>1.1100177750561586E-2</v>
      </c>
    </row>
    <row r="395" spans="1:13" ht="14.4" x14ac:dyDescent="0.3">
      <c r="A395" s="103" t="str">
        <f t="shared" si="40"/>
        <v>Large Use &gt;5MW</v>
      </c>
      <c r="B395" s="103" t="s">
        <v>17</v>
      </c>
      <c r="D395" s="142" t="s">
        <v>83</v>
      </c>
      <c r="E395" s="147"/>
      <c r="F395" s="148">
        <f>OER</f>
        <v>0.23499999999999999</v>
      </c>
      <c r="G395" s="137"/>
      <c r="H395" s="144">
        <f>IF(OR(ISNUMBER(SEARCH("[DGEN]", E344))=TRUE, ISNUMBER(SEARCH("STREET LIGHT", E344))=TRUE), 0, IF(AND(E346=0, E347=0),0, IF(AND(E347=0, E346*12&gt;250000), 0, IF(AND(E346=0, E347&gt;=50), 0, IF(E346*12&lt;=250000, F395*H393*-1, IF(E347&lt;50, F395*H393*-1, 0))))))</f>
        <v>0</v>
      </c>
      <c r="I395" s="148">
        <f>OER</f>
        <v>0.23499999999999999</v>
      </c>
      <c r="J395" s="145"/>
      <c r="K395" s="144">
        <f>IF(OR(ISNUMBER(SEARCH("[DGEN]", E344))=TRUE, ISNUMBER(SEARCH("STREET LIGHT", E344))=TRUE), 0, IF(AND(E346=0, E347=0),0, IF(AND(E347=0, E346*12&gt;250000), 0, IF(AND(E346=0, E347&gt;=50), 0, IF(E346*12&lt;=250000, I395*K393*-1, IF(E347&lt;50, I395*K393*-1, 0))))))</f>
        <v>0</v>
      </c>
      <c r="L395" s="119"/>
      <c r="M395" s="146"/>
    </row>
    <row r="396" spans="1:13" ht="13.8" customHeight="1" thickBot="1" x14ac:dyDescent="0.3">
      <c r="A396" s="103" t="str">
        <f t="shared" si="40"/>
        <v>Large Use &gt;5MW</v>
      </c>
      <c r="B396" s="103" t="s">
        <v>89</v>
      </c>
      <c r="C396" s="24">
        <f>B21</f>
        <v>6</v>
      </c>
      <c r="D396" s="247" t="s">
        <v>88</v>
      </c>
      <c r="E396" s="247"/>
      <c r="F396" s="84"/>
      <c r="G396" s="85"/>
      <c r="H396" s="79">
        <f>SUM(H393,H394)</f>
        <v>960647.17940375255</v>
      </c>
      <c r="I396" s="86"/>
      <c r="J396" s="86"/>
      <c r="K396" s="79">
        <f>SUM(K393,K394)</f>
        <v>971310.53385070979</v>
      </c>
      <c r="L396" s="87">
        <f>K396-H396</f>
        <v>10663.354446957237</v>
      </c>
      <c r="M396" s="88">
        <f>IF((H396)=0,"",(L396/H396))</f>
        <v>1.1100177750561543E-2</v>
      </c>
    </row>
    <row r="397" spans="1:13" ht="13.8" thickBot="1" x14ac:dyDescent="0.3">
      <c r="A397" s="103" t="str">
        <f t="shared" si="40"/>
        <v>Large Use &gt;5MW</v>
      </c>
      <c r="B397" s="103" t="s">
        <v>17</v>
      </c>
      <c r="D397" s="58"/>
      <c r="E397" s="59"/>
      <c r="F397" s="93"/>
      <c r="G397" s="90"/>
      <c r="H397" s="94"/>
      <c r="I397" s="93"/>
      <c r="J397" s="61"/>
      <c r="K397" s="94"/>
      <c r="L397" s="92"/>
      <c r="M397" s="95"/>
    </row>
    <row r="400" spans="1:13" x14ac:dyDescent="0.25">
      <c r="C400" s="103"/>
      <c r="D400" s="104" t="s">
        <v>34</v>
      </c>
      <c r="E400" s="246" t="str">
        <f>D22</f>
        <v>Unmetered Scattered Load</v>
      </c>
      <c r="F400" s="246"/>
      <c r="G400" s="246"/>
      <c r="H400" s="246"/>
      <c r="I400" s="246"/>
      <c r="J400" s="246"/>
      <c r="K400" s="103" t="str">
        <f>IF(N22="DEMAND - INTERVAL","RTSR - INTERVAL METERED","")</f>
        <v/>
      </c>
    </row>
    <row r="401" spans="1:14" x14ac:dyDescent="0.25">
      <c r="C401" s="103"/>
      <c r="D401" s="104" t="s">
        <v>35</v>
      </c>
      <c r="E401" s="236" t="str">
        <f>H22</f>
        <v>RPP</v>
      </c>
      <c r="F401" s="236"/>
      <c r="G401" s="236"/>
      <c r="H401" s="20"/>
      <c r="I401" s="20"/>
    </row>
    <row r="402" spans="1:14" ht="15.6" x14ac:dyDescent="0.25">
      <c r="C402" s="103"/>
      <c r="D402" s="104" t="s">
        <v>36</v>
      </c>
      <c r="E402" s="21">
        <f>K22</f>
        <v>450</v>
      </c>
      <c r="F402" s="105" t="s">
        <v>11</v>
      </c>
      <c r="J402" s="22"/>
      <c r="K402" s="22"/>
      <c r="L402" s="22"/>
      <c r="M402" s="22"/>
      <c r="N402" s="22"/>
    </row>
    <row r="403" spans="1:14" ht="15.6" x14ac:dyDescent="0.3">
      <c r="C403" s="103"/>
      <c r="D403" s="104" t="s">
        <v>37</v>
      </c>
      <c r="E403" s="21">
        <f>L22</f>
        <v>0</v>
      </c>
      <c r="F403" s="106" t="s">
        <v>16</v>
      </c>
      <c r="G403" s="107"/>
      <c r="H403" s="108"/>
      <c r="I403" s="108"/>
      <c r="J403" s="108"/>
    </row>
    <row r="404" spans="1:14" x14ac:dyDescent="0.25">
      <c r="C404" s="103"/>
      <c r="D404" s="104" t="s">
        <v>38</v>
      </c>
      <c r="E404" s="23">
        <f>I22</f>
        <v>1.0415000000000001</v>
      </c>
    </row>
    <row r="405" spans="1:14" x14ac:dyDescent="0.25">
      <c r="C405" s="103"/>
      <c r="D405" s="104" t="s">
        <v>39</v>
      </c>
      <c r="E405" s="23">
        <f>J22</f>
        <v>1.0415000000000001</v>
      </c>
    </row>
    <row r="406" spans="1:14" x14ac:dyDescent="0.25">
      <c r="C406" s="103"/>
    </row>
    <row r="407" spans="1:14" x14ac:dyDescent="0.25">
      <c r="C407" s="103"/>
      <c r="E407" s="105"/>
      <c r="F407" s="237" t="s">
        <v>40</v>
      </c>
      <c r="G407" s="238"/>
      <c r="H407" s="239"/>
      <c r="I407" s="237" t="s">
        <v>41</v>
      </c>
      <c r="J407" s="238"/>
      <c r="K407" s="239"/>
      <c r="L407" s="237" t="s">
        <v>42</v>
      </c>
      <c r="M407" s="239"/>
    </row>
    <row r="408" spans="1:14" x14ac:dyDescent="0.25">
      <c r="C408" s="103"/>
      <c r="E408" s="240"/>
      <c r="F408" s="109" t="s">
        <v>43</v>
      </c>
      <c r="G408" s="109" t="s">
        <v>44</v>
      </c>
      <c r="H408" s="110" t="s">
        <v>45</v>
      </c>
      <c r="I408" s="109" t="s">
        <v>43</v>
      </c>
      <c r="J408" s="111" t="s">
        <v>44</v>
      </c>
      <c r="K408" s="110" t="s">
        <v>45</v>
      </c>
      <c r="L408" s="242" t="s">
        <v>46</v>
      </c>
      <c r="M408" s="244" t="s">
        <v>47</v>
      </c>
    </row>
    <row r="409" spans="1:14" x14ac:dyDescent="0.25">
      <c r="C409" s="103"/>
      <c r="E409" s="241"/>
      <c r="F409" s="112" t="s">
        <v>48</v>
      </c>
      <c r="G409" s="112"/>
      <c r="H409" s="113" t="s">
        <v>48</v>
      </c>
      <c r="I409" s="112" t="s">
        <v>48</v>
      </c>
      <c r="J409" s="113"/>
      <c r="K409" s="113" t="s">
        <v>48</v>
      </c>
      <c r="L409" s="243"/>
      <c r="M409" s="245"/>
    </row>
    <row r="410" spans="1:14" x14ac:dyDescent="0.25">
      <c r="A410" s="103" t="str">
        <f>$E400</f>
        <v>Unmetered Scattered Load</v>
      </c>
      <c r="D410" s="114" t="s">
        <v>49</v>
      </c>
      <c r="E410" s="25"/>
      <c r="F410" s="26">
        <v>10.130000000000001</v>
      </c>
      <c r="G410" s="115">
        <v>1</v>
      </c>
      <c r="H410" s="116">
        <f>G410*F410</f>
        <v>10.130000000000001</v>
      </c>
      <c r="I410" s="29">
        <v>10.37</v>
      </c>
      <c r="J410" s="117">
        <v>1</v>
      </c>
      <c r="K410" s="118">
        <f>J410*I410</f>
        <v>10.37</v>
      </c>
      <c r="L410" s="119">
        <f>K410-H410</f>
        <v>0.23999999999999844</v>
      </c>
      <c r="M410" s="120">
        <f>IF(ISERROR(L410/H410), "", L410/H410)</f>
        <v>2.3692003948667169E-2</v>
      </c>
    </row>
    <row r="411" spans="1:14" x14ac:dyDescent="0.25">
      <c r="A411" s="103" t="str">
        <f t="shared" ref="A411:A453" si="45">A410</f>
        <v>Unmetered Scattered Load</v>
      </c>
      <c r="D411" s="114" t="s">
        <v>50</v>
      </c>
      <c r="E411" s="25"/>
      <c r="F411" s="36">
        <v>2.7300000000000001E-2</v>
      </c>
      <c r="G411" s="115">
        <f>IF($E403&gt;0, $E403, $E402)</f>
        <v>450</v>
      </c>
      <c r="H411" s="116">
        <f>G411*F411</f>
        <v>12.285</v>
      </c>
      <c r="I411" s="35">
        <v>2.8000000000000001E-2</v>
      </c>
      <c r="J411" s="117">
        <f>IF($E403&gt;0, $E403, $E402)</f>
        <v>450</v>
      </c>
      <c r="K411" s="118">
        <f>J411*I411</f>
        <v>12.6</v>
      </c>
      <c r="L411" s="119">
        <f>K411-H411</f>
        <v>0.3149999999999995</v>
      </c>
      <c r="M411" s="120">
        <f>IF(ISERROR(L411/H411), "", L411/H411)</f>
        <v>2.5641025641025602E-2</v>
      </c>
    </row>
    <row r="412" spans="1:14" ht="13.2" hidden="1" customHeight="1" x14ac:dyDescent="0.25">
      <c r="A412" s="103" t="str">
        <f t="shared" si="45"/>
        <v>Unmetered Scattered Load</v>
      </c>
      <c r="D412" s="114" t="s">
        <v>51</v>
      </c>
      <c r="E412" s="25"/>
      <c r="F412" s="26">
        <v>0</v>
      </c>
      <c r="G412" s="115">
        <f>IF($E403&gt;0, $E403, $E402)</f>
        <v>450</v>
      </c>
      <c r="H412" s="116">
        <v>0</v>
      </c>
      <c r="I412" s="35">
        <v>0</v>
      </c>
      <c r="J412" s="117">
        <f>IF($E403&gt;0, $E403, $E402)</f>
        <v>450</v>
      </c>
      <c r="K412" s="118">
        <v>0</v>
      </c>
      <c r="L412" s="119"/>
      <c r="M412" s="120"/>
    </row>
    <row r="413" spans="1:14" ht="13.2" hidden="1" customHeight="1" x14ac:dyDescent="0.25">
      <c r="A413" s="103" t="str">
        <f t="shared" si="45"/>
        <v>Unmetered Scattered Load</v>
      </c>
      <c r="D413" s="114" t="s">
        <v>52</v>
      </c>
      <c r="E413" s="25"/>
      <c r="F413" s="26">
        <v>0</v>
      </c>
      <c r="G413" s="115">
        <f>IF($E403&gt;0, $E403, $E402)</f>
        <v>450</v>
      </c>
      <c r="H413" s="116">
        <v>0</v>
      </c>
      <c r="I413" s="35">
        <v>0</v>
      </c>
      <c r="J413" s="121">
        <f>IF($E403&gt;0, $E403, $E402)</f>
        <v>450</v>
      </c>
      <c r="K413" s="118">
        <v>0</v>
      </c>
      <c r="L413" s="119">
        <f t="shared" ref="L413:L431" si="46">K413-H413</f>
        <v>0</v>
      </c>
      <c r="M413" s="120" t="str">
        <f>IF(ISERROR(L413/H413), "", L413/H413)</f>
        <v/>
      </c>
    </row>
    <row r="414" spans="1:14" x14ac:dyDescent="0.25">
      <c r="A414" s="103" t="str">
        <f t="shared" si="45"/>
        <v>Unmetered Scattered Load</v>
      </c>
      <c r="D414" s="114" t="s">
        <v>53</v>
      </c>
      <c r="E414" s="25"/>
      <c r="F414" s="26">
        <v>0</v>
      </c>
      <c r="G414" s="115">
        <v>1</v>
      </c>
      <c r="H414" s="116">
        <f>G414*F414</f>
        <v>0</v>
      </c>
      <c r="I414" s="29">
        <v>0</v>
      </c>
      <c r="J414" s="117">
        <v>1</v>
      </c>
      <c r="K414" s="118">
        <f>J414*I414</f>
        <v>0</v>
      </c>
      <c r="L414" s="119">
        <f t="shared" si="46"/>
        <v>0</v>
      </c>
      <c r="M414" s="120" t="str">
        <f>IF(ISERROR(L414/H414), "", L414/H414)</f>
        <v/>
      </c>
    </row>
    <row r="415" spans="1:14" x14ac:dyDescent="0.25">
      <c r="A415" s="103" t="str">
        <f t="shared" si="45"/>
        <v>Unmetered Scattered Load</v>
      </c>
      <c r="D415" s="114" t="s">
        <v>54</v>
      </c>
      <c r="E415" s="25"/>
      <c r="F415" s="26">
        <v>-1.2499683605230114E-3</v>
      </c>
      <c r="G415" s="115">
        <f>IF($E403&gt;0, $E403, $E402)</f>
        <v>450</v>
      </c>
      <c r="H415" s="116">
        <f>G415*F415</f>
        <v>-0.56248576223535507</v>
      </c>
      <c r="I415" s="35">
        <v>2.7777067866125828E-3</v>
      </c>
      <c r="J415" s="117">
        <f>IF($E403&gt;0, $E403, $E402)</f>
        <v>450</v>
      </c>
      <c r="K415" s="118">
        <f>J415*I415</f>
        <v>1.2499680539756624</v>
      </c>
      <c r="L415" s="119">
        <f t="shared" si="46"/>
        <v>1.8124538162110175</v>
      </c>
      <c r="M415" s="120">
        <f>IF(ISERROR(L415/H415), "", L415/H415)</f>
        <v>-3.2222216772353631</v>
      </c>
    </row>
    <row r="416" spans="1:14" x14ac:dyDescent="0.25">
      <c r="A416" s="103" t="str">
        <f t="shared" si="45"/>
        <v>Unmetered Scattered Load</v>
      </c>
      <c r="B416" s="103" t="s">
        <v>55</v>
      </c>
      <c r="C416" s="24">
        <f>B22</f>
        <v>7</v>
      </c>
      <c r="D416" s="46" t="s">
        <v>56</v>
      </c>
      <c r="E416" s="47"/>
      <c r="F416" s="48"/>
      <c r="G416" s="49"/>
      <c r="H416" s="50">
        <f>SUM(H410:H415)</f>
        <v>21.852514237764645</v>
      </c>
      <c r="I416" s="51"/>
      <c r="J416" s="52"/>
      <c r="K416" s="50">
        <f>SUM(K410:K415)</f>
        <v>24.219968053975663</v>
      </c>
      <c r="L416" s="41">
        <f t="shared" si="46"/>
        <v>2.3674538162110181</v>
      </c>
      <c r="M416" s="42">
        <f>IF((H416)=0,"",(L416/H416))</f>
        <v>0.10833782284510213</v>
      </c>
    </row>
    <row r="417" spans="1:15" x14ac:dyDescent="0.25">
      <c r="A417" s="103" t="str">
        <f t="shared" si="45"/>
        <v>Unmetered Scattered Load</v>
      </c>
      <c r="D417" s="123" t="s">
        <v>57</v>
      </c>
      <c r="E417" s="25"/>
      <c r="F417" s="34">
        <f>IF((E402*12&gt;=150000), 0, IF(E401="RPP",(F433*OffPeakPer+F434*MidPeakPer+F435*OnPeakPer),IF(E401="Non-RPP (Retailer)",F436,F437)))</f>
        <v>0.12752000000000002</v>
      </c>
      <c r="G417" s="43">
        <f>IF(F417=0, 0, $E402*E404-E402)</f>
        <v>18.675000000000068</v>
      </c>
      <c r="H417" s="28">
        <f t="shared" ref="H417:H424" si="47">G417*F417</f>
        <v>2.3814360000000092</v>
      </c>
      <c r="I417" s="35">
        <f>IF((E402*12&gt;=150000), 0, IF(E401="RPP",(I433*OffPeakPer+I434*MidPeakPer+I435*OnPeakPer),IF(E401="Non-RPP (Retailer)",I436,I437)))</f>
        <v>0.12752000000000002</v>
      </c>
      <c r="J417" s="44">
        <f>IF(I417=0, 0, E402*E405-E402)</f>
        <v>18.675000000000068</v>
      </c>
      <c r="K417" s="31">
        <f t="shared" ref="K417:K424" si="48">J417*I417</f>
        <v>2.3814360000000092</v>
      </c>
      <c r="L417" s="119">
        <f t="shared" si="46"/>
        <v>0</v>
      </c>
      <c r="M417" s="120">
        <f t="shared" ref="M417:M424" si="49">IF(ISERROR(L417/H417), "", L417/H417)</f>
        <v>0</v>
      </c>
    </row>
    <row r="418" spans="1:15" ht="26.4" x14ac:dyDescent="0.25">
      <c r="A418" s="103" t="str">
        <f t="shared" si="45"/>
        <v>Unmetered Scattered Load</v>
      </c>
      <c r="D418" s="123" t="s">
        <v>58</v>
      </c>
      <c r="E418" s="25"/>
      <c r="F418" s="36">
        <v>0</v>
      </c>
      <c r="G418" s="55">
        <f>IF($E403&gt;0, $E403, $E402)</f>
        <v>450</v>
      </c>
      <c r="H418" s="116">
        <f t="shared" si="47"/>
        <v>0</v>
      </c>
      <c r="I418" s="35">
        <v>0</v>
      </c>
      <c r="J418" s="56">
        <f>IF($E403&gt;0, $E403, $E402)</f>
        <v>450</v>
      </c>
      <c r="K418" s="118">
        <f t="shared" si="48"/>
        <v>0</v>
      </c>
      <c r="L418" s="119">
        <f t="shared" si="46"/>
        <v>0</v>
      </c>
      <c r="M418" s="120" t="str">
        <f t="shared" si="49"/>
        <v/>
      </c>
    </row>
    <row r="419" spans="1:15" x14ac:dyDescent="0.25">
      <c r="A419" s="103" t="str">
        <f t="shared" si="45"/>
        <v>Unmetered Scattered Load</v>
      </c>
      <c r="D419" s="123" t="s">
        <v>59</v>
      </c>
      <c r="E419" s="25"/>
      <c r="F419" s="36">
        <v>0</v>
      </c>
      <c r="G419" s="55">
        <f>IF($E403&gt;0, $E403, $E402)</f>
        <v>450</v>
      </c>
      <c r="H419" s="116">
        <f t="shared" si="47"/>
        <v>0</v>
      </c>
      <c r="I419" s="35">
        <v>0</v>
      </c>
      <c r="J419" s="56">
        <f>IF($E403&gt;0, $E403, $E402)</f>
        <v>450</v>
      </c>
      <c r="K419" s="118">
        <f t="shared" si="48"/>
        <v>0</v>
      </c>
      <c r="L419" s="119">
        <f t="shared" si="46"/>
        <v>0</v>
      </c>
      <c r="M419" s="120" t="str">
        <f t="shared" si="49"/>
        <v/>
      </c>
    </row>
    <row r="420" spans="1:15" x14ac:dyDescent="0.25">
      <c r="A420" s="103" t="str">
        <f t="shared" si="45"/>
        <v>Unmetered Scattered Load</v>
      </c>
      <c r="D420" s="123" t="s">
        <v>60</v>
      </c>
      <c r="E420" s="25"/>
      <c r="F420" s="36">
        <v>0</v>
      </c>
      <c r="G420" s="55">
        <f>E402</f>
        <v>450</v>
      </c>
      <c r="H420" s="116">
        <f t="shared" si="47"/>
        <v>0</v>
      </c>
      <c r="I420" s="35">
        <v>0</v>
      </c>
      <c r="J420" s="56">
        <f>E402</f>
        <v>450</v>
      </c>
      <c r="K420" s="118">
        <f t="shared" si="48"/>
        <v>0</v>
      </c>
      <c r="L420" s="119">
        <f t="shared" si="46"/>
        <v>0</v>
      </c>
      <c r="M420" s="120" t="str">
        <f t="shared" si="49"/>
        <v/>
      </c>
    </row>
    <row r="421" spans="1:15" x14ac:dyDescent="0.25">
      <c r="A421" s="103" t="str">
        <f t="shared" si="45"/>
        <v>Unmetered Scattered Load</v>
      </c>
      <c r="D421" s="114" t="s">
        <v>61</v>
      </c>
      <c r="E421" s="25"/>
      <c r="F421" s="36">
        <v>1.3844714993997917E-3</v>
      </c>
      <c r="G421" s="55">
        <f>IF($E403&gt;0, $E403, $E402)</f>
        <v>450</v>
      </c>
      <c r="H421" s="116">
        <f t="shared" si="47"/>
        <v>0.62301217472990622</v>
      </c>
      <c r="I421" s="35">
        <v>1.4477621092120778E-3</v>
      </c>
      <c r="J421" s="56">
        <f>IF($E403&gt;0, $E403, $E402)</f>
        <v>450</v>
      </c>
      <c r="K421" s="118">
        <f t="shared" si="48"/>
        <v>0.65149294914543499</v>
      </c>
      <c r="L421" s="119">
        <f t="shared" si="46"/>
        <v>2.8480774415528765E-2</v>
      </c>
      <c r="M421" s="120">
        <f t="shared" si="49"/>
        <v>4.5714635396773749E-2</v>
      </c>
      <c r="O421" s="160"/>
    </row>
    <row r="422" spans="1:15" ht="26.4" x14ac:dyDescent="0.25">
      <c r="A422" s="103" t="str">
        <f t="shared" si="45"/>
        <v>Unmetered Scattered Load</v>
      </c>
      <c r="D422" s="123" t="s">
        <v>62</v>
      </c>
      <c r="E422" s="25"/>
      <c r="F422" s="36">
        <v>0</v>
      </c>
      <c r="G422" s="115">
        <v>1</v>
      </c>
      <c r="H422" s="116">
        <f t="shared" si="47"/>
        <v>0</v>
      </c>
      <c r="I422" s="45">
        <v>0</v>
      </c>
      <c r="J422" s="121">
        <v>1</v>
      </c>
      <c r="K422" s="118">
        <f t="shared" si="48"/>
        <v>0</v>
      </c>
      <c r="L422" s="119">
        <f t="shared" si="46"/>
        <v>0</v>
      </c>
      <c r="M422" s="120" t="str">
        <f t="shared" si="49"/>
        <v/>
      </c>
    </row>
    <row r="423" spans="1:15" x14ac:dyDescent="0.25">
      <c r="A423" s="103" t="str">
        <f t="shared" si="45"/>
        <v>Unmetered Scattered Load</v>
      </c>
      <c r="D423" s="114" t="s">
        <v>63</v>
      </c>
      <c r="E423" s="25"/>
      <c r="F423" s="36">
        <v>0</v>
      </c>
      <c r="G423" s="115">
        <v>1</v>
      </c>
      <c r="H423" s="116">
        <f t="shared" si="47"/>
        <v>0</v>
      </c>
      <c r="I423" s="29">
        <v>0</v>
      </c>
      <c r="J423" s="121">
        <v>1</v>
      </c>
      <c r="K423" s="118">
        <f t="shared" si="48"/>
        <v>0</v>
      </c>
      <c r="L423" s="119">
        <f t="shared" si="46"/>
        <v>0</v>
      </c>
      <c r="M423" s="120" t="str">
        <f t="shared" si="49"/>
        <v/>
      </c>
    </row>
    <row r="424" spans="1:15" x14ac:dyDescent="0.25">
      <c r="A424" s="103" t="str">
        <f t="shared" si="45"/>
        <v>Unmetered Scattered Load</v>
      </c>
      <c r="D424" s="114" t="s">
        <v>64</v>
      </c>
      <c r="E424" s="25"/>
      <c r="F424" s="36">
        <v>1.9440611291134794E-3</v>
      </c>
      <c r="G424" s="55">
        <f>IF($E403&gt;0, $E403, $E402)</f>
        <v>450</v>
      </c>
      <c r="H424" s="116">
        <f t="shared" si="47"/>
        <v>0.87482750810106569</v>
      </c>
      <c r="I424" s="35">
        <v>1.4406112911347939E-4</v>
      </c>
      <c r="J424" s="56">
        <f>IF($E403&gt;0, $E403, $E402)</f>
        <v>450</v>
      </c>
      <c r="K424" s="118">
        <f t="shared" si="48"/>
        <v>6.4827508101065731E-2</v>
      </c>
      <c r="L424" s="119">
        <f t="shared" si="46"/>
        <v>-0.80999999999999994</v>
      </c>
      <c r="M424" s="120">
        <f t="shared" si="49"/>
        <v>-0.92589681108475563</v>
      </c>
    </row>
    <row r="425" spans="1:15" ht="26.4" x14ac:dyDescent="0.25">
      <c r="A425" s="103" t="str">
        <f t="shared" si="45"/>
        <v>Unmetered Scattered Load</v>
      </c>
      <c r="B425" s="103" t="s">
        <v>65</v>
      </c>
      <c r="C425" s="24">
        <f>B22</f>
        <v>7</v>
      </c>
      <c r="D425" s="46" t="s">
        <v>66</v>
      </c>
      <c r="E425" s="47"/>
      <c r="F425" s="48"/>
      <c r="G425" s="49"/>
      <c r="H425" s="50">
        <f>SUM(H416:H424)</f>
        <v>25.731789920595627</v>
      </c>
      <c r="I425" s="51"/>
      <c r="J425" s="52"/>
      <c r="K425" s="50">
        <f>SUM(K416:K424)</f>
        <v>27.31772451122217</v>
      </c>
      <c r="L425" s="41">
        <f t="shared" si="46"/>
        <v>1.5859345906265432</v>
      </c>
      <c r="M425" s="42">
        <f>IF((H425)=0,"",(L425/H425))</f>
        <v>6.1633279127510952E-2</v>
      </c>
    </row>
    <row r="426" spans="1:15" x14ac:dyDescent="0.25">
      <c r="A426" s="103" t="str">
        <f t="shared" si="45"/>
        <v>Unmetered Scattered Load</v>
      </c>
      <c r="D426" s="126" t="s">
        <v>67</v>
      </c>
      <c r="E426" s="25"/>
      <c r="F426" s="36">
        <v>1.18E-2</v>
      </c>
      <c r="G426" s="43">
        <f>IF($E403&gt;0, $E403, $E402*$E404)</f>
        <v>468.67500000000007</v>
      </c>
      <c r="H426" s="116">
        <f>G426*F426</f>
        <v>5.5303650000000006</v>
      </c>
      <c r="I426" s="35">
        <v>1.2500000000000001E-2</v>
      </c>
      <c r="J426" s="44">
        <f>IF($E403&gt;0, $E403, $E402*$E405)</f>
        <v>468.67500000000007</v>
      </c>
      <c r="K426" s="118">
        <f>J426*I426</f>
        <v>5.8584375000000009</v>
      </c>
      <c r="L426" s="119">
        <f t="shared" si="46"/>
        <v>0.32807250000000021</v>
      </c>
      <c r="M426" s="120">
        <f>IF(ISERROR(L426/H426), "", L426/H426)</f>
        <v>5.9322033898305114E-2</v>
      </c>
      <c r="N426" s="127" t="str">
        <f>IF(ISERROR(ABS(M426)), "", IF(ABS(M426)&gt;=4%, "In the manager's summary, discuss the reasoning for the change in RTSR rates", ""))</f>
        <v>In the manager's summary, discuss the reasoning for the change in RTSR rates</v>
      </c>
      <c r="O426" s="160"/>
    </row>
    <row r="427" spans="1:15" ht="26.4" x14ac:dyDescent="0.25">
      <c r="A427" s="103" t="str">
        <f t="shared" si="45"/>
        <v>Unmetered Scattered Load</v>
      </c>
      <c r="D427" s="128" t="s">
        <v>68</v>
      </c>
      <c r="E427" s="25"/>
      <c r="F427" s="36">
        <v>8.8000000000000005E-3</v>
      </c>
      <c r="G427" s="43">
        <f>IF($E403&gt;0, $E403, $E402*$E404)</f>
        <v>468.67500000000007</v>
      </c>
      <c r="H427" s="116">
        <f>G427*F427</f>
        <v>4.124340000000001</v>
      </c>
      <c r="I427" s="35">
        <v>9.4000000000000004E-3</v>
      </c>
      <c r="J427" s="44">
        <f>IF($E403&gt;0, $E403, $E402*$E405)</f>
        <v>468.67500000000007</v>
      </c>
      <c r="K427" s="118">
        <f>J427*I427</f>
        <v>4.4055450000000009</v>
      </c>
      <c r="L427" s="119">
        <f t="shared" si="46"/>
        <v>0.28120499999999993</v>
      </c>
      <c r="M427" s="120">
        <f>IF(ISERROR(L427/H427), "", L427/H427)</f>
        <v>6.8181818181818149E-2</v>
      </c>
      <c r="N427" s="127" t="str">
        <f>IF(ISERROR(ABS(M427)), "", IF(ABS(M427)&gt;=4%, "In the manager's summary, discuss the reasoning for the change in RTSR rates", ""))</f>
        <v>In the manager's summary, discuss the reasoning for the change in RTSR rates</v>
      </c>
      <c r="O427" s="160"/>
    </row>
    <row r="428" spans="1:15" ht="26.4" x14ac:dyDescent="0.25">
      <c r="A428" s="103" t="str">
        <f t="shared" si="45"/>
        <v>Unmetered Scattered Load</v>
      </c>
      <c r="B428" s="103" t="s">
        <v>69</v>
      </c>
      <c r="C428" s="24">
        <f>B22</f>
        <v>7</v>
      </c>
      <c r="D428" s="46" t="s">
        <v>70</v>
      </c>
      <c r="E428" s="47"/>
      <c r="F428" s="48"/>
      <c r="G428" s="49"/>
      <c r="H428" s="50">
        <f>SUM(H425:H427)</f>
        <v>35.386494920595631</v>
      </c>
      <c r="I428" s="51"/>
      <c r="J428" s="52"/>
      <c r="K428" s="50">
        <f>SUM(K425:K427)</f>
        <v>37.581707011222178</v>
      </c>
      <c r="L428" s="41">
        <f t="shared" si="46"/>
        <v>2.1952120906265478</v>
      </c>
      <c r="M428" s="42">
        <f>IF((H428)=0,"",(L428/H428))</f>
        <v>6.2035307411836695E-2</v>
      </c>
    </row>
    <row r="429" spans="1:15" ht="26.4" x14ac:dyDescent="0.25">
      <c r="A429" s="103" t="str">
        <f t="shared" si="45"/>
        <v>Unmetered Scattered Load</v>
      </c>
      <c r="D429" s="129" t="s">
        <v>71</v>
      </c>
      <c r="E429" s="25"/>
      <c r="F429" s="36">
        <v>4.5000000000000005E-3</v>
      </c>
      <c r="G429" s="43">
        <f>E402*E404</f>
        <v>468.67500000000007</v>
      </c>
      <c r="H429" s="53">
        <f>G429*F429</f>
        <v>2.1090375000000003</v>
      </c>
      <c r="I429" s="35">
        <v>4.5000000000000005E-3</v>
      </c>
      <c r="J429" s="44">
        <f>E402*E405</f>
        <v>468.67500000000007</v>
      </c>
      <c r="K429" s="31">
        <f>J429*I429</f>
        <v>2.1090375000000003</v>
      </c>
      <c r="L429" s="119">
        <f t="shared" si="46"/>
        <v>0</v>
      </c>
      <c r="M429" s="120">
        <f>IF(ISERROR(L429/H429), "", L429/H429)</f>
        <v>0</v>
      </c>
    </row>
    <row r="430" spans="1:15" ht="26.4" x14ac:dyDescent="0.25">
      <c r="A430" s="103" t="str">
        <f t="shared" si="45"/>
        <v>Unmetered Scattered Load</v>
      </c>
      <c r="D430" s="129" t="s">
        <v>72</v>
      </c>
      <c r="E430" s="25"/>
      <c r="F430" s="36">
        <v>1.5E-3</v>
      </c>
      <c r="G430" s="43">
        <f>E402*E404</f>
        <v>468.67500000000007</v>
      </c>
      <c r="H430" s="53">
        <f>G430*F430</f>
        <v>0.70301250000000015</v>
      </c>
      <c r="I430" s="35">
        <v>1.5E-3</v>
      </c>
      <c r="J430" s="44">
        <f>E402*E405</f>
        <v>468.67500000000007</v>
      </c>
      <c r="K430" s="31">
        <f>J430*I430</f>
        <v>0.70301250000000015</v>
      </c>
      <c r="L430" s="119">
        <f t="shared" si="46"/>
        <v>0</v>
      </c>
      <c r="M430" s="120">
        <f>IF(ISERROR(L430/H430), "", L430/H430)</f>
        <v>0</v>
      </c>
    </row>
    <row r="431" spans="1:15" x14ac:dyDescent="0.25">
      <c r="A431" s="103" t="str">
        <f t="shared" si="45"/>
        <v>Unmetered Scattered Load</v>
      </c>
      <c r="D431" s="25" t="s">
        <v>73</v>
      </c>
      <c r="E431" s="25"/>
      <c r="F431" s="54">
        <v>0.25</v>
      </c>
      <c r="G431" s="115">
        <v>1</v>
      </c>
      <c r="H431" s="130">
        <f>G431*F431</f>
        <v>0.25</v>
      </c>
      <c r="I431" s="45">
        <v>0.25</v>
      </c>
      <c r="J431" s="117">
        <v>1</v>
      </c>
      <c r="K431" s="118">
        <f>J431*I431</f>
        <v>0.25</v>
      </c>
      <c r="L431" s="119">
        <f t="shared" si="46"/>
        <v>0</v>
      </c>
      <c r="M431" s="120">
        <f>IF(ISERROR(L431/H431), "", L431/H431)</f>
        <v>0</v>
      </c>
    </row>
    <row r="432" spans="1:15" ht="26.4" hidden="1" customHeight="1" x14ac:dyDescent="0.25">
      <c r="A432" s="103" t="str">
        <f t="shared" si="45"/>
        <v>Unmetered Scattered Load</v>
      </c>
      <c r="D432" s="129" t="s">
        <v>74</v>
      </c>
      <c r="E432" s="25"/>
      <c r="F432" s="34"/>
      <c r="G432" s="55"/>
      <c r="H432" s="130"/>
      <c r="I432" s="35"/>
      <c r="J432" s="56"/>
      <c r="K432" s="118"/>
      <c r="L432" s="119"/>
      <c r="M432" s="120"/>
    </row>
    <row r="433" spans="1:13" x14ac:dyDescent="0.25">
      <c r="A433" s="103" t="str">
        <f t="shared" si="45"/>
        <v>Unmetered Scattered Load</v>
      </c>
      <c r="B433" s="103" t="s">
        <v>12</v>
      </c>
      <c r="D433" s="25" t="s">
        <v>75</v>
      </c>
      <c r="E433" s="25"/>
      <c r="F433" s="34">
        <v>9.8000000000000004E-2</v>
      </c>
      <c r="G433" s="55">
        <f>IF(AND(E402*12&gt;=150000),OffPeakPer*E402*E404,OffPeakPer*E402)</f>
        <v>288</v>
      </c>
      <c r="H433" s="130">
        <f>G433*F433</f>
        <v>28.224</v>
      </c>
      <c r="I433" s="35">
        <f>F433</f>
        <v>9.8000000000000004E-2</v>
      </c>
      <c r="J433" s="56">
        <f>IF(AND(E402*12&gt;=150000),OffPeakPer*E402*E405,OffPeakPer*E402)</f>
        <v>288</v>
      </c>
      <c r="K433" s="118">
        <f>J433*I433</f>
        <v>28.224</v>
      </c>
      <c r="L433" s="119">
        <f>K433-H433</f>
        <v>0</v>
      </c>
      <c r="M433" s="120">
        <f>IF(ISERROR(L433/H433), "", L433/H433)</f>
        <v>0</v>
      </c>
    </row>
    <row r="434" spans="1:13" x14ac:dyDescent="0.25">
      <c r="A434" s="103" t="str">
        <f t="shared" si="45"/>
        <v>Unmetered Scattered Load</v>
      </c>
      <c r="B434" s="103" t="s">
        <v>12</v>
      </c>
      <c r="D434" s="25" t="s">
        <v>76</v>
      </c>
      <c r="E434" s="25"/>
      <c r="F434" s="34">
        <v>0.157</v>
      </c>
      <c r="G434" s="55">
        <f>IF(AND(E402*12&gt;=150000),MidPeakPer*E402*E404,MidPeakPer*E402)</f>
        <v>81</v>
      </c>
      <c r="H434" s="130">
        <f>G434*F434</f>
        <v>12.717000000000001</v>
      </c>
      <c r="I434" s="35">
        <f>F434</f>
        <v>0.157</v>
      </c>
      <c r="J434" s="56">
        <f>IF(AND(E402*12&gt;=150000),MidPeakPer*E402*E405,MidPeakPer*E402)</f>
        <v>81</v>
      </c>
      <c r="K434" s="118">
        <f>J434*I434</f>
        <v>12.717000000000001</v>
      </c>
      <c r="L434" s="119">
        <f>K434-H434</f>
        <v>0</v>
      </c>
      <c r="M434" s="120">
        <f>IF(ISERROR(L434/H434), "", L434/H434)</f>
        <v>0</v>
      </c>
    </row>
    <row r="435" spans="1:13" ht="13.8" thickBot="1" x14ac:dyDescent="0.3">
      <c r="A435" s="103" t="str">
        <f t="shared" si="45"/>
        <v>Unmetered Scattered Load</v>
      </c>
      <c r="B435" s="103" t="s">
        <v>12</v>
      </c>
      <c r="D435" s="103" t="s">
        <v>77</v>
      </c>
      <c r="E435" s="25"/>
      <c r="F435" s="34">
        <v>0.20300000000000001</v>
      </c>
      <c r="G435" s="55">
        <f>IF(AND(E402*12&gt;=150000),OnPeakPer*E402*E404,OnPeakPer*E402)</f>
        <v>81</v>
      </c>
      <c r="H435" s="130">
        <f>G435*F435</f>
        <v>16.443000000000001</v>
      </c>
      <c r="I435" s="35">
        <f>F435</f>
        <v>0.20300000000000001</v>
      </c>
      <c r="J435" s="56">
        <f>IF(AND(E402*12&gt;=150000),OnPeakPer*E402*E405,OnPeakPer*E402)</f>
        <v>81</v>
      </c>
      <c r="K435" s="118">
        <f>J435*I435</f>
        <v>16.443000000000001</v>
      </c>
      <c r="L435" s="119">
        <f>K435-H435</f>
        <v>0</v>
      </c>
      <c r="M435" s="120">
        <f>IF(ISERROR(L435/H435), "", L435/H435)</f>
        <v>0</v>
      </c>
    </row>
    <row r="436" spans="1:13" ht="13.8" hidden="1" customHeight="1" thickBot="1" x14ac:dyDescent="0.3">
      <c r="A436" s="103" t="str">
        <f t="shared" si="45"/>
        <v>Unmetered Scattered Load</v>
      </c>
      <c r="B436" s="103" t="s">
        <v>78</v>
      </c>
      <c r="D436" s="25" t="s">
        <v>79</v>
      </c>
      <c r="E436" s="25"/>
      <c r="F436" s="34">
        <v>0.11308</v>
      </c>
      <c r="G436" s="55">
        <f>IF(AND(E402*12&gt;=150000),E402*E404,E402)</f>
        <v>450</v>
      </c>
      <c r="H436" s="130">
        <f>G436*F436</f>
        <v>50.886000000000003</v>
      </c>
      <c r="I436" s="35">
        <f>F436</f>
        <v>0.11308</v>
      </c>
      <c r="J436" s="56">
        <f>IF(AND(E402*12&gt;=150000),E402*E405,E402)</f>
        <v>450</v>
      </c>
      <c r="K436" s="118">
        <f>J436*I436</f>
        <v>50.886000000000003</v>
      </c>
      <c r="L436" s="119">
        <f>K436-H436</f>
        <v>0</v>
      </c>
      <c r="M436" s="120">
        <f>IF(ISERROR(L436/H436), "", L436/H436)</f>
        <v>0</v>
      </c>
    </row>
    <row r="437" spans="1:13" ht="13.8" hidden="1" customHeight="1" thickBot="1" x14ac:dyDescent="0.3">
      <c r="A437" s="103" t="str">
        <f t="shared" si="45"/>
        <v>Unmetered Scattered Load</v>
      </c>
      <c r="B437" s="103" t="s">
        <v>17</v>
      </c>
      <c r="D437" s="25" t="s">
        <v>80</v>
      </c>
      <c r="E437" s="25"/>
      <c r="F437" s="34">
        <v>0.11308</v>
      </c>
      <c r="G437" s="55">
        <f>IF(AND(E402*12&gt;=150000),E402*E404,E402)</f>
        <v>450</v>
      </c>
      <c r="H437" s="130">
        <f>G437*F437</f>
        <v>50.886000000000003</v>
      </c>
      <c r="I437" s="35">
        <f>F437</f>
        <v>0.11308</v>
      </c>
      <c r="J437" s="56">
        <f>IF(AND(E402*12&gt;=150000),E402*E405,E402)</f>
        <v>450</v>
      </c>
      <c r="K437" s="118">
        <f>J437*I437</f>
        <v>50.886000000000003</v>
      </c>
      <c r="L437" s="119">
        <f>K437-H437</f>
        <v>0</v>
      </c>
      <c r="M437" s="120">
        <f>IF(ISERROR(L437/H437), "", L437/H437)</f>
        <v>0</v>
      </c>
    </row>
    <row r="438" spans="1:13" ht="13.8" thickBot="1" x14ac:dyDescent="0.3">
      <c r="A438" s="103" t="str">
        <f t="shared" si="45"/>
        <v>Unmetered Scattered Load</v>
      </c>
      <c r="D438" s="58"/>
      <c r="E438" s="59"/>
      <c r="F438" s="60"/>
      <c r="G438" s="61"/>
      <c r="H438" s="62"/>
      <c r="I438" s="60"/>
      <c r="J438" s="63"/>
      <c r="K438" s="62"/>
      <c r="L438" s="64"/>
      <c r="M438" s="65"/>
    </row>
    <row r="439" spans="1:13" x14ac:dyDescent="0.25">
      <c r="A439" s="103" t="str">
        <f t="shared" si="45"/>
        <v>Unmetered Scattered Load</v>
      </c>
      <c r="B439" s="103" t="s">
        <v>12</v>
      </c>
      <c r="D439" s="135" t="s">
        <v>81</v>
      </c>
      <c r="E439" s="25"/>
      <c r="F439" s="136"/>
      <c r="G439" s="137"/>
      <c r="H439" s="138">
        <f>SUM(H429:H435,H428)</f>
        <v>95.832544920595637</v>
      </c>
      <c r="I439" s="139"/>
      <c r="J439" s="139"/>
      <c r="K439" s="138">
        <f>SUM(K429:K435,K428)</f>
        <v>98.027757011222178</v>
      </c>
      <c r="L439" s="140">
        <f>K439-H439</f>
        <v>2.1952120906265407</v>
      </c>
      <c r="M439" s="141">
        <f>IF((H439)=0,"",(L439/H439))</f>
        <v>2.2906749397560468E-2</v>
      </c>
    </row>
    <row r="440" spans="1:13" x14ac:dyDescent="0.25">
      <c r="A440" s="103" t="str">
        <f t="shared" si="45"/>
        <v>Unmetered Scattered Load</v>
      </c>
      <c r="B440" s="103" t="s">
        <v>12</v>
      </c>
      <c r="D440" s="142" t="s">
        <v>82</v>
      </c>
      <c r="E440" s="25"/>
      <c r="F440" s="136">
        <v>0.13</v>
      </c>
      <c r="G440" s="143"/>
      <c r="H440" s="144">
        <f>H439*F440</f>
        <v>12.458230839677434</v>
      </c>
      <c r="I440" s="145">
        <v>0.13</v>
      </c>
      <c r="J440" s="115"/>
      <c r="K440" s="144">
        <f>K439*I440</f>
        <v>12.743608411458883</v>
      </c>
      <c r="L440" s="119">
        <f>K440-H440</f>
        <v>0.28537757178144929</v>
      </c>
      <c r="M440" s="146">
        <f>IF((H440)=0,"",(L440/H440))</f>
        <v>2.2906749397560388E-2</v>
      </c>
    </row>
    <row r="441" spans="1:13" ht="14.4" x14ac:dyDescent="0.3">
      <c r="A441" s="103" t="str">
        <f t="shared" si="45"/>
        <v>Unmetered Scattered Load</v>
      </c>
      <c r="B441" s="103" t="s">
        <v>12</v>
      </c>
      <c r="D441" s="142" t="s">
        <v>83</v>
      </c>
      <c r="E441" s="147"/>
      <c r="F441" s="148">
        <f>OER</f>
        <v>0.23499999999999999</v>
      </c>
      <c r="G441" s="143"/>
      <c r="H441" s="144">
        <f>IF(OR(ISNUMBER(SEARCH("[DGEN]", E400))=TRUE, ISNUMBER(SEARCH("STREET LIGHT", E400))=TRUE), 0, IF(AND(E402=0, E403=0),0, IF(AND(E403=0, E402*12&gt;250000), 0, IF(AND(E402=0, E403&gt;=50), 0, IF(E402*12&lt;=250000, F441*H439*-1, IF(E403&lt;50, F441*H439*-1, 0))))))</f>
        <v>-22.520648056339972</v>
      </c>
      <c r="I441" s="148">
        <f>OER</f>
        <v>0.23499999999999999</v>
      </c>
      <c r="J441" s="115"/>
      <c r="K441" s="144">
        <f>IF(OR(ISNUMBER(SEARCH("[DGEN]", E400))=TRUE, ISNUMBER(SEARCH("STREET LIGHT", E400))=TRUE), 0, IF(AND(E402=0, E403=0),0, IF(AND(E403=0, E402*12&gt;250000), 0, IF(AND(E402=0, E403&gt;=50), 0, IF(E402*12&lt;=250000, I441*K439*-1, IF(E403&lt;50, I441*K439*-1, 0))))))</f>
        <v>-23.036522897637212</v>
      </c>
      <c r="L441" s="119">
        <f>K441-H441</f>
        <v>-0.51587484129724004</v>
      </c>
      <c r="M441" s="146"/>
    </row>
    <row r="442" spans="1:13" ht="13.8" thickBot="1" x14ac:dyDescent="0.3">
      <c r="A442" s="103" t="str">
        <f t="shared" si="45"/>
        <v>Unmetered Scattered Load</v>
      </c>
      <c r="B442" s="103" t="s">
        <v>84</v>
      </c>
      <c r="C442" s="24">
        <f>B22</f>
        <v>7</v>
      </c>
      <c r="D442" s="247" t="s">
        <v>85</v>
      </c>
      <c r="E442" s="247"/>
      <c r="F442" s="77"/>
      <c r="G442" s="78"/>
      <c r="H442" s="79">
        <f>H439+H440+H441</f>
        <v>85.770127703933099</v>
      </c>
      <c r="I442" s="80"/>
      <c r="J442" s="80"/>
      <c r="K442" s="81">
        <f>K439+K440+K441</f>
        <v>87.734842525043845</v>
      </c>
      <c r="L442" s="82">
        <f>K442-H442</f>
        <v>1.9647148211107464</v>
      </c>
      <c r="M442" s="83">
        <f>IF((H442)=0,"",(L442/H442))</f>
        <v>2.2906749397560381E-2</v>
      </c>
    </row>
    <row r="443" spans="1:13" ht="13.8" thickBot="1" x14ac:dyDescent="0.3">
      <c r="A443" s="103" t="str">
        <f t="shared" si="45"/>
        <v>Unmetered Scattered Load</v>
      </c>
      <c r="B443" s="103" t="s">
        <v>12</v>
      </c>
      <c r="D443" s="58"/>
      <c r="E443" s="59"/>
      <c r="F443" s="60"/>
      <c r="G443" s="61"/>
      <c r="H443" s="62"/>
      <c r="I443" s="60"/>
      <c r="J443" s="63"/>
      <c r="K443" s="62"/>
      <c r="L443" s="64"/>
      <c r="M443" s="65"/>
    </row>
    <row r="444" spans="1:13" hidden="1" x14ac:dyDescent="0.25">
      <c r="A444" s="103" t="str">
        <f t="shared" si="45"/>
        <v>Unmetered Scattered Load</v>
      </c>
      <c r="B444" s="103" t="s">
        <v>78</v>
      </c>
      <c r="D444" s="135" t="s">
        <v>86</v>
      </c>
      <c r="E444" s="25"/>
      <c r="F444" s="136"/>
      <c r="G444" s="137"/>
      <c r="H444" s="138">
        <f>SUM(H436,H429:H432,H428)</f>
        <v>89.334544920595633</v>
      </c>
      <c r="I444" s="139"/>
      <c r="J444" s="139"/>
      <c r="K444" s="138">
        <f>SUM(K436,K429:K432,K428)</f>
        <v>91.529757011222188</v>
      </c>
      <c r="L444" s="140">
        <f>K444-H444</f>
        <v>2.1952120906265549</v>
      </c>
      <c r="M444" s="141">
        <f>IF((H444)=0,"",(L444/H444))</f>
        <v>2.4572936399662116E-2</v>
      </c>
    </row>
    <row r="445" spans="1:13" hidden="1" x14ac:dyDescent="0.25">
      <c r="A445" s="103" t="str">
        <f t="shared" si="45"/>
        <v>Unmetered Scattered Load</v>
      </c>
      <c r="B445" s="103" t="s">
        <v>78</v>
      </c>
      <c r="D445" s="142" t="s">
        <v>82</v>
      </c>
      <c r="E445" s="25"/>
      <c r="F445" s="136">
        <v>0.13</v>
      </c>
      <c r="G445" s="137"/>
      <c r="H445" s="144">
        <f>H444*F445</f>
        <v>11.613490839677432</v>
      </c>
      <c r="I445" s="136">
        <v>0.13</v>
      </c>
      <c r="J445" s="145"/>
      <c r="K445" s="144">
        <f>K444*I445</f>
        <v>11.898868411458885</v>
      </c>
      <c r="L445" s="119">
        <f>K445-H445</f>
        <v>0.28537757178145284</v>
      </c>
      <c r="M445" s="146">
        <f>IF((H445)=0,"",(L445/H445))</f>
        <v>2.4572936399662178E-2</v>
      </c>
    </row>
    <row r="446" spans="1:13" ht="14.4" hidden="1" x14ac:dyDescent="0.3">
      <c r="A446" s="103" t="str">
        <f t="shared" si="45"/>
        <v>Unmetered Scattered Load</v>
      </c>
      <c r="B446" s="103" t="s">
        <v>78</v>
      </c>
      <c r="D446" s="142" t="s">
        <v>83</v>
      </c>
      <c r="E446" s="147"/>
      <c r="F446" s="148">
        <f>OER</f>
        <v>0.23499999999999999</v>
      </c>
      <c r="G446" s="137"/>
      <c r="H446" s="144">
        <f>IF(OR(ISNUMBER(SEARCH("[DGEN]", E400))=TRUE, ISNUMBER(SEARCH("STREET LIGHT", E400))=TRUE), 0, IF(AND(E402=0, E403=0),0, IF(AND(E403=0, E402*12&gt;250000), 0, IF(AND(E402=0, E403&gt;=50), 0, IF(E402*12&lt;=250000, F446*H444*-1, IF(E403&lt;50, F446*H444*-1, 0))))))</f>
        <v>-20.993618056339972</v>
      </c>
      <c r="I446" s="148">
        <f>OER</f>
        <v>0.23499999999999999</v>
      </c>
      <c r="J446" s="145"/>
      <c r="K446" s="144">
        <f>IF(OR(ISNUMBER(SEARCH("[DGEN]", E400))=TRUE, ISNUMBER(SEARCH("STREET LIGHT", E400))=TRUE), 0, IF(AND(E402=0, E403=0),0, IF(AND(E403=0, E402*12&gt;250000), 0, IF(AND(E402=0, E403&gt;=50), 0, IF(E402*12&lt;=250000, I446*K444*-1, IF(E403&lt;50, I446*K444*-1, 0))))))</f>
        <v>-21.509492897637212</v>
      </c>
      <c r="L446" s="119"/>
      <c r="M446" s="146"/>
    </row>
    <row r="447" spans="1:13" hidden="1" x14ac:dyDescent="0.25">
      <c r="A447" s="103" t="str">
        <f t="shared" si="45"/>
        <v>Unmetered Scattered Load</v>
      </c>
      <c r="B447" s="103" t="s">
        <v>87</v>
      </c>
      <c r="D447" s="248" t="s">
        <v>86</v>
      </c>
      <c r="E447" s="248"/>
      <c r="F447" s="149"/>
      <c r="G447" s="143"/>
      <c r="H447" s="138">
        <f>SUM(H444,H445)</f>
        <v>100.94803576027306</v>
      </c>
      <c r="I447" s="150"/>
      <c r="J447" s="150"/>
      <c r="K447" s="138">
        <f>SUM(K444,K445)</f>
        <v>103.42862542268108</v>
      </c>
      <c r="L447" s="140">
        <f>K447-H447</f>
        <v>2.4805896624080219</v>
      </c>
      <c r="M447" s="141">
        <f>IF((H447)=0,"",(L447/H447))</f>
        <v>2.4572936399662265E-2</v>
      </c>
    </row>
    <row r="448" spans="1:13" ht="13.8" hidden="1" thickBot="1" x14ac:dyDescent="0.3">
      <c r="A448" s="103" t="str">
        <f t="shared" si="45"/>
        <v>Unmetered Scattered Load</v>
      </c>
      <c r="B448" s="103" t="s">
        <v>78</v>
      </c>
      <c r="D448" s="131"/>
      <c r="E448" s="132"/>
      <c r="F448" s="151"/>
      <c r="G448" s="152"/>
      <c r="H448" s="153"/>
      <c r="I448" s="151"/>
      <c r="J448" s="133"/>
      <c r="K448" s="153"/>
      <c r="L448" s="154"/>
      <c r="M448" s="134"/>
    </row>
    <row r="449" spans="1:14" hidden="1" x14ac:dyDescent="0.25">
      <c r="A449" s="103" t="str">
        <f t="shared" si="45"/>
        <v>Unmetered Scattered Load</v>
      </c>
      <c r="B449" s="103" t="s">
        <v>17</v>
      </c>
      <c r="D449" s="135" t="s">
        <v>88</v>
      </c>
      <c r="E449" s="25"/>
      <c r="F449" s="136"/>
      <c r="G449" s="137"/>
      <c r="H449" s="138">
        <f>SUM(H437,H429:H432,H428)</f>
        <v>89.334544920595633</v>
      </c>
      <c r="I449" s="139"/>
      <c r="J449" s="139"/>
      <c r="K449" s="138">
        <f>SUM(K437,K429:K432,K428)</f>
        <v>91.529757011222188</v>
      </c>
      <c r="L449" s="140">
        <f>K449-H449</f>
        <v>2.1952120906265549</v>
      </c>
      <c r="M449" s="141">
        <f>IF((H449)=0,"",(L449/H449))</f>
        <v>2.4572936399662116E-2</v>
      </c>
    </row>
    <row r="450" spans="1:14" hidden="1" x14ac:dyDescent="0.25">
      <c r="A450" s="103" t="str">
        <f t="shared" si="45"/>
        <v>Unmetered Scattered Load</v>
      </c>
      <c r="B450" s="103" t="s">
        <v>17</v>
      </c>
      <c r="D450" s="142" t="s">
        <v>82</v>
      </c>
      <c r="E450" s="25"/>
      <c r="F450" s="136">
        <v>0.13</v>
      </c>
      <c r="G450" s="137"/>
      <c r="H450" s="144">
        <f>H449*F450</f>
        <v>11.613490839677432</v>
      </c>
      <c r="I450" s="136">
        <v>0.13</v>
      </c>
      <c r="J450" s="145"/>
      <c r="K450" s="144">
        <f>K449*I450</f>
        <v>11.898868411458885</v>
      </c>
      <c r="L450" s="119">
        <f>K450-H450</f>
        <v>0.28537757178145284</v>
      </c>
      <c r="M450" s="146">
        <f>IF((H450)=0,"",(L450/H450))</f>
        <v>2.4572936399662178E-2</v>
      </c>
    </row>
    <row r="451" spans="1:14" ht="14.4" hidden="1" x14ac:dyDescent="0.3">
      <c r="A451" s="103" t="str">
        <f t="shared" si="45"/>
        <v>Unmetered Scattered Load</v>
      </c>
      <c r="B451" s="103" t="s">
        <v>17</v>
      </c>
      <c r="D451" s="142" t="s">
        <v>83</v>
      </c>
      <c r="E451" s="147"/>
      <c r="F451" s="148">
        <f>OER</f>
        <v>0.23499999999999999</v>
      </c>
      <c r="G451" s="137"/>
      <c r="H451" s="144">
        <f>IF(OR(ISNUMBER(SEARCH("[DGEN]", E400))=TRUE, ISNUMBER(SEARCH("STREET LIGHT", E400))=TRUE), 0, IF(AND(E402=0, E403=0),0, IF(AND(E403=0, E402*12&gt;250000), 0, IF(AND(E402=0, E403&gt;=50), 0, IF(E402*12&lt;=250000, F451*H449*-1, IF(E403&lt;50, F451*H449*-1, 0))))))</f>
        <v>-20.993618056339972</v>
      </c>
      <c r="I451" s="148">
        <f>OER</f>
        <v>0.23499999999999999</v>
      </c>
      <c r="J451" s="145"/>
      <c r="K451" s="144">
        <f>IF(OR(ISNUMBER(SEARCH("[DGEN]", E400))=TRUE, ISNUMBER(SEARCH("STREET LIGHT", E400))=TRUE), 0, IF(AND(E402=0, E403=0),0, IF(AND(E403=0, E402*12&gt;250000), 0, IF(AND(E402=0, E403&gt;=50), 0, IF(E402*12&lt;=250000, I451*K449*-1, IF(E403&lt;50, I451*K449*-1, 0))))))</f>
        <v>-21.509492897637212</v>
      </c>
      <c r="L451" s="119"/>
      <c r="M451" s="146"/>
    </row>
    <row r="452" spans="1:14" hidden="1" x14ac:dyDescent="0.25">
      <c r="A452" s="103" t="str">
        <f t="shared" si="45"/>
        <v>Unmetered Scattered Load</v>
      </c>
      <c r="B452" s="103" t="s">
        <v>89</v>
      </c>
      <c r="D452" s="248" t="s">
        <v>88</v>
      </c>
      <c r="E452" s="248"/>
      <c r="F452" s="149"/>
      <c r="G452" s="143"/>
      <c r="H452" s="138">
        <f>SUM(H449,H450)</f>
        <v>100.94803576027306</v>
      </c>
      <c r="I452" s="150"/>
      <c r="J452" s="150"/>
      <c r="K452" s="138">
        <f>SUM(K449,K450)</f>
        <v>103.42862542268108</v>
      </c>
      <c r="L452" s="140">
        <f>K452-H452</f>
        <v>2.4805896624080219</v>
      </c>
      <c r="M452" s="141">
        <f>IF((H452)=0,"",(L452/H452))</f>
        <v>2.4572936399662265E-2</v>
      </c>
    </row>
    <row r="453" spans="1:14" ht="13.8" hidden="1" thickBot="1" x14ac:dyDescent="0.3">
      <c r="A453" s="103" t="str">
        <f t="shared" si="45"/>
        <v>Unmetered Scattered Load</v>
      </c>
      <c r="B453" s="103" t="s">
        <v>17</v>
      </c>
      <c r="D453" s="131"/>
      <c r="E453" s="132"/>
      <c r="F453" s="155"/>
      <c r="G453" s="152"/>
      <c r="H453" s="156"/>
      <c r="I453" s="155"/>
      <c r="J453" s="133"/>
      <c r="K453" s="156"/>
      <c r="L453" s="154"/>
      <c r="M453" s="157"/>
    </row>
    <row r="456" spans="1:14" x14ac:dyDescent="0.25">
      <c r="C456" s="103"/>
      <c r="D456" s="104" t="s">
        <v>34</v>
      </c>
      <c r="E456" s="249" t="str">
        <f>D23</f>
        <v>Sentinel</v>
      </c>
      <c r="F456" s="250"/>
      <c r="G456" s="250"/>
      <c r="H456" s="250"/>
      <c r="I456" s="250"/>
      <c r="J456" s="251"/>
      <c r="K456" s="103" t="str">
        <f>IF(N23="DEMAND - INTERVAL","RTSR - INTERVAL METERED","")</f>
        <v/>
      </c>
    </row>
    <row r="457" spans="1:14" x14ac:dyDescent="0.25">
      <c r="C457" s="103"/>
      <c r="D457" s="104" t="s">
        <v>35</v>
      </c>
      <c r="E457" s="252" t="str">
        <f>H23</f>
        <v>RPP</v>
      </c>
      <c r="F457" s="253"/>
      <c r="G457" s="254"/>
      <c r="H457" s="20"/>
      <c r="I457" s="20"/>
    </row>
    <row r="458" spans="1:14" ht="15.6" x14ac:dyDescent="0.25">
      <c r="C458" s="103"/>
      <c r="D458" s="104" t="s">
        <v>36</v>
      </c>
      <c r="E458" s="21">
        <f>K23</f>
        <v>60</v>
      </c>
      <c r="F458" s="105" t="s">
        <v>11</v>
      </c>
      <c r="J458" s="22"/>
      <c r="K458" s="22"/>
      <c r="L458" s="22"/>
      <c r="M458" s="22"/>
      <c r="N458" s="22"/>
    </row>
    <row r="459" spans="1:14" ht="15.6" x14ac:dyDescent="0.3">
      <c r="C459" s="103"/>
      <c r="D459" s="104" t="s">
        <v>37</v>
      </c>
      <c r="E459" s="21">
        <f>L23</f>
        <v>0.2</v>
      </c>
      <c r="F459" s="106" t="s">
        <v>16</v>
      </c>
      <c r="G459" s="107"/>
      <c r="H459" s="108"/>
      <c r="I459" s="108"/>
      <c r="J459" s="108"/>
    </row>
    <row r="460" spans="1:14" x14ac:dyDescent="0.25">
      <c r="C460" s="103"/>
      <c r="D460" s="104" t="s">
        <v>38</v>
      </c>
      <c r="E460" s="23">
        <f>I23</f>
        <v>1.0415000000000001</v>
      </c>
    </row>
    <row r="461" spans="1:14" x14ac:dyDescent="0.25">
      <c r="C461" s="103"/>
      <c r="D461" s="104" t="s">
        <v>39</v>
      </c>
      <c r="E461" s="23">
        <f>J23</f>
        <v>1.0415000000000001</v>
      </c>
    </row>
    <row r="462" spans="1:14" x14ac:dyDescent="0.25">
      <c r="C462" s="103"/>
    </row>
    <row r="463" spans="1:14" x14ac:dyDescent="0.25">
      <c r="C463" s="103"/>
      <c r="E463" s="105"/>
      <c r="F463" s="237" t="s">
        <v>40</v>
      </c>
      <c r="G463" s="238"/>
      <c r="H463" s="239"/>
      <c r="I463" s="237" t="s">
        <v>41</v>
      </c>
      <c r="J463" s="238"/>
      <c r="K463" s="239"/>
      <c r="L463" s="237" t="s">
        <v>42</v>
      </c>
      <c r="M463" s="239"/>
    </row>
    <row r="464" spans="1:14" x14ac:dyDescent="0.25">
      <c r="C464" s="103"/>
      <c r="E464" s="240"/>
      <c r="F464" s="109" t="s">
        <v>43</v>
      </c>
      <c r="G464" s="109" t="s">
        <v>44</v>
      </c>
      <c r="H464" s="110" t="s">
        <v>45</v>
      </c>
      <c r="I464" s="109" t="s">
        <v>43</v>
      </c>
      <c r="J464" s="111" t="s">
        <v>44</v>
      </c>
      <c r="K464" s="110" t="s">
        <v>45</v>
      </c>
      <c r="L464" s="242" t="s">
        <v>46</v>
      </c>
      <c r="M464" s="244" t="s">
        <v>47</v>
      </c>
    </row>
    <row r="465" spans="1:15" x14ac:dyDescent="0.25">
      <c r="C465" s="103"/>
      <c r="E465" s="241"/>
      <c r="F465" s="112" t="s">
        <v>48</v>
      </c>
      <c r="G465" s="112"/>
      <c r="H465" s="113" t="s">
        <v>48</v>
      </c>
      <c r="I465" s="112" t="s">
        <v>48</v>
      </c>
      <c r="J465" s="113"/>
      <c r="K465" s="113" t="s">
        <v>48</v>
      </c>
      <c r="L465" s="243"/>
      <c r="M465" s="245"/>
    </row>
    <row r="466" spans="1:15" x14ac:dyDescent="0.25">
      <c r="A466" s="103" t="str">
        <f>$E456</f>
        <v>Sentinel</v>
      </c>
      <c r="D466" s="114" t="s">
        <v>49</v>
      </c>
      <c r="E466" s="25"/>
      <c r="F466" s="26">
        <v>7.67</v>
      </c>
      <c r="G466" s="115">
        <v>1</v>
      </c>
      <c r="H466" s="116">
        <f>G466*F466</f>
        <v>7.67</v>
      </c>
      <c r="I466" s="29">
        <v>7.85</v>
      </c>
      <c r="J466" s="117">
        <v>1</v>
      </c>
      <c r="K466" s="118">
        <f>J466*I466</f>
        <v>7.85</v>
      </c>
      <c r="L466" s="119">
        <f>K466-H466</f>
        <v>0.17999999999999972</v>
      </c>
      <c r="M466" s="120">
        <f>IF(ISERROR(L466/H466), "", L466/H466)</f>
        <v>2.3468057366362413E-2</v>
      </c>
    </row>
    <row r="467" spans="1:15" x14ac:dyDescent="0.25">
      <c r="A467" s="103" t="str">
        <f t="shared" ref="A467:A509" si="50">A466</f>
        <v>Sentinel</v>
      </c>
      <c r="D467" s="114" t="s">
        <v>50</v>
      </c>
      <c r="E467" s="25"/>
      <c r="F467" s="36">
        <v>22.6937</v>
      </c>
      <c r="G467" s="115">
        <f>IF($E459&gt;0, $E459, $E458)</f>
        <v>0.2</v>
      </c>
      <c r="H467" s="116">
        <f>G467*F467</f>
        <v>4.5387399999999998</v>
      </c>
      <c r="I467" s="35">
        <v>23.245999999999999</v>
      </c>
      <c r="J467" s="117">
        <f>IF($E459&gt;0, $E459, $E458)</f>
        <v>0.2</v>
      </c>
      <c r="K467" s="118">
        <f>J467*I467</f>
        <v>4.6491999999999996</v>
      </c>
      <c r="L467" s="119">
        <f>K467-H467</f>
        <v>0.11045999999999978</v>
      </c>
      <c r="M467" s="120">
        <f>IF(ISERROR(L467/H467), "", L467/H467)</f>
        <v>2.4337150839219647E-2</v>
      </c>
    </row>
    <row r="468" spans="1:15" ht="13.2" hidden="1" customHeight="1" x14ac:dyDescent="0.25">
      <c r="A468" s="103" t="str">
        <f t="shared" si="50"/>
        <v>Sentinel</v>
      </c>
      <c r="D468" s="114" t="s">
        <v>51</v>
      </c>
      <c r="E468" s="25"/>
      <c r="F468" s="26">
        <v>0</v>
      </c>
      <c r="G468" s="115">
        <f>IF($E459&gt;0, $E459, $E458)</f>
        <v>0.2</v>
      </c>
      <c r="H468" s="116">
        <v>0</v>
      </c>
      <c r="I468" s="35">
        <v>0</v>
      </c>
      <c r="J468" s="117">
        <f>IF($E459&gt;0, $E459, $E458)</f>
        <v>0.2</v>
      </c>
      <c r="K468" s="118">
        <v>0</v>
      </c>
      <c r="L468" s="119"/>
      <c r="M468" s="120"/>
    </row>
    <row r="469" spans="1:15" ht="13.2" hidden="1" customHeight="1" x14ac:dyDescent="0.25">
      <c r="A469" s="103" t="str">
        <f t="shared" si="50"/>
        <v>Sentinel</v>
      </c>
      <c r="D469" s="114" t="s">
        <v>52</v>
      </c>
      <c r="E469" s="25"/>
      <c r="F469" s="26">
        <v>0</v>
      </c>
      <c r="G469" s="115">
        <f>IF($E459&gt;0, $E459, $E458)</f>
        <v>0.2</v>
      </c>
      <c r="H469" s="116">
        <v>0</v>
      </c>
      <c r="I469" s="35">
        <v>0</v>
      </c>
      <c r="J469" s="121">
        <f>IF($E459&gt;0, $E459, $E458)</f>
        <v>0.2</v>
      </c>
      <c r="K469" s="118">
        <v>0</v>
      </c>
      <c r="L469" s="119">
        <f t="shared" ref="L469:L487" si="51">K469-H469</f>
        <v>0</v>
      </c>
      <c r="M469" s="120" t="str">
        <f>IF(ISERROR(L469/H469), "", L469/H469)</f>
        <v/>
      </c>
    </row>
    <row r="470" spans="1:15" x14ac:dyDescent="0.25">
      <c r="A470" s="103" t="str">
        <f t="shared" si="50"/>
        <v>Sentinel</v>
      </c>
      <c r="D470" s="114" t="s">
        <v>53</v>
      </c>
      <c r="E470" s="25"/>
      <c r="F470" s="26">
        <v>0</v>
      </c>
      <c r="G470" s="115">
        <v>1</v>
      </c>
      <c r="H470" s="116">
        <f>G470*F470</f>
        <v>0</v>
      </c>
      <c r="I470" s="29">
        <v>0</v>
      </c>
      <c r="J470" s="117">
        <v>1</v>
      </c>
      <c r="K470" s="118">
        <f>J470*I470</f>
        <v>0</v>
      </c>
      <c r="L470" s="119">
        <f t="shared" si="51"/>
        <v>0</v>
      </c>
      <c r="M470" s="120" t="str">
        <f>IF(ISERROR(L470/H470), "", L470/H470)</f>
        <v/>
      </c>
    </row>
    <row r="471" spans="1:15" x14ac:dyDescent="0.25">
      <c r="A471" s="103" t="str">
        <f t="shared" si="50"/>
        <v>Sentinel</v>
      </c>
      <c r="D471" s="114" t="s">
        <v>54</v>
      </c>
      <c r="E471" s="25"/>
      <c r="F471" s="26">
        <v>-2.1662857816087171</v>
      </c>
      <c r="G471" s="115">
        <f>IF($E459&gt;0, $E459, $E458)</f>
        <v>0.2</v>
      </c>
      <c r="H471" s="116">
        <f>G471*F471</f>
        <v>-0.43325715632174344</v>
      </c>
      <c r="I471" s="35">
        <v>2.0317728454502122</v>
      </c>
      <c r="J471" s="117">
        <f>IF($E459&gt;0, $E459, $E458)</f>
        <v>0.2</v>
      </c>
      <c r="K471" s="118">
        <f>J471*I471</f>
        <v>0.40635456909004247</v>
      </c>
      <c r="L471" s="119">
        <f t="shared" si="51"/>
        <v>0.83961172541178586</v>
      </c>
      <c r="M471" s="120">
        <f>IF(ISERROR(L471/H471), "", L471/H471)</f>
        <v>-1.9379061907249311</v>
      </c>
    </row>
    <row r="472" spans="1:15" x14ac:dyDescent="0.25">
      <c r="A472" s="103" t="str">
        <f t="shared" si="50"/>
        <v>Sentinel</v>
      </c>
      <c r="B472" s="103" t="s">
        <v>55</v>
      </c>
      <c r="C472" s="24">
        <f>B23</f>
        <v>8</v>
      </c>
      <c r="D472" s="122" t="s">
        <v>56</v>
      </c>
      <c r="E472" s="7"/>
      <c r="F472" s="48"/>
      <c r="G472" s="38"/>
      <c r="H472" s="39">
        <f>SUM(H466:H471)</f>
        <v>11.775482843678255</v>
      </c>
      <c r="I472" s="51"/>
      <c r="J472" s="40"/>
      <c r="K472" s="39">
        <f>SUM(K466:K471)</f>
        <v>12.905554569090041</v>
      </c>
      <c r="L472" s="41">
        <f t="shared" si="51"/>
        <v>1.1300717254117867</v>
      </c>
      <c r="M472" s="42">
        <f>IF((H472)=0,"",(L472/H472))</f>
        <v>9.5968185798722738E-2</v>
      </c>
    </row>
    <row r="473" spans="1:15" x14ac:dyDescent="0.25">
      <c r="A473" s="103" t="str">
        <f t="shared" si="50"/>
        <v>Sentinel</v>
      </c>
      <c r="D473" s="123" t="s">
        <v>57</v>
      </c>
      <c r="E473" s="25"/>
      <c r="F473" s="34">
        <f>IF((E458*12&gt;=150000), 0, IF(E457="RPP",(F489*OffPeakPer+F490*MidPeakPer+F491*OnPeakPer),IF(E457="Non-RPP (Retailer)",F492,F493)))</f>
        <v>0.12752000000000002</v>
      </c>
      <c r="G473" s="43">
        <f>IF(F473=0, 0, $E458*E460-E458)</f>
        <v>2.4900000000000091</v>
      </c>
      <c r="H473" s="28">
        <f t="shared" ref="H473:H480" si="52">G473*F473</f>
        <v>0.31752480000000122</v>
      </c>
      <c r="I473" s="35">
        <f>IF((E458*12&gt;=150000), 0, IF(E457="RPP",(I489*OffPeakPer+I490*MidPeakPer+I491*OnPeakPer),IF(E457="Non-RPP (Retailer)",I492,I493)))</f>
        <v>0.12752000000000002</v>
      </c>
      <c r="J473" s="44">
        <f>IF(I473=0, 0, E458*E461-E458)</f>
        <v>2.4900000000000091</v>
      </c>
      <c r="K473" s="31">
        <f t="shared" ref="K473:K480" si="53">J473*I473</f>
        <v>0.31752480000000122</v>
      </c>
      <c r="L473" s="32">
        <f t="shared" si="51"/>
        <v>0</v>
      </c>
      <c r="M473" s="33">
        <f t="shared" ref="M473:M480" si="54">IF(ISERROR(L473/H473), "", L473/H473)</f>
        <v>0</v>
      </c>
    </row>
    <row r="474" spans="1:15" ht="26.4" x14ac:dyDescent="0.25">
      <c r="A474" s="103" t="str">
        <f t="shared" si="50"/>
        <v>Sentinel</v>
      </c>
      <c r="D474" s="123" t="s">
        <v>58</v>
      </c>
      <c r="E474" s="25"/>
      <c r="F474" s="36">
        <v>0</v>
      </c>
      <c r="G474" s="55">
        <f>IF($E459&gt;0, $E459, $E458)</f>
        <v>0.2</v>
      </c>
      <c r="H474" s="116">
        <f t="shared" si="52"/>
        <v>0</v>
      </c>
      <c r="I474" s="35">
        <v>0</v>
      </c>
      <c r="J474" s="56">
        <f>IF($E459&gt;0, $E459, $E458)</f>
        <v>0.2</v>
      </c>
      <c r="K474" s="118">
        <f t="shared" si="53"/>
        <v>0</v>
      </c>
      <c r="L474" s="119">
        <f t="shared" si="51"/>
        <v>0</v>
      </c>
      <c r="M474" s="120" t="str">
        <f t="shared" si="54"/>
        <v/>
      </c>
    </row>
    <row r="475" spans="1:15" x14ac:dyDescent="0.25">
      <c r="A475" s="103" t="str">
        <f t="shared" si="50"/>
        <v>Sentinel</v>
      </c>
      <c r="D475" s="123" t="s">
        <v>59</v>
      </c>
      <c r="E475" s="25"/>
      <c r="F475" s="36">
        <v>0</v>
      </c>
      <c r="G475" s="55">
        <f>IF($E459&gt;0, $E459, $E458)</f>
        <v>0.2</v>
      </c>
      <c r="H475" s="116">
        <f t="shared" si="52"/>
        <v>0</v>
      </c>
      <c r="I475" s="35">
        <v>0</v>
      </c>
      <c r="J475" s="56">
        <f>IF($E459&gt;0, $E459, $E458)</f>
        <v>0.2</v>
      </c>
      <c r="K475" s="118">
        <f t="shared" si="53"/>
        <v>0</v>
      </c>
      <c r="L475" s="119">
        <f t="shared" si="51"/>
        <v>0</v>
      </c>
      <c r="M475" s="120" t="str">
        <f t="shared" si="54"/>
        <v/>
      </c>
    </row>
    <row r="476" spans="1:15" x14ac:dyDescent="0.25">
      <c r="A476" s="103" t="str">
        <f t="shared" si="50"/>
        <v>Sentinel</v>
      </c>
      <c r="D476" s="123" t="s">
        <v>60</v>
      </c>
      <c r="E476" s="25"/>
      <c r="F476" s="36">
        <v>0</v>
      </c>
      <c r="G476" s="55">
        <f>E458</f>
        <v>60</v>
      </c>
      <c r="H476" s="116">
        <f t="shared" si="52"/>
        <v>0</v>
      </c>
      <c r="I476" s="35">
        <v>0</v>
      </c>
      <c r="J476" s="56">
        <f>E458</f>
        <v>60</v>
      </c>
      <c r="K476" s="118">
        <f t="shared" si="53"/>
        <v>0</v>
      </c>
      <c r="L476" s="119">
        <f t="shared" si="51"/>
        <v>0</v>
      </c>
      <c r="M476" s="120" t="str">
        <f t="shared" si="54"/>
        <v/>
      </c>
    </row>
    <row r="477" spans="1:15" x14ac:dyDescent="0.25">
      <c r="A477" s="103" t="str">
        <f t="shared" si="50"/>
        <v>Sentinel</v>
      </c>
      <c r="D477" s="114" t="s">
        <v>61</v>
      </c>
      <c r="E477" s="25"/>
      <c r="F477" s="36">
        <v>0.37381456478852765</v>
      </c>
      <c r="G477" s="55">
        <f>IF($E459&gt;0, $E459, $E458)</f>
        <v>0.2</v>
      </c>
      <c r="H477" s="116">
        <f t="shared" si="52"/>
        <v>7.4762912957705527E-2</v>
      </c>
      <c r="I477" s="35">
        <v>0.39090336132383879</v>
      </c>
      <c r="J477" s="56">
        <f>IF($E459&gt;0, $E459, $E458)</f>
        <v>0.2</v>
      </c>
      <c r="K477" s="118">
        <f t="shared" si="53"/>
        <v>7.818067226476777E-2</v>
      </c>
      <c r="L477" s="119">
        <f t="shared" si="51"/>
        <v>3.4177593070622431E-3</v>
      </c>
      <c r="M477" s="120">
        <f t="shared" si="54"/>
        <v>4.5714635396773791E-2</v>
      </c>
      <c r="O477" s="160"/>
    </row>
    <row r="478" spans="1:15" ht="26.4" x14ac:dyDescent="0.25">
      <c r="A478" s="103" t="str">
        <f t="shared" si="50"/>
        <v>Sentinel</v>
      </c>
      <c r="D478" s="123" t="s">
        <v>62</v>
      </c>
      <c r="E478" s="25"/>
      <c r="F478" s="36">
        <v>0</v>
      </c>
      <c r="G478" s="115">
        <v>1</v>
      </c>
      <c r="H478" s="116">
        <f t="shared" si="52"/>
        <v>0</v>
      </c>
      <c r="I478" s="45">
        <v>0</v>
      </c>
      <c r="J478" s="121">
        <v>1</v>
      </c>
      <c r="K478" s="118">
        <f t="shared" si="53"/>
        <v>0</v>
      </c>
      <c r="L478" s="119">
        <f t="shared" si="51"/>
        <v>0</v>
      </c>
      <c r="M478" s="120" t="str">
        <f t="shared" si="54"/>
        <v/>
      </c>
    </row>
    <row r="479" spans="1:15" x14ac:dyDescent="0.25">
      <c r="A479" s="103" t="str">
        <f t="shared" si="50"/>
        <v>Sentinel</v>
      </c>
      <c r="D479" s="114" t="s">
        <v>63</v>
      </c>
      <c r="E479" s="25"/>
      <c r="F479" s="36">
        <v>0</v>
      </c>
      <c r="G479" s="115">
        <v>1</v>
      </c>
      <c r="H479" s="116">
        <f t="shared" si="52"/>
        <v>0</v>
      </c>
      <c r="I479" s="29">
        <v>0</v>
      </c>
      <c r="J479" s="121">
        <v>1</v>
      </c>
      <c r="K479" s="118">
        <f t="shared" si="53"/>
        <v>0</v>
      </c>
      <c r="L479" s="119">
        <f t="shared" si="51"/>
        <v>0</v>
      </c>
      <c r="M479" s="120" t="str">
        <f t="shared" si="54"/>
        <v/>
      </c>
    </row>
    <row r="480" spans="1:15" x14ac:dyDescent="0.25">
      <c r="A480" s="103" t="str">
        <f t="shared" si="50"/>
        <v>Sentinel</v>
      </c>
      <c r="D480" s="114" t="s">
        <v>64</v>
      </c>
      <c r="E480" s="25"/>
      <c r="F480" s="36">
        <v>1.6291708990055866</v>
      </c>
      <c r="G480" s="55">
        <f>IF($E459&gt;0, $E459, $E458)</f>
        <v>0.2</v>
      </c>
      <c r="H480" s="116">
        <f t="shared" si="52"/>
        <v>0.32583417980111734</v>
      </c>
      <c r="I480" s="35">
        <v>0.16487089900558677</v>
      </c>
      <c r="J480" s="56">
        <f>IF($E459&gt;0, $E459, $E458)</f>
        <v>0.2</v>
      </c>
      <c r="K480" s="118">
        <f t="shared" si="53"/>
        <v>3.2974179801117352E-2</v>
      </c>
      <c r="L480" s="119">
        <f t="shared" si="51"/>
        <v>-0.29286000000000001</v>
      </c>
      <c r="M480" s="120">
        <f t="shared" si="54"/>
        <v>-0.89880073409964512</v>
      </c>
    </row>
    <row r="481" spans="1:15" ht="26.4" x14ac:dyDescent="0.25">
      <c r="A481" s="103" t="str">
        <f t="shared" si="50"/>
        <v>Sentinel</v>
      </c>
      <c r="B481" s="103" t="s">
        <v>65</v>
      </c>
      <c r="C481" s="24">
        <f>B23</f>
        <v>8</v>
      </c>
      <c r="D481" s="124" t="s">
        <v>66</v>
      </c>
      <c r="E481" s="125"/>
      <c r="F481" s="48"/>
      <c r="G481" s="49"/>
      <c r="H481" s="50">
        <f>SUM(H472:H480)</f>
        <v>12.493604736437078</v>
      </c>
      <c r="I481" s="51"/>
      <c r="J481" s="52"/>
      <c r="K481" s="50">
        <f>SUM(K472:K480)</f>
        <v>13.334234221155928</v>
      </c>
      <c r="L481" s="41">
        <f t="shared" si="51"/>
        <v>0.8406294847188498</v>
      </c>
      <c r="M481" s="42">
        <f>IF((H481)=0,"",(L481/H481))</f>
        <v>6.7284783091239392E-2</v>
      </c>
    </row>
    <row r="482" spans="1:15" x14ac:dyDescent="0.25">
      <c r="A482" s="103" t="str">
        <f t="shared" si="50"/>
        <v>Sentinel</v>
      </c>
      <c r="D482" s="126" t="s">
        <v>67</v>
      </c>
      <c r="E482" s="25"/>
      <c r="F482" s="36">
        <v>3.5167000000000002</v>
      </c>
      <c r="G482" s="43">
        <f>IF($E459&gt;0, $E459, $E458*$E460)</f>
        <v>0.2</v>
      </c>
      <c r="H482" s="116">
        <f>G482*F482</f>
        <v>0.70334000000000008</v>
      </c>
      <c r="I482" s="35">
        <v>3.7309999999999999</v>
      </c>
      <c r="J482" s="44">
        <f>IF($E459&gt;0, $E459, $E458*$E461)</f>
        <v>0.2</v>
      </c>
      <c r="K482" s="118">
        <f>J482*I482</f>
        <v>0.74619999999999997</v>
      </c>
      <c r="L482" s="119">
        <f t="shared" si="51"/>
        <v>4.2859999999999898E-2</v>
      </c>
      <c r="M482" s="120">
        <f>IF(ISERROR(L482/H482), "", L482/H482)</f>
        <v>6.0937811016009175E-2</v>
      </c>
      <c r="N482" s="127" t="str">
        <f>IF(ISERROR(ABS(M482)), "", IF(ABS(M482)&gt;=4%, "In the manager's summary, discuss the reasoning for the change in RTSR rates", ""))</f>
        <v>In the manager's summary, discuss the reasoning for the change in RTSR rates</v>
      </c>
      <c r="O482" s="160"/>
    </row>
    <row r="483" spans="1:15" ht="26.4" x14ac:dyDescent="0.25">
      <c r="A483" s="103" t="str">
        <f t="shared" si="50"/>
        <v>Sentinel</v>
      </c>
      <c r="D483" s="128" t="s">
        <v>68</v>
      </c>
      <c r="E483" s="25"/>
      <c r="F483" s="36">
        <v>2.4803000000000002</v>
      </c>
      <c r="G483" s="43">
        <f>IF($E459&gt;0, $E459, $E458*$E460)</f>
        <v>0.2</v>
      </c>
      <c r="H483" s="116">
        <f>G483*F483</f>
        <v>0.49606000000000006</v>
      </c>
      <c r="I483" s="35">
        <v>2.6402999999999999</v>
      </c>
      <c r="J483" s="44">
        <f>IF($E459&gt;0, $E459, $E458*$E461)</f>
        <v>0.2</v>
      </c>
      <c r="K483" s="118">
        <f>J483*I483</f>
        <v>0.52805999999999997</v>
      </c>
      <c r="L483" s="119">
        <f t="shared" si="51"/>
        <v>3.1999999999999917E-2</v>
      </c>
      <c r="M483" s="120">
        <f>IF(ISERROR(L483/H483), "", L483/H483)</f>
        <v>6.4508325605773326E-2</v>
      </c>
      <c r="N483" s="127" t="str">
        <f>IF(ISERROR(ABS(M483)), "", IF(ABS(M483)&gt;=4%, "In the manager's summary, discuss the reasoning for the change in RTSR rates", ""))</f>
        <v>In the manager's summary, discuss the reasoning for the change in RTSR rates</v>
      </c>
      <c r="O483" s="160"/>
    </row>
    <row r="484" spans="1:15" ht="26.4" x14ac:dyDescent="0.25">
      <c r="A484" s="103" t="str">
        <f t="shared" si="50"/>
        <v>Sentinel</v>
      </c>
      <c r="B484" s="103" t="s">
        <v>69</v>
      </c>
      <c r="C484" s="24">
        <f>B23</f>
        <v>8</v>
      </c>
      <c r="D484" s="124" t="s">
        <v>70</v>
      </c>
      <c r="E484" s="7"/>
      <c r="F484" s="48"/>
      <c r="G484" s="49"/>
      <c r="H484" s="50">
        <f>SUM(H481:H483)</f>
        <v>13.693004736437079</v>
      </c>
      <c r="I484" s="51"/>
      <c r="J484" s="40"/>
      <c r="K484" s="50">
        <f>SUM(K481:K483)</f>
        <v>14.608494221155928</v>
      </c>
      <c r="L484" s="41">
        <f t="shared" si="51"/>
        <v>0.91548948471884906</v>
      </c>
      <c r="M484" s="42">
        <f>IF((H484)=0,"",(L484/H484))</f>
        <v>6.6858187982856088E-2</v>
      </c>
    </row>
    <row r="485" spans="1:15" ht="26.4" x14ac:dyDescent="0.25">
      <c r="A485" s="103" t="str">
        <f t="shared" si="50"/>
        <v>Sentinel</v>
      </c>
      <c r="D485" s="129" t="s">
        <v>71</v>
      </c>
      <c r="E485" s="25"/>
      <c r="F485" s="36">
        <v>4.5000000000000005E-3</v>
      </c>
      <c r="G485" s="43">
        <f>E458*E460</f>
        <v>62.490000000000009</v>
      </c>
      <c r="H485" s="130">
        <f>G485*F485</f>
        <v>0.28120500000000009</v>
      </c>
      <c r="I485" s="35">
        <v>4.5000000000000005E-3</v>
      </c>
      <c r="J485" s="44">
        <f>E458*E461</f>
        <v>62.490000000000009</v>
      </c>
      <c r="K485" s="118">
        <f>J485*I485</f>
        <v>0.28120500000000009</v>
      </c>
      <c r="L485" s="119">
        <f t="shared" si="51"/>
        <v>0</v>
      </c>
      <c r="M485" s="120">
        <f>IF(ISERROR(L485/H485), "", L485/H485)</f>
        <v>0</v>
      </c>
    </row>
    <row r="486" spans="1:15" ht="26.4" x14ac:dyDescent="0.25">
      <c r="A486" s="103" t="str">
        <f t="shared" si="50"/>
        <v>Sentinel</v>
      </c>
      <c r="D486" s="129" t="s">
        <v>72</v>
      </c>
      <c r="E486" s="25"/>
      <c r="F486" s="36">
        <v>1.5E-3</v>
      </c>
      <c r="G486" s="43">
        <f>E458*E460</f>
        <v>62.490000000000009</v>
      </c>
      <c r="H486" s="130">
        <f>G486*F486</f>
        <v>9.3735000000000013E-2</v>
      </c>
      <c r="I486" s="35">
        <v>1.5E-3</v>
      </c>
      <c r="J486" s="44">
        <f>E458*E461</f>
        <v>62.490000000000009</v>
      </c>
      <c r="K486" s="118">
        <f>J486*I486</f>
        <v>9.3735000000000013E-2</v>
      </c>
      <c r="L486" s="119">
        <f t="shared" si="51"/>
        <v>0</v>
      </c>
      <c r="M486" s="120">
        <f>IF(ISERROR(L486/H486), "", L486/H486)</f>
        <v>0</v>
      </c>
    </row>
    <row r="487" spans="1:15" x14ac:dyDescent="0.25">
      <c r="A487" s="103" t="str">
        <f t="shared" si="50"/>
        <v>Sentinel</v>
      </c>
      <c r="D487" s="25" t="s">
        <v>73</v>
      </c>
      <c r="E487" s="25"/>
      <c r="F487" s="54">
        <v>0.25</v>
      </c>
      <c r="G487" s="27">
        <v>1</v>
      </c>
      <c r="H487" s="130">
        <f>G487*F487</f>
        <v>0.25</v>
      </c>
      <c r="I487" s="45">
        <v>0.25</v>
      </c>
      <c r="J487" s="30">
        <v>1</v>
      </c>
      <c r="K487" s="118">
        <f>J487*I487</f>
        <v>0.25</v>
      </c>
      <c r="L487" s="119">
        <f t="shared" si="51"/>
        <v>0</v>
      </c>
      <c r="M487" s="120">
        <f>IF(ISERROR(L487/H487), "", L487/H487)</f>
        <v>0</v>
      </c>
    </row>
    <row r="488" spans="1:15" ht="26.4" hidden="1" customHeight="1" x14ac:dyDescent="0.25">
      <c r="A488" s="103" t="str">
        <f t="shared" si="50"/>
        <v>Sentinel</v>
      </c>
      <c r="D488" s="129" t="s">
        <v>74</v>
      </c>
      <c r="E488" s="25"/>
      <c r="F488" s="34"/>
      <c r="G488" s="43"/>
      <c r="H488" s="130"/>
      <c r="I488" s="35"/>
      <c r="J488" s="44"/>
      <c r="K488" s="118"/>
      <c r="L488" s="119"/>
      <c r="M488" s="120"/>
    </row>
    <row r="489" spans="1:15" x14ac:dyDescent="0.25">
      <c r="A489" s="103" t="str">
        <f t="shared" si="50"/>
        <v>Sentinel</v>
      </c>
      <c r="B489" s="103" t="s">
        <v>12</v>
      </c>
      <c r="D489" s="25" t="s">
        <v>75</v>
      </c>
      <c r="E489" s="25"/>
      <c r="F489" s="96">
        <v>9.8000000000000004E-2</v>
      </c>
      <c r="G489" s="55">
        <f>IF(AND(E458*12&gt;=150000),OffPeakPer*E458*E460,OffPeakPer*E458)</f>
        <v>38.4</v>
      </c>
      <c r="H489" s="130">
        <f>G489*F489</f>
        <v>3.7631999999999999</v>
      </c>
      <c r="I489" s="35">
        <f>F489</f>
        <v>9.8000000000000004E-2</v>
      </c>
      <c r="J489" s="56">
        <f>IF(AND(E458*12&gt;=150000),OffPeakPer*E458*E461,OffPeakPer*E458)</f>
        <v>38.4</v>
      </c>
      <c r="K489" s="118">
        <f>J489*I489</f>
        <v>3.7631999999999999</v>
      </c>
      <c r="L489" s="119">
        <f>K489-H489</f>
        <v>0</v>
      </c>
      <c r="M489" s="120">
        <f>IF(ISERROR(L489/H489), "", L489/H489)</f>
        <v>0</v>
      </c>
    </row>
    <row r="490" spans="1:15" x14ac:dyDescent="0.25">
      <c r="A490" s="103" t="str">
        <f t="shared" si="50"/>
        <v>Sentinel</v>
      </c>
      <c r="B490" s="103" t="s">
        <v>12</v>
      </c>
      <c r="D490" s="25" t="s">
        <v>76</v>
      </c>
      <c r="E490" s="25"/>
      <c r="F490" s="96">
        <v>0.157</v>
      </c>
      <c r="G490" s="55">
        <f>IF(AND(E458*12&gt;=150000),MidPeakPer*E458*E460,MidPeakPer*E458)</f>
        <v>10.799999999999999</v>
      </c>
      <c r="H490" s="130">
        <f>G490*F490</f>
        <v>1.6955999999999998</v>
      </c>
      <c r="I490" s="35">
        <f>F490</f>
        <v>0.157</v>
      </c>
      <c r="J490" s="56">
        <f>IF(AND(E458*12&gt;=150000),MidPeakPer*E458*E461,MidPeakPer*E458)</f>
        <v>10.799999999999999</v>
      </c>
      <c r="K490" s="118">
        <f>J490*I490</f>
        <v>1.6955999999999998</v>
      </c>
      <c r="L490" s="119">
        <f>K490-H490</f>
        <v>0</v>
      </c>
      <c r="M490" s="120">
        <f>IF(ISERROR(L490/H490), "", L490/H490)</f>
        <v>0</v>
      </c>
    </row>
    <row r="491" spans="1:15" ht="13.8" thickBot="1" x14ac:dyDescent="0.3">
      <c r="A491" s="103" t="str">
        <f t="shared" si="50"/>
        <v>Sentinel</v>
      </c>
      <c r="B491" s="103" t="s">
        <v>12</v>
      </c>
      <c r="D491" s="103" t="s">
        <v>77</v>
      </c>
      <c r="E491" s="25"/>
      <c r="F491" s="96">
        <v>0.20300000000000001</v>
      </c>
      <c r="G491" s="55">
        <f>IF(AND(E458*12&gt;=150000),OnPeakPer*E458*E460,OnPeakPer*E458)</f>
        <v>10.799999999999999</v>
      </c>
      <c r="H491" s="130">
        <f>G491*F491</f>
        <v>2.1924000000000001</v>
      </c>
      <c r="I491" s="35">
        <f>F491</f>
        <v>0.20300000000000001</v>
      </c>
      <c r="J491" s="56">
        <f>IF(AND(E458*12&gt;=150000),OnPeakPer*E458*E461,OnPeakPer*E458)</f>
        <v>10.799999999999999</v>
      </c>
      <c r="K491" s="118">
        <f>J491*I491</f>
        <v>2.1924000000000001</v>
      </c>
      <c r="L491" s="119">
        <f>K491-H491</f>
        <v>0</v>
      </c>
      <c r="M491" s="120">
        <f>IF(ISERROR(L491/H491), "", L491/H491)</f>
        <v>0</v>
      </c>
    </row>
    <row r="492" spans="1:15" ht="13.8" hidden="1" customHeight="1" thickBot="1" x14ac:dyDescent="0.3">
      <c r="A492" s="103" t="str">
        <f t="shared" si="50"/>
        <v>Sentinel</v>
      </c>
      <c r="B492" s="103" t="s">
        <v>78</v>
      </c>
      <c r="D492" s="25" t="s">
        <v>79</v>
      </c>
      <c r="E492" s="25"/>
      <c r="F492" s="57">
        <v>0.11308</v>
      </c>
      <c r="G492" s="55">
        <f>IF(AND(E458*12&gt;=150000),E458*E460,E458)</f>
        <v>60</v>
      </c>
      <c r="H492" s="130">
        <f>G492*F492</f>
        <v>6.7847999999999997</v>
      </c>
      <c r="I492" s="35">
        <f>F492</f>
        <v>0.11308</v>
      </c>
      <c r="J492" s="56">
        <f>IF(AND(E458*12&gt;=150000),E458*E461,E458)</f>
        <v>60</v>
      </c>
      <c r="K492" s="118">
        <f>J492*I492</f>
        <v>6.7847999999999997</v>
      </c>
      <c r="L492" s="119">
        <f>K492-H492</f>
        <v>0</v>
      </c>
      <c r="M492" s="120">
        <f>IF(ISERROR(L492/H492), "", L492/H492)</f>
        <v>0</v>
      </c>
    </row>
    <row r="493" spans="1:15" ht="13.8" hidden="1" customHeight="1" thickBot="1" x14ac:dyDescent="0.3">
      <c r="A493" s="103" t="str">
        <f t="shared" si="50"/>
        <v>Sentinel</v>
      </c>
      <c r="B493" s="103" t="s">
        <v>17</v>
      </c>
      <c r="D493" s="25" t="s">
        <v>80</v>
      </c>
      <c r="E493" s="25"/>
      <c r="F493" s="57">
        <v>0.11308</v>
      </c>
      <c r="G493" s="55">
        <f>IF(AND(E458*12&gt;=150000),E458*E460,E458)</f>
        <v>60</v>
      </c>
      <c r="H493" s="130">
        <f>G493*F493</f>
        <v>6.7847999999999997</v>
      </c>
      <c r="I493" s="35">
        <f>F493</f>
        <v>0.11308</v>
      </c>
      <c r="J493" s="56">
        <f>IF(AND(E458*12&gt;=150000),E458*E461,E458)</f>
        <v>60</v>
      </c>
      <c r="K493" s="118">
        <f>J493*I493</f>
        <v>6.7847999999999997</v>
      </c>
      <c r="L493" s="119">
        <f>K493-H493</f>
        <v>0</v>
      </c>
      <c r="M493" s="120">
        <f>IF(ISERROR(L493/H493), "", L493/H493)</f>
        <v>0</v>
      </c>
    </row>
    <row r="494" spans="1:15" ht="13.8" thickBot="1" x14ac:dyDescent="0.3">
      <c r="A494" s="103" t="str">
        <f t="shared" si="50"/>
        <v>Sentinel</v>
      </c>
      <c r="D494" s="58"/>
      <c r="E494" s="59"/>
      <c r="F494" s="60"/>
      <c r="G494" s="61"/>
      <c r="H494" s="62"/>
      <c r="I494" s="60"/>
      <c r="J494" s="63"/>
      <c r="K494" s="62"/>
      <c r="L494" s="64"/>
      <c r="M494" s="65"/>
    </row>
    <row r="495" spans="1:15" x14ac:dyDescent="0.25">
      <c r="A495" s="103" t="str">
        <f t="shared" si="50"/>
        <v>Sentinel</v>
      </c>
      <c r="B495" s="103" t="s">
        <v>12</v>
      </c>
      <c r="D495" s="135" t="s">
        <v>81</v>
      </c>
      <c r="E495" s="25"/>
      <c r="F495" s="136"/>
      <c r="G495" s="137"/>
      <c r="H495" s="138">
        <f>SUM(H485:H491,H484)</f>
        <v>21.96914473643708</v>
      </c>
      <c r="I495" s="139"/>
      <c r="J495" s="139"/>
      <c r="K495" s="138">
        <f>SUM(K485:K491,K484)</f>
        <v>22.884634221155927</v>
      </c>
      <c r="L495" s="140">
        <f>K495-H495</f>
        <v>0.91548948471884728</v>
      </c>
      <c r="M495" s="141">
        <f>IF((H495)=0,"",(L495/H495))</f>
        <v>4.1671603319197753E-2</v>
      </c>
    </row>
    <row r="496" spans="1:15" x14ac:dyDescent="0.25">
      <c r="A496" s="103" t="str">
        <f t="shared" si="50"/>
        <v>Sentinel</v>
      </c>
      <c r="B496" s="103" t="s">
        <v>12</v>
      </c>
      <c r="D496" s="142" t="s">
        <v>82</v>
      </c>
      <c r="E496" s="25"/>
      <c r="F496" s="136">
        <v>0.13</v>
      </c>
      <c r="G496" s="143"/>
      <c r="H496" s="144">
        <f>H495*F496</f>
        <v>2.8559888157368207</v>
      </c>
      <c r="I496" s="145">
        <v>0.13</v>
      </c>
      <c r="J496" s="115"/>
      <c r="K496" s="144">
        <f>K495*I496</f>
        <v>2.9750024487502706</v>
      </c>
      <c r="L496" s="119">
        <f>K496-H496</f>
        <v>0.11901363301344992</v>
      </c>
      <c r="M496" s="146">
        <f>IF((H496)=0,"",(L496/H496))</f>
        <v>4.167160331919767E-2</v>
      </c>
    </row>
    <row r="497" spans="1:13" ht="14.4" x14ac:dyDescent="0.3">
      <c r="A497" s="103" t="str">
        <f t="shared" si="50"/>
        <v>Sentinel</v>
      </c>
      <c r="B497" s="103" t="s">
        <v>12</v>
      </c>
      <c r="D497" s="142" t="s">
        <v>83</v>
      </c>
      <c r="E497" s="147"/>
      <c r="F497" s="148">
        <f>OER</f>
        <v>0.23499999999999999</v>
      </c>
      <c r="G497" s="143"/>
      <c r="H497" s="144">
        <f>IF(OR(ISNUMBER(SEARCH("[DGEN]", E456))=TRUE, ISNUMBER(SEARCH("STREET LIGHT", E456))=TRUE), 0, IF(AND(E458=0, E459=0),0, IF(AND(E459=0, E458*12&gt;250000), 0, IF(AND(E458=0, E459&gt;=50), 0, IF(E458*12&lt;=250000, F497*H495*-1, IF(E459&lt;50, F497*H495*-1, 0))))))</f>
        <v>-5.1627490130627134</v>
      </c>
      <c r="I497" s="148">
        <f>OER</f>
        <v>0.23499999999999999</v>
      </c>
      <c r="J497" s="115"/>
      <c r="K497" s="144">
        <f>IF(OR(ISNUMBER(SEARCH("[DGEN]", E456))=TRUE, ISNUMBER(SEARCH("STREET LIGHT", E456))=TRUE), 0, IF(AND(E458=0, E459=0),0, IF(AND(E459=0, E458*12&gt;250000), 0, IF(AND(E458=0, E459&gt;=50), 0, IF(E458*12&lt;=250000, I497*K495*-1, IF(E459&lt;50, I497*K495*-1, 0))))))</f>
        <v>-5.3778890419716427</v>
      </c>
      <c r="L497" s="119">
        <f>K497-H497</f>
        <v>-0.21514002890892936</v>
      </c>
      <c r="M497" s="146"/>
    </row>
    <row r="498" spans="1:13" ht="13.8" thickBot="1" x14ac:dyDescent="0.3">
      <c r="A498" s="103" t="str">
        <f t="shared" si="50"/>
        <v>Sentinel</v>
      </c>
      <c r="B498" s="103" t="s">
        <v>84</v>
      </c>
      <c r="C498" s="24">
        <f>B23</f>
        <v>8</v>
      </c>
      <c r="D498" s="248" t="s">
        <v>85</v>
      </c>
      <c r="E498" s="248"/>
      <c r="F498" s="77"/>
      <c r="G498" s="78"/>
      <c r="H498" s="79">
        <f>H495+H496+H497</f>
        <v>19.662384539111187</v>
      </c>
      <c r="I498" s="80"/>
      <c r="J498" s="80"/>
      <c r="K498" s="81">
        <f>K495+K496+K497</f>
        <v>20.481747627934556</v>
      </c>
      <c r="L498" s="82">
        <f>K498-H498</f>
        <v>0.81936308882336917</v>
      </c>
      <c r="M498" s="83">
        <f>IF((H498)=0,"",(L498/H498))</f>
        <v>4.1671603319197795E-2</v>
      </c>
    </row>
    <row r="499" spans="1:13" ht="13.8" thickBot="1" x14ac:dyDescent="0.3">
      <c r="A499" s="103" t="str">
        <f t="shared" si="50"/>
        <v>Sentinel</v>
      </c>
      <c r="B499" s="103" t="s">
        <v>12</v>
      </c>
      <c r="D499" s="58"/>
      <c r="E499" s="59"/>
      <c r="F499" s="60"/>
      <c r="G499" s="61"/>
      <c r="H499" s="62"/>
      <c r="I499" s="60"/>
      <c r="J499" s="63"/>
      <c r="K499" s="62"/>
      <c r="L499" s="64"/>
      <c r="M499" s="65"/>
    </row>
    <row r="500" spans="1:13" ht="13.2" hidden="1" customHeight="1" x14ac:dyDescent="0.25">
      <c r="A500" s="103" t="str">
        <f t="shared" si="50"/>
        <v>Sentinel</v>
      </c>
      <c r="B500" s="103" t="s">
        <v>78</v>
      </c>
      <c r="D500" s="135" t="s">
        <v>86</v>
      </c>
      <c r="E500" s="25"/>
      <c r="F500" s="66"/>
      <c r="G500" s="67"/>
      <c r="H500" s="68">
        <f>SUM(H492,H485:H488,H484)</f>
        <v>21.102744736437078</v>
      </c>
      <c r="I500" s="69"/>
      <c r="J500" s="69"/>
      <c r="K500" s="68">
        <f>SUM(K492,K485:K488,K484)</f>
        <v>22.018234221155929</v>
      </c>
      <c r="L500" s="70">
        <f>K500-H500</f>
        <v>0.91548948471885083</v>
      </c>
      <c r="M500" s="71">
        <f>IF((H500)=0,"",(L500/H500))</f>
        <v>4.3382483944760034E-2</v>
      </c>
    </row>
    <row r="501" spans="1:13" ht="13.2" hidden="1" customHeight="1" x14ac:dyDescent="0.25">
      <c r="A501" s="103" t="str">
        <f t="shared" si="50"/>
        <v>Sentinel</v>
      </c>
      <c r="B501" s="103" t="s">
        <v>78</v>
      </c>
      <c r="D501" s="142" t="s">
        <v>82</v>
      </c>
      <c r="E501" s="25"/>
      <c r="F501" s="66">
        <v>0.13</v>
      </c>
      <c r="G501" s="67"/>
      <c r="H501" s="73">
        <f>H500*F501</f>
        <v>2.7433568157368202</v>
      </c>
      <c r="I501" s="66">
        <v>0.13</v>
      </c>
      <c r="J501" s="74"/>
      <c r="K501" s="73">
        <f>K500*I501</f>
        <v>2.862370448750271</v>
      </c>
      <c r="L501" s="32">
        <f>K501-H501</f>
        <v>0.1190136330134508</v>
      </c>
      <c r="M501" s="75">
        <f>IF((H501)=0,"",(L501/H501))</f>
        <v>4.3382483944760103E-2</v>
      </c>
    </row>
    <row r="502" spans="1:13" ht="14.4" hidden="1" customHeight="1" x14ac:dyDescent="0.3">
      <c r="A502" s="103" t="str">
        <f t="shared" si="50"/>
        <v>Sentinel</v>
      </c>
      <c r="B502" s="103" t="s">
        <v>78</v>
      </c>
      <c r="D502" s="142" t="s">
        <v>83</v>
      </c>
      <c r="E502" s="147"/>
      <c r="F502" s="76">
        <f>OER</f>
        <v>0.23499999999999999</v>
      </c>
      <c r="G502" s="67"/>
      <c r="H502" s="73">
        <f>IF(OR(ISNUMBER(SEARCH("[DGEN]", E456))=TRUE, ISNUMBER(SEARCH("STREET LIGHT", E456))=TRUE), 0, IF(AND(E458=0, E459=0),0, IF(AND(E459=0, E458*12&gt;250000), 0, IF(AND(E458=0, E459&gt;=50), 0, IF(E458*12&lt;=250000, F502*H500*-1, IF(E459&lt;50, F502*H500*-1, 0))))))</f>
        <v>-4.959145013062713</v>
      </c>
      <c r="I502" s="76">
        <f>OER</f>
        <v>0.23499999999999999</v>
      </c>
      <c r="J502" s="74"/>
      <c r="K502" s="73">
        <f>IF(OR(ISNUMBER(SEARCH("[DGEN]", E456))=TRUE, ISNUMBER(SEARCH("STREET LIGHT", E456))=TRUE), 0, IF(AND(E458=0, E459=0),0, IF(AND(E459=0, E458*12&gt;250000), 0, IF(AND(E458=0, E459&gt;=50), 0, IF(E458*12&lt;=250000, I502*K500*-1, IF(E459&lt;50, I502*K500*-1, 0))))))</f>
        <v>-5.1742850419716433</v>
      </c>
      <c r="L502" s="32"/>
      <c r="M502" s="75"/>
    </row>
    <row r="503" spans="1:13" ht="13.2" hidden="1" customHeight="1" x14ac:dyDescent="0.25">
      <c r="A503" s="103" t="str">
        <f t="shared" si="50"/>
        <v>Sentinel</v>
      </c>
      <c r="B503" s="103" t="s">
        <v>87</v>
      </c>
      <c r="D503" s="248" t="s">
        <v>86</v>
      </c>
      <c r="E503" s="248"/>
      <c r="F503" s="84"/>
      <c r="G503" s="85"/>
      <c r="H503" s="79">
        <f>SUM(H500,H501)</f>
        <v>23.846101552173899</v>
      </c>
      <c r="I503" s="86"/>
      <c r="J503" s="86"/>
      <c r="K503" s="79">
        <f>SUM(K500,K501)</f>
        <v>24.880604669906198</v>
      </c>
      <c r="L503" s="87">
        <f>K503-H503</f>
        <v>1.0345031177322994</v>
      </c>
      <c r="M503" s="88">
        <f>IF((H503)=0,"",(L503/H503))</f>
        <v>4.338248394475995E-2</v>
      </c>
    </row>
    <row r="504" spans="1:13" ht="13.8" hidden="1" customHeight="1" thickBot="1" x14ac:dyDescent="0.3">
      <c r="A504" s="103" t="str">
        <f t="shared" si="50"/>
        <v>Sentinel</v>
      </c>
      <c r="B504" s="103" t="s">
        <v>78</v>
      </c>
      <c r="D504" s="131"/>
      <c r="E504" s="132"/>
      <c r="F504" s="89"/>
      <c r="G504" s="90"/>
      <c r="H504" s="91"/>
      <c r="I504" s="89"/>
      <c r="J504" s="61"/>
      <c r="K504" s="91"/>
      <c r="L504" s="92"/>
      <c r="M504" s="65"/>
    </row>
    <row r="505" spans="1:13" ht="13.2" hidden="1" customHeight="1" x14ac:dyDescent="0.25">
      <c r="A505" s="103" t="str">
        <f t="shared" si="50"/>
        <v>Sentinel</v>
      </c>
      <c r="B505" s="103" t="s">
        <v>17</v>
      </c>
      <c r="D505" s="135" t="s">
        <v>88</v>
      </c>
      <c r="E505" s="25"/>
      <c r="F505" s="136"/>
      <c r="G505" s="137"/>
      <c r="H505" s="138">
        <f>SUM(H493,H485:H488,H484)</f>
        <v>21.102744736437078</v>
      </c>
      <c r="I505" s="139"/>
      <c r="J505" s="139"/>
      <c r="K505" s="138">
        <f>SUM(K493,K485:K488,K484)</f>
        <v>22.018234221155929</v>
      </c>
      <c r="L505" s="140">
        <f>K505-H505</f>
        <v>0.91548948471885083</v>
      </c>
      <c r="M505" s="141">
        <f>IF((H505)=0,"",(L505/H505))</f>
        <v>4.3382483944760034E-2</v>
      </c>
    </row>
    <row r="506" spans="1:13" ht="13.2" hidden="1" customHeight="1" x14ac:dyDescent="0.25">
      <c r="A506" s="103" t="str">
        <f t="shared" si="50"/>
        <v>Sentinel</v>
      </c>
      <c r="B506" s="103" t="s">
        <v>17</v>
      </c>
      <c r="D506" s="142" t="s">
        <v>82</v>
      </c>
      <c r="E506" s="25"/>
      <c r="F506" s="136">
        <v>0.13</v>
      </c>
      <c r="G506" s="137"/>
      <c r="H506" s="144">
        <f>H505*F506</f>
        <v>2.7433568157368202</v>
      </c>
      <c r="I506" s="136">
        <v>0.13</v>
      </c>
      <c r="J506" s="145"/>
      <c r="K506" s="144">
        <f>K505*I506</f>
        <v>2.862370448750271</v>
      </c>
      <c r="L506" s="119">
        <f>K506-H506</f>
        <v>0.1190136330134508</v>
      </c>
      <c r="M506" s="146">
        <f>IF((H506)=0,"",(L506/H506))</f>
        <v>4.3382483944760103E-2</v>
      </c>
    </row>
    <row r="507" spans="1:13" ht="14.4" hidden="1" customHeight="1" x14ac:dyDescent="0.3">
      <c r="A507" s="103" t="str">
        <f t="shared" si="50"/>
        <v>Sentinel</v>
      </c>
      <c r="B507" s="103" t="s">
        <v>17</v>
      </c>
      <c r="D507" s="142" t="s">
        <v>83</v>
      </c>
      <c r="E507" s="147"/>
      <c r="F507" s="148">
        <f>OER</f>
        <v>0.23499999999999999</v>
      </c>
      <c r="G507" s="137"/>
      <c r="H507" s="144">
        <f>IF(OR(ISNUMBER(SEARCH("[DGEN]", E456))=TRUE, ISNUMBER(SEARCH("STREET LIGHT", E456))=TRUE), 0, IF(AND(E458=0, E459=0),0, IF(AND(E459=0, E458*12&gt;250000), 0, IF(AND(E458=0, E459&gt;=50), 0, IF(E458*12&lt;=250000, F507*H505*-1, IF(E459&lt;50, F507*H505*-1, 0))))))</f>
        <v>-4.959145013062713</v>
      </c>
      <c r="I507" s="148">
        <f>OER</f>
        <v>0.23499999999999999</v>
      </c>
      <c r="J507" s="145"/>
      <c r="K507" s="144">
        <f>IF(OR(ISNUMBER(SEARCH("[DGEN]", E456))=TRUE, ISNUMBER(SEARCH("STREET LIGHT", E456))=TRUE), 0, IF(AND(E458=0, E459=0),0, IF(AND(E459=0, E458*12&gt;250000), 0, IF(AND(E458=0, E459&gt;=50), 0, IF(E458*12&lt;=250000, I507*K505*-1, IF(E459&lt;50, I507*K505*-1, 0))))))</f>
        <v>-5.1742850419716433</v>
      </c>
      <c r="L507" s="119"/>
      <c r="M507" s="146"/>
    </row>
    <row r="508" spans="1:13" ht="13.2" hidden="1" customHeight="1" x14ac:dyDescent="0.25">
      <c r="A508" s="103" t="str">
        <f t="shared" si="50"/>
        <v>Sentinel</v>
      </c>
      <c r="B508" s="103" t="s">
        <v>89</v>
      </c>
      <c r="D508" s="247" t="s">
        <v>88</v>
      </c>
      <c r="E508" s="247"/>
      <c r="F508" s="84"/>
      <c r="G508" s="85"/>
      <c r="H508" s="79">
        <f>SUM(H505,H506)</f>
        <v>23.846101552173899</v>
      </c>
      <c r="I508" s="86"/>
      <c r="J508" s="86"/>
      <c r="K508" s="79">
        <f>SUM(K505,K506)</f>
        <v>24.880604669906198</v>
      </c>
      <c r="L508" s="87">
        <f>K508-H508</f>
        <v>1.0345031177322994</v>
      </c>
      <c r="M508" s="88">
        <f>IF((H508)=0,"",(L508/H508))</f>
        <v>4.338248394475995E-2</v>
      </c>
    </row>
    <row r="509" spans="1:13" ht="13.8" hidden="1" customHeight="1" thickBot="1" x14ac:dyDescent="0.3">
      <c r="A509" s="103" t="str">
        <f t="shared" si="50"/>
        <v>Sentinel</v>
      </c>
      <c r="B509" s="103" t="s">
        <v>17</v>
      </c>
      <c r="D509" s="58"/>
      <c r="E509" s="59"/>
      <c r="F509" s="93"/>
      <c r="G509" s="90"/>
      <c r="H509" s="94"/>
      <c r="I509" s="93"/>
      <c r="J509" s="61"/>
      <c r="K509" s="94"/>
      <c r="L509" s="92"/>
      <c r="M509" s="95"/>
    </row>
    <row r="512" spans="1:13" x14ac:dyDescent="0.25">
      <c r="C512" s="103"/>
      <c r="D512" s="104" t="s">
        <v>34</v>
      </c>
      <c r="E512" s="249" t="str">
        <f>D24</f>
        <v>Street Light</v>
      </c>
      <c r="F512" s="250"/>
      <c r="G512" s="250"/>
      <c r="H512" s="250"/>
      <c r="I512" s="250"/>
      <c r="J512" s="251"/>
      <c r="K512" s="103" t="str">
        <f>IF(N24="DEMAND - INTERVAL","RTSR - INTERVAL METERED","")</f>
        <v/>
      </c>
    </row>
    <row r="513" spans="1:14" x14ac:dyDescent="0.25">
      <c r="C513" s="103"/>
      <c r="D513" s="104" t="s">
        <v>35</v>
      </c>
      <c r="E513" s="252" t="str">
        <f>H24</f>
        <v>Non-RPP (Other)</v>
      </c>
      <c r="F513" s="253"/>
      <c r="G513" s="254"/>
      <c r="H513" s="20"/>
      <c r="I513" s="20"/>
    </row>
    <row r="514" spans="1:14" ht="15.6" x14ac:dyDescent="0.25">
      <c r="C514" s="103"/>
      <c r="D514" s="104" t="s">
        <v>36</v>
      </c>
      <c r="E514" s="21">
        <f>K24</f>
        <v>340939.97242408589</v>
      </c>
      <c r="F514" s="105" t="s">
        <v>11</v>
      </c>
      <c r="J514" s="22"/>
      <c r="K514" s="22"/>
      <c r="L514" s="22"/>
      <c r="M514" s="22"/>
      <c r="N514" s="22"/>
    </row>
    <row r="515" spans="1:14" ht="15.6" x14ac:dyDescent="0.3">
      <c r="C515" s="103"/>
      <c r="D515" s="104" t="s">
        <v>37</v>
      </c>
      <c r="E515" s="21">
        <f>L24</f>
        <v>910.35058338722581</v>
      </c>
      <c r="F515" s="106" t="s">
        <v>16</v>
      </c>
      <c r="G515" s="107"/>
      <c r="H515" s="108"/>
      <c r="I515" s="108"/>
      <c r="J515" s="108"/>
    </row>
    <row r="516" spans="1:14" x14ac:dyDescent="0.25">
      <c r="C516" s="103"/>
      <c r="D516" s="104" t="s">
        <v>38</v>
      </c>
      <c r="E516" s="23">
        <f>I24</f>
        <v>1.0415000000000001</v>
      </c>
    </row>
    <row r="517" spans="1:14" x14ac:dyDescent="0.25">
      <c r="C517" s="103"/>
      <c r="D517" s="104" t="s">
        <v>39</v>
      </c>
      <c r="E517" s="23">
        <f>J24</f>
        <v>1.0415000000000001</v>
      </c>
    </row>
    <row r="518" spans="1:14" x14ac:dyDescent="0.25">
      <c r="C518" s="103"/>
    </row>
    <row r="519" spans="1:14" x14ac:dyDescent="0.25">
      <c r="C519" s="103"/>
      <c r="E519" s="105"/>
      <c r="F519" s="237" t="s">
        <v>40</v>
      </c>
      <c r="G519" s="238"/>
      <c r="H519" s="239"/>
      <c r="I519" s="237" t="s">
        <v>41</v>
      </c>
      <c r="J519" s="238"/>
      <c r="K519" s="239"/>
      <c r="L519" s="237" t="s">
        <v>42</v>
      </c>
      <c r="M519" s="239"/>
    </row>
    <row r="520" spans="1:14" x14ac:dyDescent="0.25">
      <c r="C520" s="103"/>
      <c r="E520" s="240"/>
      <c r="F520" s="109" t="s">
        <v>43</v>
      </c>
      <c r="G520" s="109" t="s">
        <v>44</v>
      </c>
      <c r="H520" s="110" t="s">
        <v>45</v>
      </c>
      <c r="I520" s="109" t="s">
        <v>43</v>
      </c>
      <c r="J520" s="111" t="s">
        <v>44</v>
      </c>
      <c r="K520" s="110" t="s">
        <v>45</v>
      </c>
      <c r="L520" s="242" t="s">
        <v>46</v>
      </c>
      <c r="M520" s="244" t="s">
        <v>47</v>
      </c>
    </row>
    <row r="521" spans="1:14" x14ac:dyDescent="0.25">
      <c r="C521" s="103"/>
      <c r="E521" s="241"/>
      <c r="F521" s="112" t="s">
        <v>48</v>
      </c>
      <c r="G521" s="112"/>
      <c r="H521" s="113" t="s">
        <v>48</v>
      </c>
      <c r="I521" s="112" t="s">
        <v>48</v>
      </c>
      <c r="J521" s="113"/>
      <c r="K521" s="113" t="s">
        <v>48</v>
      </c>
      <c r="L521" s="243"/>
      <c r="M521" s="245"/>
    </row>
    <row r="522" spans="1:14" x14ac:dyDescent="0.25">
      <c r="A522" s="103" t="str">
        <f>$E512</f>
        <v>Street Light</v>
      </c>
      <c r="D522" s="114" t="s">
        <v>49</v>
      </c>
      <c r="E522" s="25"/>
      <c r="F522" s="26">
        <v>1.18</v>
      </c>
      <c r="G522" s="115">
        <v>10652</v>
      </c>
      <c r="H522" s="116">
        <f>G522*F522</f>
        <v>12569.359999999999</v>
      </c>
      <c r="I522" s="29">
        <v>1.21</v>
      </c>
      <c r="J522" s="117">
        <v>10652</v>
      </c>
      <c r="K522" s="118">
        <f>J522*I522</f>
        <v>12888.92</v>
      </c>
      <c r="L522" s="119">
        <f>K522-H522</f>
        <v>319.56000000000131</v>
      </c>
      <c r="M522" s="120">
        <f>IF(ISERROR(L522/H522), "", L522/H522)</f>
        <v>2.5423728813559428E-2</v>
      </c>
    </row>
    <row r="523" spans="1:14" x14ac:dyDescent="0.25">
      <c r="A523" s="103" t="str">
        <f t="shared" ref="A523:A565" si="55">A522</f>
        <v>Street Light</v>
      </c>
      <c r="D523" s="114" t="s">
        <v>50</v>
      </c>
      <c r="E523" s="25"/>
      <c r="F523" s="36">
        <v>5.3769</v>
      </c>
      <c r="G523" s="115">
        <f>IF($E515&gt;0, $E515, $E514)</f>
        <v>910.35058338722581</v>
      </c>
      <c r="H523" s="116">
        <f>G523*F523</f>
        <v>4894.864051814774</v>
      </c>
      <c r="I523" s="35">
        <v>5.5077999999999996</v>
      </c>
      <c r="J523" s="117">
        <f>IF($E515&gt;0, $E515, $E514)</f>
        <v>910.35058338722581</v>
      </c>
      <c r="K523" s="118">
        <f>J523*I523</f>
        <v>5014.0289431801621</v>
      </c>
      <c r="L523" s="119">
        <f>K523-H523</f>
        <v>119.16489136538803</v>
      </c>
      <c r="M523" s="120">
        <f>IF(ISERROR(L523/H523), "", L523/H523)</f>
        <v>2.4344882739124812E-2</v>
      </c>
    </row>
    <row r="524" spans="1:14" ht="13.2" hidden="1" customHeight="1" x14ac:dyDescent="0.25">
      <c r="A524" s="103" t="str">
        <f t="shared" si="55"/>
        <v>Street Light</v>
      </c>
      <c r="D524" s="114" t="s">
        <v>51</v>
      </c>
      <c r="E524" s="25"/>
      <c r="F524" s="26">
        <v>0</v>
      </c>
      <c r="G524" s="115">
        <f>IF($E515&gt;0, $E515, $E514)</f>
        <v>910.35058338722581</v>
      </c>
      <c r="H524" s="116">
        <v>0</v>
      </c>
      <c r="I524" s="35">
        <v>0</v>
      </c>
      <c r="J524" s="117">
        <f>IF($E515&gt;0, $E515, $E514)</f>
        <v>910.35058338722581</v>
      </c>
      <c r="K524" s="118">
        <v>0</v>
      </c>
      <c r="L524" s="119"/>
      <c r="M524" s="120"/>
    </row>
    <row r="525" spans="1:14" ht="13.2" hidden="1" customHeight="1" x14ac:dyDescent="0.25">
      <c r="A525" s="103" t="str">
        <f t="shared" si="55"/>
        <v>Street Light</v>
      </c>
      <c r="D525" s="114" t="s">
        <v>52</v>
      </c>
      <c r="E525" s="25"/>
      <c r="F525" s="26">
        <v>0</v>
      </c>
      <c r="G525" s="115">
        <f>IF($E515&gt;0, $E515, $E514)</f>
        <v>910.35058338722581</v>
      </c>
      <c r="H525" s="116">
        <v>0</v>
      </c>
      <c r="I525" s="35">
        <v>0</v>
      </c>
      <c r="J525" s="121">
        <f>IF($E515&gt;0, $E515, $E514)</f>
        <v>910.35058338722581</v>
      </c>
      <c r="K525" s="118">
        <v>0</v>
      </c>
      <c r="L525" s="119">
        <f t="shared" ref="L525:L543" si="56">K525-H525</f>
        <v>0</v>
      </c>
      <c r="M525" s="120" t="str">
        <f>IF(ISERROR(L525/H525), "", L525/H525)</f>
        <v/>
      </c>
    </row>
    <row r="526" spans="1:14" x14ac:dyDescent="0.25">
      <c r="A526" s="103" t="str">
        <f t="shared" si="55"/>
        <v>Street Light</v>
      </c>
      <c r="D526" s="114" t="s">
        <v>53</v>
      </c>
      <c r="E526" s="25"/>
      <c r="F526" s="26">
        <v>0</v>
      </c>
      <c r="G526" s="115">
        <v>10652</v>
      </c>
      <c r="H526" s="116">
        <f>G526*F526</f>
        <v>0</v>
      </c>
      <c r="I526" s="29">
        <v>0</v>
      </c>
      <c r="J526" s="117">
        <v>10652</v>
      </c>
      <c r="K526" s="118">
        <f>J526*I526</f>
        <v>0</v>
      </c>
      <c r="L526" s="119">
        <f t="shared" si="56"/>
        <v>0</v>
      </c>
      <c r="M526" s="120" t="str">
        <f>IF(ISERROR(L526/H526), "", L526/H526)</f>
        <v/>
      </c>
    </row>
    <row r="527" spans="1:14" x14ac:dyDescent="0.25">
      <c r="A527" s="103" t="str">
        <f t="shared" si="55"/>
        <v>Street Light</v>
      </c>
      <c r="D527" s="114" t="s">
        <v>54</v>
      </c>
      <c r="E527" s="25"/>
      <c r="F527" s="26">
        <v>-0.41716884709436819</v>
      </c>
      <c r="G527" s="115">
        <f>IF($E515&gt;0, $E515, $E514)</f>
        <v>910.35058338722581</v>
      </c>
      <c r="H527" s="116">
        <f>G527*F527</f>
        <v>-379.76990332333446</v>
      </c>
      <c r="I527" s="35">
        <v>1.3859379358005097</v>
      </c>
      <c r="J527" s="117">
        <f>IF($E515&gt;0, $E515, $E514)</f>
        <v>910.35058338722581</v>
      </c>
      <c r="K527" s="118">
        <f>J527*I527</f>
        <v>1261.6894083944815</v>
      </c>
      <c r="L527" s="119">
        <f t="shared" si="56"/>
        <v>1641.459311717816</v>
      </c>
      <c r="M527" s="120">
        <f>IF(ISERROR(L527/H527), "", L527/H527)</f>
        <v>-4.3222469641578858</v>
      </c>
    </row>
    <row r="528" spans="1:14" x14ac:dyDescent="0.25">
      <c r="A528" s="103" t="str">
        <f t="shared" si="55"/>
        <v>Street Light</v>
      </c>
      <c r="B528" s="103" t="s">
        <v>55</v>
      </c>
      <c r="C528" s="24">
        <f>B24</f>
        <v>9</v>
      </c>
      <c r="D528" s="122" t="s">
        <v>56</v>
      </c>
      <c r="E528" s="7"/>
      <c r="F528" s="48"/>
      <c r="G528" s="38"/>
      <c r="H528" s="39">
        <f>SUM(H522:H527)</f>
        <v>17084.454148491441</v>
      </c>
      <c r="I528" s="51"/>
      <c r="J528" s="40"/>
      <c r="K528" s="39">
        <f>SUM(K522:K527)</f>
        <v>19164.638351574646</v>
      </c>
      <c r="L528" s="41">
        <f t="shared" si="56"/>
        <v>2080.1842030832049</v>
      </c>
      <c r="M528" s="42">
        <f>IF((H528)=0,"",(L528/H528))</f>
        <v>0.12175889173883178</v>
      </c>
    </row>
    <row r="529" spans="1:15" x14ac:dyDescent="0.25">
      <c r="A529" s="103" t="str">
        <f t="shared" si="55"/>
        <v>Street Light</v>
      </c>
      <c r="D529" s="123" t="s">
        <v>57</v>
      </c>
      <c r="E529" s="25"/>
      <c r="F529" s="34">
        <f>IF((E514*12&gt;=150000), 0, IF(E513="RPP",(F545*OffPeakPer+F546*MidPeakPer+F547*OnPeakPer),IF(E513="Non-RPP (Retailer)",F548,F549)))</f>
        <v>0</v>
      </c>
      <c r="G529" s="43">
        <f>IF(F529=0, 0, $E514*E516-E514)</f>
        <v>0</v>
      </c>
      <c r="H529" s="28">
        <f t="shared" ref="H529:H536" si="57">G529*F529</f>
        <v>0</v>
      </c>
      <c r="I529" s="35">
        <f>IF((E514*12&gt;=150000), 0, IF(E513="RPP",(I545*OffPeakPer+I546*MidPeakPer+I547*OnPeakPer),IF(E513="Non-RPP (Retailer)",I548,I549)))</f>
        <v>0</v>
      </c>
      <c r="J529" s="44">
        <f>IF(I529=0, 0, E514*E517-E514)</f>
        <v>0</v>
      </c>
      <c r="K529" s="31">
        <f t="shared" ref="K529:K536" si="58">J529*I529</f>
        <v>0</v>
      </c>
      <c r="L529" s="32">
        <f t="shared" si="56"/>
        <v>0</v>
      </c>
      <c r="M529" s="33" t="str">
        <f t="shared" ref="M529:M536" si="59">IF(ISERROR(L529/H529), "", L529/H529)</f>
        <v/>
      </c>
    </row>
    <row r="530" spans="1:15" ht="26.4" x14ac:dyDescent="0.25">
      <c r="A530" s="103" t="str">
        <f t="shared" si="55"/>
        <v>Street Light</v>
      </c>
      <c r="D530" s="123" t="s">
        <v>58</v>
      </c>
      <c r="E530" s="25"/>
      <c r="F530" s="36">
        <v>0</v>
      </c>
      <c r="G530" s="55">
        <f>IF($E515&gt;0, $E515, $E514)</f>
        <v>910.35058338722581</v>
      </c>
      <c r="H530" s="116">
        <f t="shared" si="57"/>
        <v>0</v>
      </c>
      <c r="I530" s="35">
        <v>0</v>
      </c>
      <c r="J530" s="56">
        <f>IF($E515&gt;0, $E515, $E514)</f>
        <v>910.35058338722581</v>
      </c>
      <c r="K530" s="118">
        <f t="shared" si="58"/>
        <v>0</v>
      </c>
      <c r="L530" s="119">
        <f t="shared" si="56"/>
        <v>0</v>
      </c>
      <c r="M530" s="120" t="str">
        <f t="shared" si="59"/>
        <v/>
      </c>
    </row>
    <row r="531" spans="1:15" x14ac:dyDescent="0.25">
      <c r="A531" s="103" t="str">
        <f t="shared" si="55"/>
        <v>Street Light</v>
      </c>
      <c r="D531" s="123" t="s">
        <v>59</v>
      </c>
      <c r="E531" s="25"/>
      <c r="F531" s="36">
        <v>0</v>
      </c>
      <c r="G531" s="55">
        <f>IF($E515&gt;0, $E515, $E514)</f>
        <v>910.35058338722581</v>
      </c>
      <c r="H531" s="116">
        <f t="shared" si="57"/>
        <v>0</v>
      </c>
      <c r="I531" s="35">
        <v>0</v>
      </c>
      <c r="J531" s="56">
        <f>IF($E515&gt;0, $E515, $E514)</f>
        <v>910.35058338722581</v>
      </c>
      <c r="K531" s="118">
        <f t="shared" si="58"/>
        <v>0</v>
      </c>
      <c r="L531" s="119">
        <f t="shared" si="56"/>
        <v>0</v>
      </c>
      <c r="M531" s="120" t="str">
        <f t="shared" si="59"/>
        <v/>
      </c>
    </row>
    <row r="532" spans="1:15" x14ac:dyDescent="0.25">
      <c r="A532" s="103" t="str">
        <f t="shared" si="55"/>
        <v>Street Light</v>
      </c>
      <c r="D532" s="123" t="s">
        <v>60</v>
      </c>
      <c r="E532" s="25"/>
      <c r="F532" s="36">
        <v>0</v>
      </c>
      <c r="G532" s="55">
        <f>E514</f>
        <v>340939.97242408589</v>
      </c>
      <c r="H532" s="116">
        <f t="shared" si="57"/>
        <v>0</v>
      </c>
      <c r="I532" s="35">
        <v>0</v>
      </c>
      <c r="J532" s="56">
        <f>E514</f>
        <v>340939.97242408589</v>
      </c>
      <c r="K532" s="118">
        <f t="shared" si="58"/>
        <v>0</v>
      </c>
      <c r="L532" s="119">
        <f t="shared" si="56"/>
        <v>0</v>
      </c>
      <c r="M532" s="120" t="str">
        <f t="shared" si="59"/>
        <v/>
      </c>
    </row>
    <row r="533" spans="1:15" x14ac:dyDescent="0.25">
      <c r="A533" s="103" t="str">
        <f t="shared" si="55"/>
        <v>Street Light</v>
      </c>
      <c r="D533" s="114" t="s">
        <v>61</v>
      </c>
      <c r="E533" s="25"/>
      <c r="F533" s="36">
        <v>0.3948322028287527</v>
      </c>
      <c r="G533" s="55">
        <f>IF($E515&gt;0, $E515, $E514)</f>
        <v>910.35058338722581</v>
      </c>
      <c r="H533" s="116">
        <f t="shared" si="57"/>
        <v>359.43572618521847</v>
      </c>
      <c r="I533" s="35">
        <v>0.41288181302397414</v>
      </c>
      <c r="J533" s="56">
        <f>IF($E515&gt;0, $E515, $E514)</f>
        <v>910.35058338722581</v>
      </c>
      <c r="K533" s="118">
        <f t="shared" si="58"/>
        <v>375.86719935635034</v>
      </c>
      <c r="L533" s="119">
        <f t="shared" si="56"/>
        <v>16.43147317113187</v>
      </c>
      <c r="M533" s="120">
        <f t="shared" si="59"/>
        <v>4.5714635396773763E-2</v>
      </c>
      <c r="O533" s="160"/>
    </row>
    <row r="534" spans="1:15" ht="26.4" x14ac:dyDescent="0.25">
      <c r="A534" s="103" t="str">
        <f t="shared" si="55"/>
        <v>Street Light</v>
      </c>
      <c r="D534" s="123" t="s">
        <v>62</v>
      </c>
      <c r="E534" s="25"/>
      <c r="F534" s="36">
        <v>0</v>
      </c>
      <c r="G534" s="115">
        <v>10652</v>
      </c>
      <c r="H534" s="116">
        <f t="shared" si="57"/>
        <v>0</v>
      </c>
      <c r="I534" s="45">
        <v>0</v>
      </c>
      <c r="J534" s="121">
        <v>10652</v>
      </c>
      <c r="K534" s="118">
        <f t="shared" si="58"/>
        <v>0</v>
      </c>
      <c r="L534" s="119">
        <f t="shared" si="56"/>
        <v>0</v>
      </c>
      <c r="M534" s="120" t="str">
        <f t="shared" si="59"/>
        <v/>
      </c>
    </row>
    <row r="535" spans="1:15" x14ac:dyDescent="0.25">
      <c r="A535" s="103" t="str">
        <f t="shared" si="55"/>
        <v>Street Light</v>
      </c>
      <c r="D535" s="114" t="s">
        <v>63</v>
      </c>
      <c r="E535" s="25"/>
      <c r="F535" s="36">
        <v>0</v>
      </c>
      <c r="G535" s="115">
        <v>10652</v>
      </c>
      <c r="H535" s="116">
        <f t="shared" si="57"/>
        <v>0</v>
      </c>
      <c r="I535" s="29">
        <v>0</v>
      </c>
      <c r="J535" s="121">
        <v>10652</v>
      </c>
      <c r="K535" s="118">
        <f t="shared" si="58"/>
        <v>0</v>
      </c>
      <c r="L535" s="119">
        <f t="shared" si="56"/>
        <v>0</v>
      </c>
      <c r="M535" s="120" t="str">
        <f t="shared" si="59"/>
        <v/>
      </c>
    </row>
    <row r="536" spans="1:15" x14ac:dyDescent="0.25">
      <c r="A536" s="103" t="str">
        <f t="shared" si="55"/>
        <v>Street Light</v>
      </c>
      <c r="D536" s="114" t="s">
        <v>64</v>
      </c>
      <c r="E536" s="25"/>
      <c r="F536" s="36">
        <v>0.70075694185135062</v>
      </c>
      <c r="G536" s="55">
        <f>IF($E515&gt;0, $E515, $E514)</f>
        <v>910.35058338722581</v>
      </c>
      <c r="H536" s="116">
        <f t="shared" si="57"/>
        <v>637.93449082702534</v>
      </c>
      <c r="I536" s="35">
        <v>7.1556941851350614E-2</v>
      </c>
      <c r="J536" s="56">
        <f>IF($E515&gt;0, $E515, $E514)</f>
        <v>910.35058338722581</v>
      </c>
      <c r="K536" s="118">
        <f t="shared" si="58"/>
        <v>65.141903759782821</v>
      </c>
      <c r="L536" s="119">
        <f t="shared" si="56"/>
        <v>-572.79258706724249</v>
      </c>
      <c r="M536" s="120">
        <f t="shared" si="59"/>
        <v>-0.8978862176344593</v>
      </c>
    </row>
    <row r="537" spans="1:15" ht="26.4" x14ac:dyDescent="0.25">
      <c r="A537" s="103" t="str">
        <f t="shared" si="55"/>
        <v>Street Light</v>
      </c>
      <c r="B537" s="103" t="s">
        <v>65</v>
      </c>
      <c r="C537" s="24">
        <f>B24</f>
        <v>9</v>
      </c>
      <c r="D537" s="124" t="s">
        <v>66</v>
      </c>
      <c r="E537" s="125"/>
      <c r="F537" s="48"/>
      <c r="G537" s="49"/>
      <c r="H537" s="50">
        <f>SUM(H528:H536)</f>
        <v>18081.824365503686</v>
      </c>
      <c r="I537" s="51"/>
      <c r="J537" s="52"/>
      <c r="K537" s="50">
        <f>SUM(K528:K536)</f>
        <v>19605.647454690781</v>
      </c>
      <c r="L537" s="41">
        <f t="shared" si="56"/>
        <v>1523.8230891870953</v>
      </c>
      <c r="M537" s="42">
        <f>IF((H537)=0,"",(L537/H537))</f>
        <v>8.4273746851243003E-2</v>
      </c>
    </row>
    <row r="538" spans="1:15" x14ac:dyDescent="0.25">
      <c r="A538" s="103" t="str">
        <f t="shared" si="55"/>
        <v>Street Light</v>
      </c>
      <c r="D538" s="126" t="s">
        <v>67</v>
      </c>
      <c r="E538" s="25"/>
      <c r="F538" s="36">
        <v>3.6911999999999998</v>
      </c>
      <c r="G538" s="43">
        <f>IF($E515&gt;0, $E515, $E514*$E516)</f>
        <v>910.35058338722581</v>
      </c>
      <c r="H538" s="116">
        <f>G538*F538</f>
        <v>3360.2860733989278</v>
      </c>
      <c r="I538" s="35">
        <v>3.9161000000000001</v>
      </c>
      <c r="J538" s="44">
        <f>IF($E515&gt;0, $E515, $E514*$E517)</f>
        <v>910.35058338722581</v>
      </c>
      <c r="K538" s="118">
        <f>J538*I538</f>
        <v>3565.0239196027151</v>
      </c>
      <c r="L538" s="119">
        <f t="shared" si="56"/>
        <v>204.73784620378729</v>
      </c>
      <c r="M538" s="120">
        <f>IF(ISERROR(L538/H538), "", L538/H538)</f>
        <v>6.0928695275249301E-2</v>
      </c>
      <c r="N538" s="127" t="str">
        <f>IF(ISERROR(ABS(M538)), "", IF(ABS(M538)&gt;=4%, "In the manager's summary, discuss the reasoning for the change in RTSR rates", ""))</f>
        <v>In the manager's summary, discuss the reasoning for the change in RTSR rates</v>
      </c>
      <c r="O538" s="160"/>
    </row>
    <row r="539" spans="1:15" ht="26.4" x14ac:dyDescent="0.25">
      <c r="A539" s="103" t="str">
        <f t="shared" si="55"/>
        <v>Street Light</v>
      </c>
      <c r="D539" s="128" t="s">
        <v>68</v>
      </c>
      <c r="E539" s="25"/>
      <c r="F539" s="36">
        <v>2.6196999999999999</v>
      </c>
      <c r="G539" s="43">
        <f>IF($E515&gt;0, $E515, $E514*$E516)</f>
        <v>910.35058338722581</v>
      </c>
      <c r="H539" s="116">
        <f>G539*F539</f>
        <v>2384.8454232995155</v>
      </c>
      <c r="I539" s="35">
        <v>2.7887</v>
      </c>
      <c r="J539" s="44">
        <f>IF($E515&gt;0, $E515, $E514*$E517)</f>
        <v>910.35058338722581</v>
      </c>
      <c r="K539" s="118">
        <f>J539*I539</f>
        <v>2538.6946718919567</v>
      </c>
      <c r="L539" s="119">
        <f t="shared" si="56"/>
        <v>153.8492485924412</v>
      </c>
      <c r="M539" s="120">
        <f>IF(ISERROR(L539/H539), "", L539/H539)</f>
        <v>6.4511203572928208E-2</v>
      </c>
      <c r="N539" s="127" t="str">
        <f>IF(ISERROR(ABS(M539)), "", IF(ABS(M539)&gt;=4%, "In the manager's summary, discuss the reasoning for the change in RTSR rates", ""))</f>
        <v>In the manager's summary, discuss the reasoning for the change in RTSR rates</v>
      </c>
      <c r="O539" s="160"/>
    </row>
    <row r="540" spans="1:15" ht="26.4" x14ac:dyDescent="0.25">
      <c r="A540" s="103" t="str">
        <f t="shared" si="55"/>
        <v>Street Light</v>
      </c>
      <c r="B540" s="103" t="s">
        <v>69</v>
      </c>
      <c r="C540" s="24">
        <f>B24</f>
        <v>9</v>
      </c>
      <c r="D540" s="124" t="s">
        <v>70</v>
      </c>
      <c r="E540" s="7"/>
      <c r="F540" s="48"/>
      <c r="G540" s="49"/>
      <c r="H540" s="50">
        <f>SUM(H537:H539)</f>
        <v>23826.955862202129</v>
      </c>
      <c r="I540" s="51"/>
      <c r="J540" s="40"/>
      <c r="K540" s="50">
        <f>SUM(K537:K539)</f>
        <v>25709.366046185452</v>
      </c>
      <c r="L540" s="41">
        <f t="shared" si="56"/>
        <v>1882.4101839833238</v>
      </c>
      <c r="M540" s="42">
        <f>IF((H540)=0,"",(L540/H540))</f>
        <v>7.9003385697687195E-2</v>
      </c>
    </row>
    <row r="541" spans="1:15" ht="26.4" x14ac:dyDescent="0.25">
      <c r="A541" s="103" t="str">
        <f t="shared" si="55"/>
        <v>Street Light</v>
      </c>
      <c r="D541" s="129" t="s">
        <v>71</v>
      </c>
      <c r="E541" s="25"/>
      <c r="F541" s="36">
        <v>4.5000000000000005E-3</v>
      </c>
      <c r="G541" s="43">
        <f>E514*E516</f>
        <v>355088.98127968551</v>
      </c>
      <c r="H541" s="130">
        <f>G541*F541</f>
        <v>1597.900415758585</v>
      </c>
      <c r="I541" s="35">
        <v>4.5000000000000005E-3</v>
      </c>
      <c r="J541" s="44">
        <f>E514*E517</f>
        <v>355088.98127968551</v>
      </c>
      <c r="K541" s="118">
        <f>J541*I541</f>
        <v>1597.900415758585</v>
      </c>
      <c r="L541" s="119">
        <f t="shared" si="56"/>
        <v>0</v>
      </c>
      <c r="M541" s="120">
        <f>IF(ISERROR(L541/H541), "", L541/H541)</f>
        <v>0</v>
      </c>
    </row>
    <row r="542" spans="1:15" ht="26.4" x14ac:dyDescent="0.25">
      <c r="A542" s="103" t="str">
        <f t="shared" si="55"/>
        <v>Street Light</v>
      </c>
      <c r="D542" s="129" t="s">
        <v>72</v>
      </c>
      <c r="E542" s="25"/>
      <c r="F542" s="36">
        <v>1.5E-3</v>
      </c>
      <c r="G542" s="43">
        <f>E514*E516</f>
        <v>355088.98127968551</v>
      </c>
      <c r="H542" s="130">
        <f>G542*F542</f>
        <v>532.63347191952823</v>
      </c>
      <c r="I542" s="35">
        <v>1.5E-3</v>
      </c>
      <c r="J542" s="44">
        <f>E514*E517</f>
        <v>355088.98127968551</v>
      </c>
      <c r="K542" s="118">
        <f>J542*I542</f>
        <v>532.63347191952823</v>
      </c>
      <c r="L542" s="119">
        <f t="shared" si="56"/>
        <v>0</v>
      </c>
      <c r="M542" s="120">
        <f>IF(ISERROR(L542/H542), "", L542/H542)</f>
        <v>0</v>
      </c>
    </row>
    <row r="543" spans="1:15" x14ac:dyDescent="0.25">
      <c r="A543" s="103" t="str">
        <f t="shared" si="55"/>
        <v>Street Light</v>
      </c>
      <c r="D543" s="25" t="s">
        <v>73</v>
      </c>
      <c r="E543" s="25"/>
      <c r="F543" s="54">
        <v>0.25</v>
      </c>
      <c r="G543" s="27">
        <v>10652</v>
      </c>
      <c r="H543" s="130">
        <f>G543*F543</f>
        <v>2663</v>
      </c>
      <c r="I543" s="45">
        <v>0.25</v>
      </c>
      <c r="J543" s="30">
        <v>10652</v>
      </c>
      <c r="K543" s="118">
        <f>J543*I543</f>
        <v>2663</v>
      </c>
      <c r="L543" s="119">
        <f t="shared" si="56"/>
        <v>0</v>
      </c>
      <c r="M543" s="120">
        <f>IF(ISERROR(L543/H543), "", L543/H543)</f>
        <v>0</v>
      </c>
    </row>
    <row r="544" spans="1:15" ht="26.4" hidden="1" customHeight="1" x14ac:dyDescent="0.25">
      <c r="A544" s="103" t="str">
        <f t="shared" si="55"/>
        <v>Street Light</v>
      </c>
      <c r="D544" s="129" t="s">
        <v>74</v>
      </c>
      <c r="E544" s="25"/>
      <c r="F544" s="34"/>
      <c r="G544" s="43"/>
      <c r="H544" s="130"/>
      <c r="I544" s="35"/>
      <c r="J544" s="44"/>
      <c r="K544" s="118"/>
      <c r="L544" s="119"/>
      <c r="M544" s="120"/>
    </row>
    <row r="545" spans="1:13" ht="13.2" hidden="1" customHeight="1" x14ac:dyDescent="0.25">
      <c r="A545" s="103" t="str">
        <f t="shared" si="55"/>
        <v>Street Light</v>
      </c>
      <c r="B545" s="103" t="s">
        <v>12</v>
      </c>
      <c r="D545" s="25" t="s">
        <v>75</v>
      </c>
      <c r="E545" s="25"/>
      <c r="F545" s="96">
        <v>8.6999999999999994E-2</v>
      </c>
      <c r="G545" s="55">
        <f>IF(AND(E514*12&gt;=150000),OffPeakPer*E514*E516,OffPeakPer*E514)</f>
        <v>227256.94801899872</v>
      </c>
      <c r="H545" s="130">
        <f>G545*F545</f>
        <v>19771.354477652887</v>
      </c>
      <c r="I545" s="35">
        <f>OffPeak</f>
        <v>9.8000000000000004E-2</v>
      </c>
      <c r="J545" s="56">
        <f>IF(AND(E514*12&gt;=150000),OffPeakPer*E514*E517,OffPeakPer*E514)</f>
        <v>227256.94801899872</v>
      </c>
      <c r="K545" s="118">
        <f>J545*I545</f>
        <v>22271.180905861875</v>
      </c>
      <c r="L545" s="119">
        <f>K545-H545</f>
        <v>2499.8264282089876</v>
      </c>
      <c r="M545" s="120">
        <f>IF(ISERROR(L545/H545), "", L545/H545)</f>
        <v>0.1264367816091955</v>
      </c>
    </row>
    <row r="546" spans="1:13" ht="13.2" hidden="1" customHeight="1" x14ac:dyDescent="0.25">
      <c r="A546" s="103" t="str">
        <f t="shared" si="55"/>
        <v>Street Light</v>
      </c>
      <c r="B546" s="103" t="s">
        <v>12</v>
      </c>
      <c r="D546" s="25" t="s">
        <v>76</v>
      </c>
      <c r="E546" s="25"/>
      <c r="F546" s="96">
        <v>0.157</v>
      </c>
      <c r="G546" s="55">
        <f>IF(AND(E514*12&gt;=150000),MidPeakPer*E514*E516,MidPeakPer*E514)</f>
        <v>63916.01663034338</v>
      </c>
      <c r="H546" s="130">
        <f>G546*F546</f>
        <v>10034.814610963911</v>
      </c>
      <c r="I546" s="35">
        <f>MidPeak</f>
        <v>0.157</v>
      </c>
      <c r="J546" s="56">
        <f>IF(AND(E514*12&gt;=150000),MidPeakPer*E514*E517,MidPeakPer*E514)</f>
        <v>63916.01663034338</v>
      </c>
      <c r="K546" s="118">
        <f>J546*I546</f>
        <v>10034.814610963911</v>
      </c>
      <c r="L546" s="119">
        <f>K546-H546</f>
        <v>0</v>
      </c>
      <c r="M546" s="120">
        <f>IF(ISERROR(L546/H546), "", L546/H546)</f>
        <v>0</v>
      </c>
    </row>
    <row r="547" spans="1:13" ht="13.2" hidden="1" customHeight="1" x14ac:dyDescent="0.25">
      <c r="A547" s="103" t="str">
        <f t="shared" si="55"/>
        <v>Street Light</v>
      </c>
      <c r="B547" s="103" t="s">
        <v>12</v>
      </c>
      <c r="D547" s="103" t="s">
        <v>77</v>
      </c>
      <c r="E547" s="25"/>
      <c r="F547" s="96">
        <v>0.182</v>
      </c>
      <c r="G547" s="55">
        <f>IF(AND(E514*12&gt;=150000),OnPeakPer*E514*E516,OnPeakPer*E514)</f>
        <v>63916.01663034338</v>
      </c>
      <c r="H547" s="130">
        <f>G547*F547</f>
        <v>11632.715026722495</v>
      </c>
      <c r="I547" s="35">
        <f>OnPeak</f>
        <v>0.20300000000000001</v>
      </c>
      <c r="J547" s="56">
        <f>IF(AND(E514*12&gt;=150000),OnPeakPer*E514*E517,OnPeakPer*E514)</f>
        <v>63916.01663034338</v>
      </c>
      <c r="K547" s="118">
        <f>J547*I547</f>
        <v>12974.951375959707</v>
      </c>
      <c r="L547" s="119">
        <f>K547-H547</f>
        <v>1342.2363492372115</v>
      </c>
      <c r="M547" s="120">
        <f>IF(ISERROR(L547/H547), "", L547/H547)</f>
        <v>0.11538461538461543</v>
      </c>
    </row>
    <row r="548" spans="1:13" ht="13.2" hidden="1" customHeight="1" x14ac:dyDescent="0.25">
      <c r="A548" s="103" t="str">
        <f t="shared" si="55"/>
        <v>Street Light</v>
      </c>
      <c r="B548" s="103" t="s">
        <v>78</v>
      </c>
      <c r="D548" s="25" t="s">
        <v>79</v>
      </c>
      <c r="E548" s="25"/>
      <c r="F548" s="57">
        <v>0.11308</v>
      </c>
      <c r="G548" s="55">
        <f>IF(AND(E514*12&gt;=150000),E514*E516,E514)</f>
        <v>355088.98127968551</v>
      </c>
      <c r="H548" s="130">
        <f>G548*F548</f>
        <v>40153.462003106841</v>
      </c>
      <c r="I548" s="35">
        <f>F548</f>
        <v>0.11308</v>
      </c>
      <c r="J548" s="56">
        <f>IF(AND(E514*12&gt;=150000),E514*E517,E514)</f>
        <v>355088.98127968551</v>
      </c>
      <c r="K548" s="118">
        <f>J548*I548</f>
        <v>40153.462003106841</v>
      </c>
      <c r="L548" s="119">
        <f>K548-H548</f>
        <v>0</v>
      </c>
      <c r="M548" s="120">
        <f>IF(ISERROR(L548/H548), "", L548/H548)</f>
        <v>0</v>
      </c>
    </row>
    <row r="549" spans="1:13" ht="13.8" thickBot="1" x14ac:dyDescent="0.3">
      <c r="A549" s="103" t="str">
        <f t="shared" si="55"/>
        <v>Street Light</v>
      </c>
      <c r="B549" s="103" t="s">
        <v>17</v>
      </c>
      <c r="D549" s="25" t="s">
        <v>80</v>
      </c>
      <c r="E549" s="25"/>
      <c r="F549" s="57">
        <v>0.11308</v>
      </c>
      <c r="G549" s="55">
        <f>IF(AND(E514*12&gt;=150000),E514*E516,E514)</f>
        <v>355088.98127968551</v>
      </c>
      <c r="H549" s="130">
        <f>G549*F549</f>
        <v>40153.462003106841</v>
      </c>
      <c r="I549" s="35">
        <f>F549</f>
        <v>0.11308</v>
      </c>
      <c r="J549" s="56">
        <f>IF(AND(E514*12&gt;=150000),E514*E517,E514)</f>
        <v>355088.98127968551</v>
      </c>
      <c r="K549" s="118">
        <f>J549*I549</f>
        <v>40153.462003106841</v>
      </c>
      <c r="L549" s="119">
        <f>K549-H549</f>
        <v>0</v>
      </c>
      <c r="M549" s="120">
        <f>IF(ISERROR(L549/H549), "", L549/H549)</f>
        <v>0</v>
      </c>
    </row>
    <row r="550" spans="1:13" ht="13.8" thickBot="1" x14ac:dyDescent="0.3">
      <c r="A550" s="103" t="str">
        <f t="shared" si="55"/>
        <v>Street Light</v>
      </c>
      <c r="D550" s="58"/>
      <c r="E550" s="59"/>
      <c r="F550" s="60"/>
      <c r="G550" s="61"/>
      <c r="H550" s="62"/>
      <c r="I550" s="60"/>
      <c r="J550" s="63"/>
      <c r="K550" s="62"/>
      <c r="L550" s="64"/>
      <c r="M550" s="65"/>
    </row>
    <row r="551" spans="1:13" ht="13.2" hidden="1" customHeight="1" x14ac:dyDescent="0.25">
      <c r="A551" s="103" t="str">
        <f t="shared" si="55"/>
        <v>Street Light</v>
      </c>
      <c r="B551" s="103" t="s">
        <v>12</v>
      </c>
      <c r="D551" s="135" t="s">
        <v>81</v>
      </c>
      <c r="E551" s="25"/>
      <c r="F551" s="66"/>
      <c r="G551" s="67"/>
      <c r="H551" s="68">
        <f>SUM(H541:H547,H540)</f>
        <v>70059.373865219532</v>
      </c>
      <c r="I551" s="69"/>
      <c r="J551" s="69"/>
      <c r="K551" s="68">
        <f>SUM(K541:K547,K540)</f>
        <v>75783.846826649067</v>
      </c>
      <c r="L551" s="70">
        <f>K551-H551</f>
        <v>5724.4729614295356</v>
      </c>
      <c r="M551" s="71">
        <f>IF((H551)=0,"",(L551/H551))</f>
        <v>8.1708879848716554E-2</v>
      </c>
    </row>
    <row r="552" spans="1:13" ht="13.2" hidden="1" customHeight="1" x14ac:dyDescent="0.25">
      <c r="A552" s="103" t="str">
        <f t="shared" si="55"/>
        <v>Street Light</v>
      </c>
      <c r="B552" s="103" t="s">
        <v>12</v>
      </c>
      <c r="D552" s="142" t="s">
        <v>82</v>
      </c>
      <c r="E552" s="25"/>
      <c r="F552" s="66">
        <v>0.13</v>
      </c>
      <c r="G552" s="72"/>
      <c r="H552" s="73">
        <f>H551*F552</f>
        <v>9107.7186024785387</v>
      </c>
      <c r="I552" s="74">
        <v>0.13</v>
      </c>
      <c r="J552" s="27"/>
      <c r="K552" s="73">
        <f>K551*I552</f>
        <v>9851.9000874643789</v>
      </c>
      <c r="L552" s="32">
        <f>K552-H552</f>
        <v>744.18148498584014</v>
      </c>
      <c r="M552" s="75">
        <f>IF((H552)=0,"",(L552/H552))</f>
        <v>8.1708879848716623E-2</v>
      </c>
    </row>
    <row r="553" spans="1:13" ht="14.4" hidden="1" customHeight="1" x14ac:dyDescent="0.3">
      <c r="A553" s="103" t="str">
        <f t="shared" si="55"/>
        <v>Street Light</v>
      </c>
      <c r="B553" s="103" t="s">
        <v>12</v>
      </c>
      <c r="D553" s="142" t="s">
        <v>83</v>
      </c>
      <c r="E553" s="147"/>
      <c r="F553" s="76">
        <f>OER</f>
        <v>0.23499999999999999</v>
      </c>
      <c r="G553" s="72"/>
      <c r="H553" s="73">
        <f>IF(OR(ISNUMBER(SEARCH("[DGEN]", E512))=TRUE, ISNUMBER(SEARCH("STREET LIGHT", E512))=TRUE), 0, IF(AND(E514=0, E515=0),0, IF(AND(E515=0, E514*12&gt;250000), 0, IF(AND(E514=0, E515&gt;=50), 0, IF(E514*12&lt;=250000, F553*H551*-1, IF(E515&lt;50, F553*H551*-1, 0))))))</f>
        <v>0</v>
      </c>
      <c r="I553" s="76">
        <f>OER</f>
        <v>0.23499999999999999</v>
      </c>
      <c r="J553" s="27"/>
      <c r="K553" s="73">
        <f>IF(OR(ISNUMBER(SEARCH("[DGEN]", E512))=TRUE, ISNUMBER(SEARCH("STREET LIGHT", E512))=TRUE), 0, IF(AND(E514=0, E515=0),0, IF(AND(E515=0, E514*12&gt;250000), 0, IF(AND(E514=0, E515&gt;=50), 0, IF(E514*12&lt;=250000, I553*K551*-1, IF(E515&lt;50, I553*K551*-1, 0))))))</f>
        <v>0</v>
      </c>
      <c r="L553" s="32">
        <f>K553-H553</f>
        <v>0</v>
      </c>
      <c r="M553" s="75"/>
    </row>
    <row r="554" spans="1:13" ht="13.2" hidden="1" customHeight="1" x14ac:dyDescent="0.25">
      <c r="A554" s="103" t="str">
        <f t="shared" si="55"/>
        <v>Street Light</v>
      </c>
      <c r="B554" s="103" t="s">
        <v>84</v>
      </c>
      <c r="D554" s="248" t="s">
        <v>85</v>
      </c>
      <c r="E554" s="248"/>
      <c r="F554" s="77"/>
      <c r="G554" s="78"/>
      <c r="H554" s="79">
        <f>H551+H552+H553</f>
        <v>79167.092467698065</v>
      </c>
      <c r="I554" s="80"/>
      <c r="J554" s="80"/>
      <c r="K554" s="81">
        <f>K551+K552+K553</f>
        <v>85635.74691411345</v>
      </c>
      <c r="L554" s="82">
        <f>K554-H554</f>
        <v>6468.6544464153849</v>
      </c>
      <c r="M554" s="83">
        <f>IF((H554)=0,"",(L554/H554))</f>
        <v>8.1708879848716678E-2</v>
      </c>
    </row>
    <row r="555" spans="1:13" ht="13.8" hidden="1" customHeight="1" thickBot="1" x14ac:dyDescent="0.3">
      <c r="A555" s="103" t="str">
        <f t="shared" si="55"/>
        <v>Street Light</v>
      </c>
      <c r="B555" s="103" t="s">
        <v>12</v>
      </c>
      <c r="D555" s="131"/>
      <c r="E555" s="132"/>
      <c r="F555" s="60"/>
      <c r="G555" s="61"/>
      <c r="H555" s="62"/>
      <c r="I555" s="60"/>
      <c r="J555" s="63"/>
      <c r="K555" s="62"/>
      <c r="L555" s="64"/>
      <c r="M555" s="65"/>
    </row>
    <row r="556" spans="1:13" ht="13.2" hidden="1" customHeight="1" x14ac:dyDescent="0.25">
      <c r="A556" s="103" t="str">
        <f t="shared" si="55"/>
        <v>Street Light</v>
      </c>
      <c r="B556" s="103" t="s">
        <v>78</v>
      </c>
      <c r="D556" s="135" t="s">
        <v>86</v>
      </c>
      <c r="E556" s="25"/>
      <c r="F556" s="66"/>
      <c r="G556" s="67"/>
      <c r="H556" s="68">
        <f>SUM(H548,H541:H544,H540)</f>
        <v>68773.951752987079</v>
      </c>
      <c r="I556" s="69"/>
      <c r="J556" s="69"/>
      <c r="K556" s="68">
        <f>SUM(K548,K541:K544,K540)</f>
        <v>70656.36193697041</v>
      </c>
      <c r="L556" s="70">
        <f>K556-H556</f>
        <v>1882.4101839833311</v>
      </c>
      <c r="M556" s="71">
        <f>IF((H556)=0,"",(L556/H556))</f>
        <v>2.7370976016389399E-2</v>
      </c>
    </row>
    <row r="557" spans="1:13" ht="13.2" hidden="1" customHeight="1" x14ac:dyDescent="0.25">
      <c r="A557" s="103" t="str">
        <f t="shared" si="55"/>
        <v>Street Light</v>
      </c>
      <c r="B557" s="103" t="s">
        <v>78</v>
      </c>
      <c r="D557" s="142" t="s">
        <v>82</v>
      </c>
      <c r="E557" s="25"/>
      <c r="F557" s="66">
        <v>0.13</v>
      </c>
      <c r="G557" s="67"/>
      <c r="H557" s="73">
        <f>H556*F557</f>
        <v>8940.6137278883198</v>
      </c>
      <c r="I557" s="66">
        <v>0.13</v>
      </c>
      <c r="J557" s="74"/>
      <c r="K557" s="73">
        <f>K556*I557</f>
        <v>9185.3270518061545</v>
      </c>
      <c r="L557" s="32">
        <f>K557-H557</f>
        <v>244.71332391783471</v>
      </c>
      <c r="M557" s="75">
        <f>IF((H557)=0,"",(L557/H557))</f>
        <v>2.7370976016389589E-2</v>
      </c>
    </row>
    <row r="558" spans="1:13" ht="14.4" hidden="1" customHeight="1" x14ac:dyDescent="0.3">
      <c r="A558" s="103" t="str">
        <f t="shared" si="55"/>
        <v>Street Light</v>
      </c>
      <c r="B558" s="103" t="s">
        <v>78</v>
      </c>
      <c r="D558" s="142" t="s">
        <v>83</v>
      </c>
      <c r="E558" s="147"/>
      <c r="F558" s="76">
        <f>OER</f>
        <v>0.23499999999999999</v>
      </c>
      <c r="G558" s="67"/>
      <c r="H558" s="73">
        <f>IF(OR(ISNUMBER(SEARCH("[DGEN]", E512))=TRUE, ISNUMBER(SEARCH("STREET LIGHT", E512))=TRUE), 0, IF(AND(E514=0, E515=0),0, IF(AND(E515=0, E514*12&gt;250000), 0, IF(AND(E514=0, E515&gt;=50), 0, IF(E514*12&lt;=250000, F558*H556*-1, IF(E515&lt;50, F558*H556*-1, 0))))))</f>
        <v>0</v>
      </c>
      <c r="I558" s="76">
        <f>OER</f>
        <v>0.23499999999999999</v>
      </c>
      <c r="J558" s="74"/>
      <c r="K558" s="73">
        <f>IF(OR(ISNUMBER(SEARCH("[DGEN]", E512))=TRUE, ISNUMBER(SEARCH("STREET LIGHT", E512))=TRUE), 0, IF(AND(E514=0, E515=0),0, IF(AND(E515=0, E514*12&gt;250000), 0, IF(AND(E514=0, E515&gt;=50), 0, IF(E514*12&lt;=250000, I558*K556*-1, IF(E515&lt;50, I558*K556*-1, 0))))))</f>
        <v>0</v>
      </c>
      <c r="L558" s="32"/>
      <c r="M558" s="75"/>
    </row>
    <row r="559" spans="1:13" ht="13.2" hidden="1" customHeight="1" x14ac:dyDescent="0.25">
      <c r="A559" s="103" t="str">
        <f t="shared" si="55"/>
        <v>Street Light</v>
      </c>
      <c r="B559" s="103" t="s">
        <v>87</v>
      </c>
      <c r="D559" s="248" t="s">
        <v>86</v>
      </c>
      <c r="E559" s="248"/>
      <c r="F559" s="84"/>
      <c r="G559" s="85"/>
      <c r="H559" s="79">
        <f>SUM(H556,H557)</f>
        <v>77714.565480875404</v>
      </c>
      <c r="I559" s="86"/>
      <c r="J559" s="86"/>
      <c r="K559" s="79">
        <f>SUM(K556,K557)</f>
        <v>79841.688988776557</v>
      </c>
      <c r="L559" s="87">
        <f>K559-H559</f>
        <v>2127.1235079011531</v>
      </c>
      <c r="M559" s="88">
        <f>IF((H559)=0,"",(L559/H559))</f>
        <v>2.7370976016389256E-2</v>
      </c>
    </row>
    <row r="560" spans="1:13" ht="13.8" hidden="1" customHeight="1" thickBot="1" x14ac:dyDescent="0.3">
      <c r="A560" s="103" t="str">
        <f t="shared" si="55"/>
        <v>Street Light</v>
      </c>
      <c r="B560" s="103" t="s">
        <v>78</v>
      </c>
      <c r="D560" s="131"/>
      <c r="E560" s="132"/>
      <c r="F560" s="89"/>
      <c r="G560" s="90"/>
      <c r="H560" s="91"/>
      <c r="I560" s="89"/>
      <c r="J560" s="61"/>
      <c r="K560" s="91"/>
      <c r="L560" s="92"/>
      <c r="M560" s="65"/>
    </row>
    <row r="561" spans="1:14" x14ac:dyDescent="0.25">
      <c r="A561" s="103" t="str">
        <f t="shared" si="55"/>
        <v>Street Light</v>
      </c>
      <c r="B561" s="103" t="s">
        <v>17</v>
      </c>
      <c r="D561" s="135" t="s">
        <v>88</v>
      </c>
      <c r="E561" s="25"/>
      <c r="F561" s="136"/>
      <c r="G561" s="137"/>
      <c r="H561" s="138">
        <f>SUM(H549,H541:H544,H540)</f>
        <v>68773.951752987079</v>
      </c>
      <c r="I561" s="139"/>
      <c r="J561" s="139"/>
      <c r="K561" s="138">
        <f>SUM(K549,K541:K544,K540)</f>
        <v>70656.36193697041</v>
      </c>
      <c r="L561" s="140">
        <f>K561-H561</f>
        <v>1882.4101839833311</v>
      </c>
      <c r="M561" s="141">
        <f>IF((H561)=0,"",(L561/H561))</f>
        <v>2.7370976016389399E-2</v>
      </c>
    </row>
    <row r="562" spans="1:14" x14ac:dyDescent="0.25">
      <c r="A562" s="103" t="str">
        <f t="shared" si="55"/>
        <v>Street Light</v>
      </c>
      <c r="B562" s="103" t="s">
        <v>17</v>
      </c>
      <c r="D562" s="142" t="s">
        <v>82</v>
      </c>
      <c r="E562" s="25"/>
      <c r="F562" s="136">
        <v>0.13</v>
      </c>
      <c r="G562" s="137"/>
      <c r="H562" s="144">
        <f>H561*F562</f>
        <v>8940.6137278883198</v>
      </c>
      <c r="I562" s="136">
        <v>0.13</v>
      </c>
      <c r="J562" s="145"/>
      <c r="K562" s="144">
        <f>K561*I562</f>
        <v>9185.3270518061545</v>
      </c>
      <c r="L562" s="119">
        <f>K562-H562</f>
        <v>244.71332391783471</v>
      </c>
      <c r="M562" s="146">
        <f>IF((H562)=0,"",(L562/H562))</f>
        <v>2.7370976016389589E-2</v>
      </c>
    </row>
    <row r="563" spans="1:14" ht="14.4" x14ac:dyDescent="0.3">
      <c r="A563" s="103" t="str">
        <f t="shared" si="55"/>
        <v>Street Light</v>
      </c>
      <c r="B563" s="103" t="s">
        <v>17</v>
      </c>
      <c r="D563" s="142" t="s">
        <v>83</v>
      </c>
      <c r="E563" s="147"/>
      <c r="F563" s="148">
        <f>OER</f>
        <v>0.23499999999999999</v>
      </c>
      <c r="G563" s="137"/>
      <c r="H563" s="144">
        <f>IF(OR(ISNUMBER(SEARCH("[DGEN]", E512))=TRUE, ISNUMBER(SEARCH("STREET LIGHT", E512))=TRUE), 0, IF(AND(E514=0, E515=0),0, IF(AND(E515=0, E514*12&gt;250000), 0, IF(AND(E514=0, E515&gt;=50), 0, IF(E514*12&lt;=250000, F563*H561*-1, IF(E515&lt;50, F563*H561*-1, 0))))))</f>
        <v>0</v>
      </c>
      <c r="I563" s="148">
        <f>OER</f>
        <v>0.23499999999999999</v>
      </c>
      <c r="J563" s="145"/>
      <c r="K563" s="144">
        <f>IF(OR(ISNUMBER(SEARCH("[DGEN]", E512))=TRUE, ISNUMBER(SEARCH("STREET LIGHT", E512))=TRUE), 0, IF(AND(E514=0, E515=0),0, IF(AND(E515=0, E514*12&gt;250000), 0, IF(AND(E514=0, E515&gt;=50), 0, IF(E514*12&lt;=250000, I563*K561*-1, IF(E515&lt;50, I563*K561*-1, 0))))))</f>
        <v>0</v>
      </c>
      <c r="L563" s="119"/>
      <c r="M563" s="146"/>
    </row>
    <row r="564" spans="1:14" ht="13.8" customHeight="1" thickBot="1" x14ac:dyDescent="0.3">
      <c r="A564" s="103" t="str">
        <f t="shared" si="55"/>
        <v>Street Light</v>
      </c>
      <c r="B564" s="103" t="s">
        <v>89</v>
      </c>
      <c r="C564" s="24">
        <f>B24</f>
        <v>9</v>
      </c>
      <c r="D564" s="247" t="s">
        <v>88</v>
      </c>
      <c r="E564" s="247"/>
      <c r="F564" s="84"/>
      <c r="G564" s="85"/>
      <c r="H564" s="79">
        <f>SUM(H561,H562)</f>
        <v>77714.565480875404</v>
      </c>
      <c r="I564" s="86"/>
      <c r="J564" s="86"/>
      <c r="K564" s="79">
        <f>SUM(K561,K562)</f>
        <v>79841.688988776557</v>
      </c>
      <c r="L564" s="87">
        <f>K564-H564</f>
        <v>2127.1235079011531</v>
      </c>
      <c r="M564" s="88">
        <f>IF((H564)=0,"",(L564/H564))</f>
        <v>2.7370976016389256E-2</v>
      </c>
    </row>
    <row r="565" spans="1:14" ht="13.8" thickBot="1" x14ac:dyDescent="0.3">
      <c r="A565" s="103" t="str">
        <f t="shared" si="55"/>
        <v>Street Light</v>
      </c>
      <c r="B565" s="103" t="s">
        <v>17</v>
      </c>
      <c r="D565" s="58"/>
      <c r="E565" s="59"/>
      <c r="F565" s="93"/>
      <c r="G565" s="90"/>
      <c r="H565" s="94"/>
      <c r="I565" s="93"/>
      <c r="J565" s="61"/>
      <c r="K565" s="94"/>
      <c r="L565" s="92"/>
      <c r="M565" s="95"/>
    </row>
    <row r="568" spans="1:14" x14ac:dyDescent="0.25">
      <c r="C568" s="103"/>
      <c r="D568" s="104" t="s">
        <v>34</v>
      </c>
      <c r="E568" s="246" t="str">
        <f>D25</f>
        <v>Residential (Low)</v>
      </c>
      <c r="F568" s="246"/>
      <c r="G568" s="246"/>
      <c r="H568" s="246"/>
      <c r="I568" s="246"/>
      <c r="J568" s="246"/>
      <c r="K568" s="103" t="str">
        <f>IF(N520="DEMAND - INTERVAL","RTSR - INTERVAL METERED","")</f>
        <v/>
      </c>
    </row>
    <row r="569" spans="1:14" x14ac:dyDescent="0.25">
      <c r="C569" s="103"/>
      <c r="D569" s="104" t="s">
        <v>35</v>
      </c>
      <c r="E569" s="236" t="str">
        <f>H25</f>
        <v>RPP</v>
      </c>
      <c r="F569" s="236"/>
      <c r="G569" s="236"/>
      <c r="H569" s="20"/>
      <c r="I569" s="20"/>
    </row>
    <row r="570" spans="1:14" ht="15.6" x14ac:dyDescent="0.25">
      <c r="C570" s="103"/>
      <c r="D570" s="104" t="s">
        <v>36</v>
      </c>
      <c r="E570" s="21">
        <f>K25</f>
        <v>325</v>
      </c>
      <c r="F570" s="105" t="s">
        <v>11</v>
      </c>
      <c r="J570" s="22"/>
      <c r="K570" s="22"/>
      <c r="L570" s="22"/>
      <c r="M570" s="22"/>
      <c r="N570" s="22"/>
    </row>
    <row r="571" spans="1:14" ht="15.6" x14ac:dyDescent="0.3">
      <c r="C571" s="103"/>
      <c r="D571" s="104" t="s">
        <v>37</v>
      </c>
      <c r="E571" s="21">
        <f>L25</f>
        <v>0</v>
      </c>
      <c r="F571" s="106" t="s">
        <v>16</v>
      </c>
      <c r="G571" s="107"/>
      <c r="H571" s="108"/>
      <c r="I571" s="108"/>
      <c r="J571" s="108"/>
    </row>
    <row r="572" spans="1:14" x14ac:dyDescent="0.25">
      <c r="C572" s="103"/>
      <c r="D572" s="104" t="s">
        <v>38</v>
      </c>
      <c r="E572" s="23">
        <f>I25</f>
        <v>1.0415000000000001</v>
      </c>
    </row>
    <row r="573" spans="1:14" x14ac:dyDescent="0.25">
      <c r="C573" s="103"/>
      <c r="D573" s="104" t="s">
        <v>39</v>
      </c>
      <c r="E573" s="23">
        <f>J25</f>
        <v>1.0415000000000001</v>
      </c>
    </row>
    <row r="574" spans="1:14" x14ac:dyDescent="0.25">
      <c r="C574" s="103"/>
    </row>
    <row r="575" spans="1:14" x14ac:dyDescent="0.25">
      <c r="C575" s="103"/>
      <c r="E575" s="105"/>
      <c r="F575" s="237" t="s">
        <v>40</v>
      </c>
      <c r="G575" s="238"/>
      <c r="H575" s="239"/>
      <c r="I575" s="237" t="s">
        <v>41</v>
      </c>
      <c r="J575" s="238"/>
      <c r="K575" s="239"/>
      <c r="L575" s="237" t="s">
        <v>42</v>
      </c>
      <c r="M575" s="239"/>
    </row>
    <row r="576" spans="1:14" x14ac:dyDescent="0.25">
      <c r="C576" s="103"/>
      <c r="E576" s="240"/>
      <c r="F576" s="109" t="s">
        <v>43</v>
      </c>
      <c r="G576" s="109" t="s">
        <v>44</v>
      </c>
      <c r="H576" s="110" t="s">
        <v>45</v>
      </c>
      <c r="I576" s="109" t="s">
        <v>43</v>
      </c>
      <c r="J576" s="111" t="s">
        <v>44</v>
      </c>
      <c r="K576" s="110" t="s">
        <v>45</v>
      </c>
      <c r="L576" s="242" t="s">
        <v>46</v>
      </c>
      <c r="M576" s="244" t="s">
        <v>47</v>
      </c>
    </row>
    <row r="577" spans="1:15" x14ac:dyDescent="0.25">
      <c r="C577" s="103"/>
      <c r="E577" s="241"/>
      <c r="F577" s="112" t="s">
        <v>48</v>
      </c>
      <c r="G577" s="112"/>
      <c r="H577" s="113" t="s">
        <v>48</v>
      </c>
      <c r="I577" s="112" t="s">
        <v>48</v>
      </c>
      <c r="J577" s="113"/>
      <c r="K577" s="113" t="s">
        <v>48</v>
      </c>
      <c r="L577" s="243"/>
      <c r="M577" s="245"/>
    </row>
    <row r="578" spans="1:15" x14ac:dyDescent="0.25">
      <c r="A578" s="103" t="str">
        <f>$E568</f>
        <v>Residential (Low)</v>
      </c>
      <c r="D578" s="114" t="s">
        <v>49</v>
      </c>
      <c r="E578" s="25"/>
      <c r="F578" s="26">
        <f>F74</f>
        <v>47.66</v>
      </c>
      <c r="G578" s="115">
        <v>1</v>
      </c>
      <c r="H578" s="116">
        <f>G578*F578</f>
        <v>47.66</v>
      </c>
      <c r="I578" s="29">
        <f>I74</f>
        <v>48.83</v>
      </c>
      <c r="J578" s="117">
        <f>G578</f>
        <v>1</v>
      </c>
      <c r="K578" s="118">
        <f>J578*I578</f>
        <v>48.83</v>
      </c>
      <c r="L578" s="119">
        <f>K578-H578</f>
        <v>1.1700000000000017</v>
      </c>
      <c r="M578" s="120">
        <f>IF(ISERROR(L578/H578), "", L578/H578)</f>
        <v>2.4548887956357571E-2</v>
      </c>
    </row>
    <row r="579" spans="1:15" x14ac:dyDescent="0.25">
      <c r="A579" s="103" t="str">
        <f t="shared" ref="A579:A611" si="60">A578</f>
        <v>Residential (Low)</v>
      </c>
      <c r="D579" s="114" t="s">
        <v>50</v>
      </c>
      <c r="E579" s="25"/>
      <c r="F579" s="34">
        <f t="shared" ref="F579:F605" si="61">F75</f>
        <v>0</v>
      </c>
      <c r="G579" s="115">
        <f>IF($E571&gt;0, $E571, $E570)</f>
        <v>325</v>
      </c>
      <c r="H579" s="116">
        <f>G579*F579</f>
        <v>0</v>
      </c>
      <c r="I579" s="35">
        <f t="shared" ref="I579:I603" si="62">I75</f>
        <v>0</v>
      </c>
      <c r="J579" s="117">
        <f>IF($E571&gt;0, $E571, $E570)</f>
        <v>325</v>
      </c>
      <c r="K579" s="118">
        <f>J579*I579</f>
        <v>0</v>
      </c>
      <c r="L579" s="119">
        <f>K579-H579</f>
        <v>0</v>
      </c>
      <c r="M579" s="120" t="str">
        <f>IF(ISERROR(L579/H579), "", L579/H579)</f>
        <v/>
      </c>
    </row>
    <row r="580" spans="1:15" ht="13.2" hidden="1" customHeight="1" x14ac:dyDescent="0.25">
      <c r="A580" s="103" t="str">
        <f t="shared" si="60"/>
        <v>Residential (Low)</v>
      </c>
      <c r="D580" s="114" t="s">
        <v>51</v>
      </c>
      <c r="E580" s="25"/>
      <c r="F580" s="34">
        <f t="shared" si="61"/>
        <v>0</v>
      </c>
      <c r="G580" s="115">
        <f>IF($E571&gt;0, $E571, $E570)</f>
        <v>325</v>
      </c>
      <c r="H580" s="116">
        <v>0</v>
      </c>
      <c r="I580" s="35">
        <f t="shared" si="62"/>
        <v>0</v>
      </c>
      <c r="J580" s="117">
        <f>IF($E571&gt;0, $E571, $E570)</f>
        <v>325</v>
      </c>
      <c r="K580" s="118">
        <v>0</v>
      </c>
      <c r="L580" s="119"/>
      <c r="M580" s="120"/>
    </row>
    <row r="581" spans="1:15" ht="13.2" hidden="1" customHeight="1" x14ac:dyDescent="0.25">
      <c r="A581" s="103" t="str">
        <f t="shared" si="60"/>
        <v>Residential (Low)</v>
      </c>
      <c r="D581" s="114" t="s">
        <v>52</v>
      </c>
      <c r="E581" s="25"/>
      <c r="F581" s="34">
        <f t="shared" si="61"/>
        <v>0</v>
      </c>
      <c r="G581" s="115">
        <f>IF($E571&gt;0, $E571, $E570)</f>
        <v>325</v>
      </c>
      <c r="H581" s="116">
        <v>0</v>
      </c>
      <c r="I581" s="35">
        <f t="shared" si="62"/>
        <v>0</v>
      </c>
      <c r="J581" s="121">
        <f>IF($E571&gt;0, $E571, $E570)</f>
        <v>325</v>
      </c>
      <c r="K581" s="118">
        <v>0</v>
      </c>
      <c r="L581" s="119">
        <f t="shared" ref="L581:L599" si="63">K581-H581</f>
        <v>0</v>
      </c>
      <c r="M581" s="120" t="str">
        <f>IF(ISERROR(L581/H581), "", L581/H581)</f>
        <v/>
      </c>
    </row>
    <row r="582" spans="1:15" x14ac:dyDescent="0.25">
      <c r="A582" s="103" t="str">
        <f t="shared" si="60"/>
        <v>Residential (Low)</v>
      </c>
      <c r="D582" s="114" t="s">
        <v>53</v>
      </c>
      <c r="E582" s="25"/>
      <c r="F582" s="26">
        <f t="shared" si="61"/>
        <v>-0.91023855063937653</v>
      </c>
      <c r="G582" s="115">
        <v>1</v>
      </c>
      <c r="H582" s="116">
        <f>G582*F582</f>
        <v>-0.91023855063937653</v>
      </c>
      <c r="I582" s="29">
        <f t="shared" si="62"/>
        <v>1.9727969105762635</v>
      </c>
      <c r="J582" s="117">
        <f>G582</f>
        <v>1</v>
      </c>
      <c r="K582" s="118">
        <f>J582*I582</f>
        <v>1.9727969105762635</v>
      </c>
      <c r="L582" s="119">
        <f t="shared" si="63"/>
        <v>2.8830354612156399</v>
      </c>
      <c r="M582" s="120">
        <f>IF(ISERROR(L582/H582), "", L582/H582)</f>
        <v>-3.167340538576966</v>
      </c>
    </row>
    <row r="583" spans="1:15" x14ac:dyDescent="0.25">
      <c r="A583" s="103" t="str">
        <f t="shared" si="60"/>
        <v>Residential (Low)</v>
      </c>
      <c r="D583" s="114" t="s">
        <v>54</v>
      </c>
      <c r="E583" s="25"/>
      <c r="F583" s="36">
        <f t="shared" si="61"/>
        <v>0</v>
      </c>
      <c r="G583" s="115">
        <f>IF($E571&gt;0, $E571, $E570)</f>
        <v>325</v>
      </c>
      <c r="H583" s="116">
        <f>G583*F583</f>
        <v>0</v>
      </c>
      <c r="I583" s="35">
        <f t="shared" si="62"/>
        <v>0</v>
      </c>
      <c r="J583" s="117">
        <f>IF($E571&gt;0, $E571, $E570)</f>
        <v>325</v>
      </c>
      <c r="K583" s="118">
        <f>J583*I583</f>
        <v>0</v>
      </c>
      <c r="L583" s="119">
        <f t="shared" si="63"/>
        <v>0</v>
      </c>
      <c r="M583" s="120" t="str">
        <f>IF(ISERROR(L583/H583), "", L583/H583)</f>
        <v/>
      </c>
    </row>
    <row r="584" spans="1:15" x14ac:dyDescent="0.25">
      <c r="A584" s="103" t="str">
        <f t="shared" si="60"/>
        <v>Residential (Low)</v>
      </c>
      <c r="B584" s="103" t="s">
        <v>55</v>
      </c>
      <c r="C584" s="24">
        <f>B25</f>
        <v>10</v>
      </c>
      <c r="D584" s="46" t="s">
        <v>56</v>
      </c>
      <c r="E584" s="47"/>
      <c r="F584" s="48"/>
      <c r="G584" s="49"/>
      <c r="H584" s="50">
        <f>SUM(H578:H583)</f>
        <v>46.749761449360619</v>
      </c>
      <c r="I584" s="51"/>
      <c r="J584" s="52"/>
      <c r="K584" s="50">
        <f>SUM(K578:K583)</f>
        <v>50.802796910576262</v>
      </c>
      <c r="L584" s="41">
        <f t="shared" si="63"/>
        <v>4.053035461215643</v>
      </c>
      <c r="M584" s="42">
        <f>IF((H584)=0,"",(L584/H584))</f>
        <v>8.6696388079025688E-2</v>
      </c>
    </row>
    <row r="585" spans="1:15" x14ac:dyDescent="0.25">
      <c r="A585" s="103" t="str">
        <f t="shared" si="60"/>
        <v>Residential (Low)</v>
      </c>
      <c r="D585" s="123" t="s">
        <v>57</v>
      </c>
      <c r="E585" s="25"/>
      <c r="F585" s="34">
        <f t="shared" si="61"/>
        <v>0.12752000000000002</v>
      </c>
      <c r="G585" s="43">
        <f>IF(F585=0, 0, $E570*E572-E570)</f>
        <v>13.487500000000011</v>
      </c>
      <c r="H585" s="28">
        <f t="shared" ref="H585:H592" si="64">G585*F585</f>
        <v>1.7199260000000018</v>
      </c>
      <c r="I585" s="35">
        <f t="shared" si="62"/>
        <v>0.12752000000000002</v>
      </c>
      <c r="J585" s="44">
        <f>IF(I585=0, 0, E570*E573-E570)</f>
        <v>13.487500000000011</v>
      </c>
      <c r="K585" s="31">
        <f t="shared" ref="K585:K592" si="65">J585*I585</f>
        <v>1.7199260000000018</v>
      </c>
      <c r="L585" s="119">
        <f t="shared" si="63"/>
        <v>0</v>
      </c>
      <c r="M585" s="120">
        <f t="shared" ref="M585:M592" si="66">IF(ISERROR(L585/H585), "", L585/H585)</f>
        <v>0</v>
      </c>
    </row>
    <row r="586" spans="1:15" ht="26.4" x14ac:dyDescent="0.25">
      <c r="A586" s="103" t="str">
        <f t="shared" si="60"/>
        <v>Residential (Low)</v>
      </c>
      <c r="D586" s="123" t="s">
        <v>58</v>
      </c>
      <c r="E586" s="25"/>
      <c r="F586" s="36">
        <f t="shared" si="61"/>
        <v>0</v>
      </c>
      <c r="G586" s="55">
        <f>IF($E571&gt;0, $E571, $E570)</f>
        <v>325</v>
      </c>
      <c r="H586" s="116">
        <f t="shared" si="64"/>
        <v>0</v>
      </c>
      <c r="I586" s="35">
        <f t="shared" si="62"/>
        <v>0</v>
      </c>
      <c r="J586" s="56">
        <f>IF($E571&gt;0, $E571, $E570)</f>
        <v>325</v>
      </c>
      <c r="K586" s="118">
        <f t="shared" si="65"/>
        <v>0</v>
      </c>
      <c r="L586" s="119">
        <f t="shared" si="63"/>
        <v>0</v>
      </c>
      <c r="M586" s="120" t="str">
        <f t="shared" si="66"/>
        <v/>
      </c>
    </row>
    <row r="587" spans="1:15" x14ac:dyDescent="0.25">
      <c r="A587" s="103" t="str">
        <f t="shared" si="60"/>
        <v>Residential (Low)</v>
      </c>
      <c r="D587" s="123" t="s">
        <v>59</v>
      </c>
      <c r="E587" s="25"/>
      <c r="F587" s="36">
        <f t="shared" si="61"/>
        <v>0</v>
      </c>
      <c r="G587" s="55">
        <f>IF($E571&gt;0, $E571, $E570)</f>
        <v>325</v>
      </c>
      <c r="H587" s="116">
        <f t="shared" si="64"/>
        <v>0</v>
      </c>
      <c r="I587" s="35">
        <f t="shared" si="62"/>
        <v>0</v>
      </c>
      <c r="J587" s="56">
        <f>IF($E571&gt;0, $E571, $E570)</f>
        <v>325</v>
      </c>
      <c r="K587" s="118">
        <f t="shared" si="65"/>
        <v>0</v>
      </c>
      <c r="L587" s="119">
        <f t="shared" si="63"/>
        <v>0</v>
      </c>
      <c r="M587" s="120" t="str">
        <f t="shared" si="66"/>
        <v/>
      </c>
    </row>
    <row r="588" spans="1:15" x14ac:dyDescent="0.25">
      <c r="A588" s="103" t="str">
        <f t="shared" si="60"/>
        <v>Residential (Low)</v>
      </c>
      <c r="D588" s="123" t="s">
        <v>60</v>
      </c>
      <c r="E588" s="25"/>
      <c r="F588" s="34">
        <f t="shared" si="61"/>
        <v>0</v>
      </c>
      <c r="G588" s="55">
        <f>E570</f>
        <v>325</v>
      </c>
      <c r="H588" s="116">
        <f t="shared" si="64"/>
        <v>0</v>
      </c>
      <c r="I588" s="35">
        <f t="shared" si="62"/>
        <v>0</v>
      </c>
      <c r="J588" s="56">
        <f>E570</f>
        <v>325</v>
      </c>
      <c r="K588" s="118">
        <f t="shared" si="65"/>
        <v>0</v>
      </c>
      <c r="L588" s="119">
        <f t="shared" si="63"/>
        <v>0</v>
      </c>
      <c r="M588" s="120" t="str">
        <f t="shared" si="66"/>
        <v/>
      </c>
    </row>
    <row r="589" spans="1:15" x14ac:dyDescent="0.25">
      <c r="A589" s="103" t="str">
        <f t="shared" si="60"/>
        <v>Residential (Low)</v>
      </c>
      <c r="D589" s="114" t="s">
        <v>61</v>
      </c>
      <c r="E589" s="25"/>
      <c r="F589" s="36">
        <f t="shared" si="61"/>
        <v>1.4668233742402548E-3</v>
      </c>
      <c r="G589" s="55">
        <f>IF($E571&gt;0, $E571, $E570)</f>
        <v>325</v>
      </c>
      <c r="H589" s="116">
        <f t="shared" si="64"/>
        <v>0.47671759662808283</v>
      </c>
      <c r="I589" s="35">
        <f t="shared" si="62"/>
        <v>1.5338786699851134E-3</v>
      </c>
      <c r="J589" s="56">
        <f>IF($E571&gt;0, $E571, $E570)</f>
        <v>325</v>
      </c>
      <c r="K589" s="118">
        <f t="shared" si="65"/>
        <v>0.49851056774516184</v>
      </c>
      <c r="L589" s="119">
        <f t="shared" si="63"/>
        <v>2.1792971117079007E-2</v>
      </c>
      <c r="M589" s="120">
        <f t="shared" si="66"/>
        <v>4.5714635396773624E-2</v>
      </c>
      <c r="O589" s="160"/>
    </row>
    <row r="590" spans="1:15" ht="26.4" x14ac:dyDescent="0.25">
      <c r="A590" s="103" t="str">
        <f t="shared" si="60"/>
        <v>Residential (Low)</v>
      </c>
      <c r="D590" s="123" t="s">
        <v>62</v>
      </c>
      <c r="E590" s="25"/>
      <c r="F590" s="36">
        <f t="shared" si="61"/>
        <v>0.42</v>
      </c>
      <c r="G590" s="115">
        <v>1</v>
      </c>
      <c r="H590" s="116">
        <f t="shared" si="64"/>
        <v>0.42</v>
      </c>
      <c r="I590" s="45">
        <f t="shared" si="62"/>
        <v>0.42</v>
      </c>
      <c r="J590" s="121">
        <v>1</v>
      </c>
      <c r="K590" s="118">
        <f t="shared" si="65"/>
        <v>0.42</v>
      </c>
      <c r="L590" s="119">
        <f t="shared" si="63"/>
        <v>0</v>
      </c>
      <c r="M590" s="120">
        <f t="shared" si="66"/>
        <v>0</v>
      </c>
    </row>
    <row r="591" spans="1:15" x14ac:dyDescent="0.25">
      <c r="A591" s="103" t="str">
        <f t="shared" si="60"/>
        <v>Residential (Low)</v>
      </c>
      <c r="D591" s="114" t="s">
        <v>63</v>
      </c>
      <c r="E591" s="25"/>
      <c r="F591" s="36">
        <f t="shared" si="61"/>
        <v>1.45980305100556</v>
      </c>
      <c r="G591" s="115">
        <v>1</v>
      </c>
      <c r="H591" s="116">
        <f t="shared" si="64"/>
        <v>1.45980305100556</v>
      </c>
      <c r="I591" s="29">
        <f t="shared" si="62"/>
        <v>0.11980305100555978</v>
      </c>
      <c r="J591" s="121">
        <v>1</v>
      </c>
      <c r="K591" s="118">
        <f t="shared" si="65"/>
        <v>0.11980305100555978</v>
      </c>
      <c r="L591" s="119">
        <f t="shared" si="63"/>
        <v>-1.34</v>
      </c>
      <c r="M591" s="120">
        <f t="shared" si="66"/>
        <v>-0.91793204506386283</v>
      </c>
    </row>
    <row r="592" spans="1:15" x14ac:dyDescent="0.25">
      <c r="A592" s="103" t="str">
        <f t="shared" si="60"/>
        <v>Residential (Low)</v>
      </c>
      <c r="D592" s="114" t="s">
        <v>64</v>
      </c>
      <c r="E592" s="25"/>
      <c r="F592" s="34">
        <f t="shared" si="61"/>
        <v>0</v>
      </c>
      <c r="G592" s="55">
        <f>IF($E571&gt;0, $E571, $E570)</f>
        <v>325</v>
      </c>
      <c r="H592" s="116">
        <f t="shared" si="64"/>
        <v>0</v>
      </c>
      <c r="I592" s="35">
        <f t="shared" si="62"/>
        <v>0</v>
      </c>
      <c r="J592" s="56">
        <f>IF($E571&gt;0, $E571, $E570)</f>
        <v>325</v>
      </c>
      <c r="K592" s="118">
        <f t="shared" si="65"/>
        <v>0</v>
      </c>
      <c r="L592" s="119">
        <f t="shared" si="63"/>
        <v>0</v>
      </c>
      <c r="M592" s="120" t="str">
        <f t="shared" si="66"/>
        <v/>
      </c>
    </row>
    <row r="593" spans="1:15" ht="26.4" x14ac:dyDescent="0.25">
      <c r="A593" s="103" t="str">
        <f t="shared" si="60"/>
        <v>Residential (Low)</v>
      </c>
      <c r="B593" s="103" t="s">
        <v>65</v>
      </c>
      <c r="C593" s="24">
        <f>B25</f>
        <v>10</v>
      </c>
      <c r="D593" s="46" t="s">
        <v>66</v>
      </c>
      <c r="E593" s="47"/>
      <c r="F593" s="48"/>
      <c r="G593" s="49"/>
      <c r="H593" s="50">
        <f>SUM(H584:H592)</f>
        <v>50.826208096994264</v>
      </c>
      <c r="I593" s="51"/>
      <c r="J593" s="52"/>
      <c r="K593" s="50">
        <f>SUM(K584:K592)</f>
        <v>53.561036529326991</v>
      </c>
      <c r="L593" s="41">
        <f t="shared" si="63"/>
        <v>2.7348284323327263</v>
      </c>
      <c r="M593" s="42">
        <f>IF((H593)=0,"",(L593/H593))</f>
        <v>5.3807445700330678E-2</v>
      </c>
    </row>
    <row r="594" spans="1:15" x14ac:dyDescent="0.25">
      <c r="A594" s="103" t="str">
        <f t="shared" si="60"/>
        <v>Residential (Low)</v>
      </c>
      <c r="D594" s="126" t="s">
        <v>67</v>
      </c>
      <c r="E594" s="25"/>
      <c r="F594" s="36">
        <f t="shared" si="61"/>
        <v>1.29E-2</v>
      </c>
      <c r="G594" s="43">
        <f>IF($E571&gt;0, $E571, $E570*$E572)</f>
        <v>338.48750000000001</v>
      </c>
      <c r="H594" s="116">
        <f>G594*F594</f>
        <v>4.3664887500000003</v>
      </c>
      <c r="I594" s="35">
        <f t="shared" si="62"/>
        <v>1.37E-2</v>
      </c>
      <c r="J594" s="44">
        <f>IF($E571&gt;0, $E571, $E570*$E573)</f>
        <v>338.48750000000001</v>
      </c>
      <c r="K594" s="118">
        <f>J594*I594</f>
        <v>4.6372787500000001</v>
      </c>
      <c r="L594" s="119">
        <f t="shared" si="63"/>
        <v>0.27078999999999986</v>
      </c>
      <c r="M594" s="120">
        <f>IF(ISERROR(L594/H594), "", L594/H594)</f>
        <v>6.2015503875968957E-2</v>
      </c>
      <c r="N594" s="127" t="str">
        <f>IF(ISERROR(ABS(M594)), "", IF(ABS(M594)&gt;=4%, "In the manager's summary, discuss the reasoning for the change in RTSR rates", ""))</f>
        <v>In the manager's summary, discuss the reasoning for the change in RTSR rates</v>
      </c>
      <c r="O594" s="160"/>
    </row>
    <row r="595" spans="1:15" ht="26.4" x14ac:dyDescent="0.25">
      <c r="A595" s="103" t="str">
        <f t="shared" si="60"/>
        <v>Residential (Low)</v>
      </c>
      <c r="D595" s="128" t="s">
        <v>68</v>
      </c>
      <c r="E595" s="25"/>
      <c r="F595" s="36">
        <f t="shared" si="61"/>
        <v>9.2999999999999992E-3</v>
      </c>
      <c r="G595" s="43">
        <f>IF($E571&gt;0, $E571, $E570*$E572)</f>
        <v>338.48750000000001</v>
      </c>
      <c r="H595" s="116">
        <f>G595*F595</f>
        <v>3.14793375</v>
      </c>
      <c r="I595" s="35">
        <f t="shared" si="62"/>
        <v>9.9000000000000008E-3</v>
      </c>
      <c r="J595" s="44">
        <f>IF($E571&gt;0, $E571, $E570*$E573)</f>
        <v>338.48750000000001</v>
      </c>
      <c r="K595" s="118">
        <f>J595*I595</f>
        <v>3.3510262500000003</v>
      </c>
      <c r="L595" s="119">
        <f t="shared" si="63"/>
        <v>0.20309250000000034</v>
      </c>
      <c r="M595" s="120">
        <f>IF(ISERROR(L595/H595), "", L595/H595)</f>
        <v>6.4516129032258174E-2</v>
      </c>
      <c r="N595" s="127" t="str">
        <f>IF(ISERROR(ABS(M595)), "", IF(ABS(M595)&gt;=4%, "In the manager's summary, discuss the reasoning for the change in RTSR rates", ""))</f>
        <v>In the manager's summary, discuss the reasoning for the change in RTSR rates</v>
      </c>
      <c r="O595" s="160"/>
    </row>
    <row r="596" spans="1:15" ht="26.4" x14ac:dyDescent="0.25">
      <c r="A596" s="103" t="str">
        <f t="shared" si="60"/>
        <v>Residential (Low)</v>
      </c>
      <c r="B596" s="103" t="s">
        <v>69</v>
      </c>
      <c r="C596" s="24">
        <f>B25</f>
        <v>10</v>
      </c>
      <c r="D596" s="46" t="s">
        <v>70</v>
      </c>
      <c r="E596" s="47"/>
      <c r="F596" s="48"/>
      <c r="G596" s="49"/>
      <c r="H596" s="50">
        <f>SUM(H593:H595)</f>
        <v>58.340630596994266</v>
      </c>
      <c r="I596" s="51"/>
      <c r="J596" s="52"/>
      <c r="K596" s="50">
        <f>SUM(K593:K595)</f>
        <v>61.549341529326995</v>
      </c>
      <c r="L596" s="41">
        <f t="shared" si="63"/>
        <v>3.2087109323327283</v>
      </c>
      <c r="M596" s="42">
        <f>IF((H596)=0,"",(L596/H596))</f>
        <v>5.4999592899464517E-2</v>
      </c>
    </row>
    <row r="597" spans="1:15" ht="26.4" x14ac:dyDescent="0.25">
      <c r="A597" s="103" t="str">
        <f t="shared" si="60"/>
        <v>Residential (Low)</v>
      </c>
      <c r="D597" s="129" t="s">
        <v>71</v>
      </c>
      <c r="E597" s="25"/>
      <c r="F597" s="34">
        <f t="shared" si="61"/>
        <v>4.5000000000000005E-3</v>
      </c>
      <c r="G597" s="43">
        <f>E570*E572</f>
        <v>338.48750000000001</v>
      </c>
      <c r="H597" s="53">
        <f>G597*F597</f>
        <v>1.5231937500000001</v>
      </c>
      <c r="I597" s="35">
        <f t="shared" si="62"/>
        <v>4.5000000000000005E-3</v>
      </c>
      <c r="J597" s="44">
        <f>E570*E573</f>
        <v>338.48750000000001</v>
      </c>
      <c r="K597" s="31">
        <f>J597*I597</f>
        <v>1.5231937500000001</v>
      </c>
      <c r="L597" s="119">
        <f t="shared" si="63"/>
        <v>0</v>
      </c>
      <c r="M597" s="120">
        <f>IF(ISERROR(L597/H597), "", L597/H597)</f>
        <v>0</v>
      </c>
    </row>
    <row r="598" spans="1:15" ht="26.4" x14ac:dyDescent="0.25">
      <c r="A598" s="103" t="str">
        <f t="shared" si="60"/>
        <v>Residential (Low)</v>
      </c>
      <c r="D598" s="129" t="s">
        <v>72</v>
      </c>
      <c r="E598" s="25"/>
      <c r="F598" s="34">
        <f t="shared" si="61"/>
        <v>1.5E-3</v>
      </c>
      <c r="G598" s="43">
        <f>E570*E572</f>
        <v>338.48750000000001</v>
      </c>
      <c r="H598" s="53">
        <f>G598*F598</f>
        <v>0.50773125000000008</v>
      </c>
      <c r="I598" s="35">
        <f t="shared" si="62"/>
        <v>1.5E-3</v>
      </c>
      <c r="J598" s="44">
        <f>E570*E573</f>
        <v>338.48750000000001</v>
      </c>
      <c r="K598" s="31">
        <f>J598*I598</f>
        <v>0.50773125000000008</v>
      </c>
      <c r="L598" s="119">
        <f t="shared" si="63"/>
        <v>0</v>
      </c>
      <c r="M598" s="120">
        <f>IF(ISERROR(L598/H598), "", L598/H598)</f>
        <v>0</v>
      </c>
    </row>
    <row r="599" spans="1:15" x14ac:dyDescent="0.25">
      <c r="A599" s="103" t="str">
        <f t="shared" si="60"/>
        <v>Residential (Low)</v>
      </c>
      <c r="D599" s="25" t="s">
        <v>73</v>
      </c>
      <c r="E599" s="25"/>
      <c r="F599" s="54">
        <f t="shared" si="61"/>
        <v>0.25</v>
      </c>
      <c r="G599" s="115">
        <v>1</v>
      </c>
      <c r="H599" s="130">
        <f>G599*F599</f>
        <v>0.25</v>
      </c>
      <c r="I599" s="45">
        <f t="shared" si="62"/>
        <v>0.25</v>
      </c>
      <c r="J599" s="117">
        <v>1</v>
      </c>
      <c r="K599" s="118">
        <f>J599*I599</f>
        <v>0.25</v>
      </c>
      <c r="L599" s="119">
        <f t="shared" si="63"/>
        <v>0</v>
      </c>
      <c r="M599" s="120">
        <f>IF(ISERROR(L599/H599), "", L599/H599)</f>
        <v>0</v>
      </c>
    </row>
    <row r="600" spans="1:15" ht="26.4" hidden="1" customHeight="1" x14ac:dyDescent="0.25">
      <c r="A600" s="103" t="str">
        <f t="shared" si="60"/>
        <v>Residential (Low)</v>
      </c>
      <c r="D600" s="129" t="s">
        <v>74</v>
      </c>
      <c r="E600" s="25"/>
      <c r="F600" s="34">
        <f t="shared" si="61"/>
        <v>0</v>
      </c>
      <c r="G600" s="55"/>
      <c r="H600" s="130"/>
      <c r="I600" s="35">
        <f t="shared" si="62"/>
        <v>0</v>
      </c>
      <c r="J600" s="56"/>
      <c r="K600" s="118"/>
      <c r="L600" s="119"/>
      <c r="M600" s="120"/>
    </row>
    <row r="601" spans="1:15" x14ac:dyDescent="0.25">
      <c r="A601" s="103" t="str">
        <f t="shared" si="60"/>
        <v>Residential (Low)</v>
      </c>
      <c r="B601" s="103" t="s">
        <v>12</v>
      </c>
      <c r="D601" s="25" t="s">
        <v>75</v>
      </c>
      <c r="E601" s="25"/>
      <c r="F601" s="34">
        <f t="shared" si="61"/>
        <v>9.8000000000000004E-2</v>
      </c>
      <c r="G601" s="55">
        <f>IF(AND(E570*12&gt;=150000),OffPeakPer*E570*E572,OffPeakPer*E570)</f>
        <v>208</v>
      </c>
      <c r="H601" s="130">
        <f>G601*F601</f>
        <v>20.384</v>
      </c>
      <c r="I601" s="35">
        <f t="shared" si="62"/>
        <v>9.8000000000000004E-2</v>
      </c>
      <c r="J601" s="56">
        <f>IF(AND(E570*12&gt;=150000),OffPeakPer*E570*E573,OffPeakPer*E570)</f>
        <v>208</v>
      </c>
      <c r="K601" s="118">
        <f>J601*I601</f>
        <v>20.384</v>
      </c>
      <c r="L601" s="119">
        <f>K601-H601</f>
        <v>0</v>
      </c>
      <c r="M601" s="120">
        <f>IF(ISERROR(L601/H601), "", L601/H601)</f>
        <v>0</v>
      </c>
    </row>
    <row r="602" spans="1:15" x14ac:dyDescent="0.25">
      <c r="A602" s="103" t="str">
        <f t="shared" si="60"/>
        <v>Residential (Low)</v>
      </c>
      <c r="B602" s="103" t="s">
        <v>12</v>
      </c>
      <c r="D602" s="25" t="s">
        <v>76</v>
      </c>
      <c r="E602" s="25"/>
      <c r="F602" s="34">
        <f t="shared" si="61"/>
        <v>0.157</v>
      </c>
      <c r="G602" s="55">
        <f>IF(AND(E570*12&gt;=150000),MidPeakPer*E570*E572,MidPeakPer*E570)</f>
        <v>58.5</v>
      </c>
      <c r="H602" s="130">
        <f>G602*F602</f>
        <v>9.1844999999999999</v>
      </c>
      <c r="I602" s="35">
        <f t="shared" si="62"/>
        <v>0.157</v>
      </c>
      <c r="J602" s="56">
        <f>IF(AND(E570*12&gt;=150000),MidPeakPer*E570*E573,MidPeakPer*E570)</f>
        <v>58.5</v>
      </c>
      <c r="K602" s="118">
        <f>J602*I602</f>
        <v>9.1844999999999999</v>
      </c>
      <c r="L602" s="119">
        <f>K602-H602</f>
        <v>0</v>
      </c>
      <c r="M602" s="120">
        <f>IF(ISERROR(L602/H602), "", L602/H602)</f>
        <v>0</v>
      </c>
    </row>
    <row r="603" spans="1:15" ht="13.8" thickBot="1" x14ac:dyDescent="0.3">
      <c r="A603" s="103" t="str">
        <f t="shared" si="60"/>
        <v>Residential (Low)</v>
      </c>
      <c r="B603" s="103" t="s">
        <v>12</v>
      </c>
      <c r="D603" s="103" t="s">
        <v>77</v>
      </c>
      <c r="E603" s="25"/>
      <c r="F603" s="34">
        <f t="shared" si="61"/>
        <v>0.20300000000000001</v>
      </c>
      <c r="G603" s="55">
        <f>IF(AND(E570*12&gt;=150000),OnPeakPer*E570*E572,OnPeakPer*E570)</f>
        <v>58.5</v>
      </c>
      <c r="H603" s="130">
        <f>G603*F603</f>
        <v>11.875500000000001</v>
      </c>
      <c r="I603" s="35">
        <f t="shared" si="62"/>
        <v>0.20300000000000001</v>
      </c>
      <c r="J603" s="56">
        <f>IF(AND(E570*12&gt;=150000),OnPeakPer*E570*E573,OnPeakPer*E570)</f>
        <v>58.5</v>
      </c>
      <c r="K603" s="118">
        <f>J603*I603</f>
        <v>11.875500000000001</v>
      </c>
      <c r="L603" s="119">
        <f>K603-H603</f>
        <v>0</v>
      </c>
      <c r="M603" s="120">
        <f>IF(ISERROR(L603/H603), "", L603/H603)</f>
        <v>0</v>
      </c>
    </row>
    <row r="604" spans="1:15" ht="13.2" hidden="1" customHeight="1" x14ac:dyDescent="0.25">
      <c r="A604" s="103" t="str">
        <f t="shared" si="60"/>
        <v>Residential (Low)</v>
      </c>
      <c r="B604" s="103" t="s">
        <v>78</v>
      </c>
      <c r="D604" s="25" t="s">
        <v>79</v>
      </c>
      <c r="E604" s="25"/>
      <c r="F604" s="34">
        <f t="shared" si="61"/>
        <v>0.157</v>
      </c>
      <c r="G604" s="55">
        <f>IF(AND(E570*12&gt;=150000),E570*E572,E570)</f>
        <v>325</v>
      </c>
      <c r="H604" s="130">
        <f>G604*F604</f>
        <v>51.024999999999999</v>
      </c>
      <c r="I604" s="35">
        <f>F604</f>
        <v>0.157</v>
      </c>
      <c r="J604" s="56">
        <f>IF(AND(E570*12&gt;=150000),E570*E573,E570)</f>
        <v>325</v>
      </c>
      <c r="K604" s="118">
        <f>J604*I604</f>
        <v>51.024999999999999</v>
      </c>
      <c r="L604" s="119">
        <f>K604-H604</f>
        <v>0</v>
      </c>
      <c r="M604" s="120">
        <f>IF(ISERROR(L604/H604), "", L604/H604)</f>
        <v>0</v>
      </c>
    </row>
    <row r="605" spans="1:15" ht="13.8" hidden="1" customHeight="1" thickBot="1" x14ac:dyDescent="0.3">
      <c r="A605" s="103" t="str">
        <f t="shared" si="60"/>
        <v>Residential (Low)</v>
      </c>
      <c r="B605" s="103" t="s">
        <v>17</v>
      </c>
      <c r="D605" s="25" t="s">
        <v>80</v>
      </c>
      <c r="E605" s="25"/>
      <c r="F605" s="34">
        <f t="shared" si="61"/>
        <v>0.11308</v>
      </c>
      <c r="G605" s="55">
        <f>IF(AND(E570*12&gt;=150000),E570*E572,E570)</f>
        <v>325</v>
      </c>
      <c r="H605" s="130">
        <f>G605*F605</f>
        <v>36.750999999999998</v>
      </c>
      <c r="I605" s="35">
        <f>F605</f>
        <v>0.11308</v>
      </c>
      <c r="J605" s="56">
        <f>IF(AND(E570*12&gt;=150000),E570*E573,E570)</f>
        <v>325</v>
      </c>
      <c r="K605" s="118">
        <f>J605*I605</f>
        <v>36.750999999999998</v>
      </c>
      <c r="L605" s="119">
        <f>K605-H605</f>
        <v>0</v>
      </c>
      <c r="M605" s="120">
        <f>IF(ISERROR(L605/H605), "", L605/H605)</f>
        <v>0</v>
      </c>
    </row>
    <row r="606" spans="1:15" ht="13.8" thickBot="1" x14ac:dyDescent="0.3">
      <c r="A606" s="103" t="str">
        <f t="shared" si="60"/>
        <v>Residential (Low)</v>
      </c>
      <c r="D606" s="58"/>
      <c r="E606" s="59"/>
      <c r="F606" s="60"/>
      <c r="G606" s="61"/>
      <c r="H606" s="62"/>
      <c r="I606" s="60"/>
      <c r="J606" s="63"/>
      <c r="K606" s="62"/>
      <c r="L606" s="64"/>
      <c r="M606" s="65"/>
    </row>
    <row r="607" spans="1:15" x14ac:dyDescent="0.25">
      <c r="A607" s="103" t="str">
        <f t="shared" si="60"/>
        <v>Residential (Low)</v>
      </c>
      <c r="B607" s="103" t="s">
        <v>12</v>
      </c>
      <c r="D607" s="135" t="s">
        <v>81</v>
      </c>
      <c r="E607" s="25"/>
      <c r="F607" s="136"/>
      <c r="G607" s="137"/>
      <c r="H607" s="138">
        <f>SUM(H597:H603,H596)</f>
        <v>102.06555559699427</v>
      </c>
      <c r="I607" s="139"/>
      <c r="J607" s="139"/>
      <c r="K607" s="138">
        <f>SUM(K597:K603,K596)</f>
        <v>105.27426652932699</v>
      </c>
      <c r="L607" s="140">
        <f>K607-H607</f>
        <v>3.2087109323327212</v>
      </c>
      <c r="M607" s="141">
        <f>IF((H607)=0,"",(L607/H607))</f>
        <v>3.1437745217419995E-2</v>
      </c>
    </row>
    <row r="608" spans="1:15" x14ac:dyDescent="0.25">
      <c r="A608" s="103" t="str">
        <f t="shared" si="60"/>
        <v>Residential (Low)</v>
      </c>
      <c r="B608" s="103" t="s">
        <v>12</v>
      </c>
      <c r="D608" s="142" t="s">
        <v>82</v>
      </c>
      <c r="E608" s="25"/>
      <c r="F608" s="136">
        <v>0.13</v>
      </c>
      <c r="G608" s="143"/>
      <c r="H608" s="144">
        <f>H607*F608</f>
        <v>13.268522227609257</v>
      </c>
      <c r="I608" s="145">
        <v>0.13</v>
      </c>
      <c r="J608" s="115"/>
      <c r="K608" s="144">
        <f>K607*I608</f>
        <v>13.685654648812509</v>
      </c>
      <c r="L608" s="119">
        <f>K608-H608</f>
        <v>0.41713242120325233</v>
      </c>
      <c r="M608" s="146">
        <f>IF((H608)=0,"",(L608/H608))</f>
        <v>3.1437745217419884E-2</v>
      </c>
    </row>
    <row r="609" spans="1:14" ht="14.4" x14ac:dyDescent="0.3">
      <c r="A609" s="103" t="str">
        <f t="shared" si="60"/>
        <v>Residential (Low)</v>
      </c>
      <c r="B609" s="103" t="s">
        <v>12</v>
      </c>
      <c r="D609" s="142" t="s">
        <v>83</v>
      </c>
      <c r="E609" s="147"/>
      <c r="F609" s="148">
        <f>OER</f>
        <v>0.23499999999999999</v>
      </c>
      <c r="G609" s="143"/>
      <c r="H609" s="144">
        <f>IF(OR(ISNUMBER(SEARCH("[DGEN]", E568))=TRUE, ISNUMBER(SEARCH("STREET LIGHT", E568))=TRUE), 0, IF(AND(E570=0, E571=0),0, IF(AND(E571=0, E570*12&gt;250000), 0, IF(AND(E570=0, E571&gt;=50), 0, IF(E570*12&lt;=250000, F609*H607*-1, IF(E571&lt;50, F609*H607*-1, 0))))))</f>
        <v>-23.985405565293654</v>
      </c>
      <c r="I609" s="148">
        <f>OER</f>
        <v>0.23499999999999999</v>
      </c>
      <c r="J609" s="115"/>
      <c r="K609" s="144">
        <f>IF(OR(ISNUMBER(SEARCH("[DGEN]", E568))=TRUE, ISNUMBER(SEARCH("STREET LIGHT", E568))=TRUE), 0, IF(AND(E570=0, E571=0),0, IF(AND(E571=0, E570*12&gt;250000), 0, IF(AND(E570=0, E571&gt;=50), 0, IF(E570*12&lt;=250000, I609*K607*-1, IF(E571&lt;50, I609*K607*-1, 0))))))</f>
        <v>-24.739452634391842</v>
      </c>
      <c r="L609" s="119">
        <f>K609-H609</f>
        <v>-0.75404706909818842</v>
      </c>
      <c r="M609" s="146"/>
    </row>
    <row r="610" spans="1:14" ht="13.8" thickBot="1" x14ac:dyDescent="0.3">
      <c r="A610" s="103" t="str">
        <f t="shared" si="60"/>
        <v>Residential (Low)</v>
      </c>
      <c r="B610" s="103" t="s">
        <v>84</v>
      </c>
      <c r="C610" s="24">
        <f>B25</f>
        <v>10</v>
      </c>
      <c r="D610" s="247" t="s">
        <v>85</v>
      </c>
      <c r="E610" s="247"/>
      <c r="F610" s="77"/>
      <c r="G610" s="78"/>
      <c r="H610" s="79">
        <f>H607+H608+H609</f>
        <v>91.348672259309865</v>
      </c>
      <c r="I610" s="80"/>
      <c r="J610" s="80"/>
      <c r="K610" s="81">
        <f>K607+K608+K609</f>
        <v>94.220468543747657</v>
      </c>
      <c r="L610" s="82">
        <f>K610-H610</f>
        <v>2.8717962844377922</v>
      </c>
      <c r="M610" s="83">
        <f>IF((H610)=0,"",(L610/H610))</f>
        <v>3.1437745217420071E-2</v>
      </c>
    </row>
    <row r="611" spans="1:14" ht="13.8" thickBot="1" x14ac:dyDescent="0.3">
      <c r="A611" s="103" t="str">
        <f t="shared" si="60"/>
        <v>Residential (Low)</v>
      </c>
      <c r="B611" s="103" t="s">
        <v>12</v>
      </c>
      <c r="D611" s="58"/>
      <c r="E611" s="59"/>
      <c r="F611" s="60"/>
      <c r="G611" s="61"/>
      <c r="H611" s="62"/>
      <c r="I611" s="60"/>
      <c r="J611" s="63"/>
      <c r="K611" s="62"/>
      <c r="L611" s="64"/>
      <c r="M611" s="65"/>
    </row>
    <row r="614" spans="1:14" x14ac:dyDescent="0.25">
      <c r="C614" s="103"/>
      <c r="D614" s="104" t="s">
        <v>34</v>
      </c>
      <c r="E614" s="246" t="str">
        <f>D26</f>
        <v>Residential (High)</v>
      </c>
      <c r="F614" s="246"/>
      <c r="G614" s="246"/>
      <c r="H614" s="246"/>
      <c r="I614" s="246"/>
      <c r="J614" s="246"/>
      <c r="K614" s="103" t="str">
        <f>IF(N566="DEMAND - INTERVAL","RTSR - INTERVAL METERED","")</f>
        <v/>
      </c>
    </row>
    <row r="615" spans="1:14" x14ac:dyDescent="0.25">
      <c r="C615" s="103"/>
      <c r="D615" s="104" t="s">
        <v>35</v>
      </c>
      <c r="E615" s="236" t="str">
        <f>H26</f>
        <v>RPP</v>
      </c>
      <c r="F615" s="236"/>
      <c r="G615" s="236"/>
      <c r="H615" s="20"/>
      <c r="I615" s="20"/>
    </row>
    <row r="616" spans="1:14" ht="15.6" x14ac:dyDescent="0.25">
      <c r="C616" s="103"/>
      <c r="D616" s="104" t="s">
        <v>36</v>
      </c>
      <c r="E616" s="21">
        <f>K26</f>
        <v>1500</v>
      </c>
      <c r="F616" s="105" t="s">
        <v>11</v>
      </c>
      <c r="J616" s="22"/>
      <c r="K616" s="22"/>
      <c r="L616" s="22"/>
      <c r="M616" s="22"/>
      <c r="N616" s="22"/>
    </row>
    <row r="617" spans="1:14" ht="15.6" x14ac:dyDescent="0.3">
      <c r="C617" s="103"/>
      <c r="D617" s="104" t="s">
        <v>37</v>
      </c>
      <c r="E617" s="21">
        <f>L26</f>
        <v>0</v>
      </c>
      <c r="F617" s="106" t="s">
        <v>16</v>
      </c>
      <c r="G617" s="107"/>
      <c r="H617" s="108"/>
      <c r="I617" s="108"/>
      <c r="J617" s="108"/>
    </row>
    <row r="618" spans="1:14" x14ac:dyDescent="0.25">
      <c r="C618" s="103"/>
      <c r="D618" s="104" t="s">
        <v>38</v>
      </c>
      <c r="E618" s="23">
        <f>I26</f>
        <v>1.0415000000000001</v>
      </c>
    </row>
    <row r="619" spans="1:14" x14ac:dyDescent="0.25">
      <c r="C619" s="103"/>
      <c r="D619" s="104" t="s">
        <v>39</v>
      </c>
      <c r="E619" s="23">
        <f>J26</f>
        <v>1.0415000000000001</v>
      </c>
    </row>
    <row r="620" spans="1:14" x14ac:dyDescent="0.25">
      <c r="C620" s="103"/>
    </row>
    <row r="621" spans="1:14" x14ac:dyDescent="0.25">
      <c r="C621" s="103"/>
      <c r="E621" s="105"/>
      <c r="F621" s="237" t="s">
        <v>40</v>
      </c>
      <c r="G621" s="238"/>
      <c r="H621" s="239"/>
      <c r="I621" s="237" t="s">
        <v>41</v>
      </c>
      <c r="J621" s="238"/>
      <c r="K621" s="239"/>
      <c r="L621" s="237" t="s">
        <v>42</v>
      </c>
      <c r="M621" s="239"/>
    </row>
    <row r="622" spans="1:14" x14ac:dyDescent="0.25">
      <c r="C622" s="103"/>
      <c r="E622" s="240"/>
      <c r="F622" s="109" t="s">
        <v>43</v>
      </c>
      <c r="G622" s="109" t="s">
        <v>44</v>
      </c>
      <c r="H622" s="110" t="s">
        <v>45</v>
      </c>
      <c r="I622" s="109" t="s">
        <v>43</v>
      </c>
      <c r="J622" s="111" t="s">
        <v>44</v>
      </c>
      <c r="K622" s="110" t="s">
        <v>45</v>
      </c>
      <c r="L622" s="242" t="s">
        <v>46</v>
      </c>
      <c r="M622" s="244" t="s">
        <v>47</v>
      </c>
    </row>
    <row r="623" spans="1:14" x14ac:dyDescent="0.25">
      <c r="C623" s="103"/>
      <c r="E623" s="241"/>
      <c r="F623" s="112" t="s">
        <v>48</v>
      </c>
      <c r="G623" s="112"/>
      <c r="H623" s="113" t="s">
        <v>48</v>
      </c>
      <c r="I623" s="112" t="s">
        <v>48</v>
      </c>
      <c r="J623" s="113"/>
      <c r="K623" s="113" t="s">
        <v>48</v>
      </c>
      <c r="L623" s="243"/>
      <c r="M623" s="245"/>
    </row>
    <row r="624" spans="1:14" x14ac:dyDescent="0.25">
      <c r="A624" s="103" t="str">
        <f>$E614</f>
        <v>Residential (High)</v>
      </c>
      <c r="D624" s="114" t="s">
        <v>49</v>
      </c>
      <c r="E624" s="25"/>
      <c r="F624" s="26">
        <f>F74</f>
        <v>47.66</v>
      </c>
      <c r="G624" s="115">
        <v>1</v>
      </c>
      <c r="H624" s="116">
        <f>G624*F624</f>
        <v>47.66</v>
      </c>
      <c r="I624" s="29">
        <f>I74</f>
        <v>48.83</v>
      </c>
      <c r="J624" s="117">
        <f>G624</f>
        <v>1</v>
      </c>
      <c r="K624" s="118">
        <f>J624*I624</f>
        <v>48.83</v>
      </c>
      <c r="L624" s="119">
        <f>K624-H624</f>
        <v>1.1700000000000017</v>
      </c>
      <c r="M624" s="120">
        <f>IF(ISERROR(L624/H624), "", L624/H624)</f>
        <v>2.4548887956357571E-2</v>
      </c>
    </row>
    <row r="625" spans="1:15" x14ac:dyDescent="0.25">
      <c r="A625" s="103" t="str">
        <f t="shared" ref="A625:A657" si="67">A624</f>
        <v>Residential (High)</v>
      </c>
      <c r="D625" s="114" t="s">
        <v>50</v>
      </c>
      <c r="E625" s="25"/>
      <c r="F625" s="34">
        <f t="shared" ref="F625:F651" si="68">F75</f>
        <v>0</v>
      </c>
      <c r="G625" s="115">
        <f>IF($E617&gt;0, $E617, $E616)</f>
        <v>1500</v>
      </c>
      <c r="H625" s="116">
        <f>G625*F625</f>
        <v>0</v>
      </c>
      <c r="I625" s="35">
        <f t="shared" ref="I625:I651" si="69">I75</f>
        <v>0</v>
      </c>
      <c r="J625" s="117">
        <f>IF($E617&gt;0, $E617, $E616)</f>
        <v>1500</v>
      </c>
      <c r="K625" s="118">
        <f>J625*I625</f>
        <v>0</v>
      </c>
      <c r="L625" s="119">
        <f>K625-H625</f>
        <v>0</v>
      </c>
      <c r="M625" s="120" t="str">
        <f>IF(ISERROR(L625/H625), "", L625/H625)</f>
        <v/>
      </c>
    </row>
    <row r="626" spans="1:15" ht="13.8" hidden="1" customHeight="1" x14ac:dyDescent="0.25">
      <c r="A626" s="103" t="str">
        <f t="shared" si="67"/>
        <v>Residential (High)</v>
      </c>
      <c r="D626" s="114" t="s">
        <v>51</v>
      </c>
      <c r="E626" s="25"/>
      <c r="F626" s="34">
        <f t="shared" si="68"/>
        <v>0</v>
      </c>
      <c r="G626" s="115">
        <f>IF($E617&gt;0, $E617, $E616)</f>
        <v>1500</v>
      </c>
      <c r="H626" s="116">
        <v>0</v>
      </c>
      <c r="I626" s="35">
        <f t="shared" si="69"/>
        <v>0</v>
      </c>
      <c r="J626" s="117">
        <f>IF($E617&gt;0, $E617, $E616)</f>
        <v>1500</v>
      </c>
      <c r="K626" s="118">
        <v>0</v>
      </c>
      <c r="L626" s="119"/>
      <c r="M626" s="120"/>
    </row>
    <row r="627" spans="1:15" ht="13.2" hidden="1" customHeight="1" x14ac:dyDescent="0.25">
      <c r="A627" s="103" t="str">
        <f t="shared" si="67"/>
        <v>Residential (High)</v>
      </c>
      <c r="D627" s="114" t="s">
        <v>52</v>
      </c>
      <c r="E627" s="25"/>
      <c r="F627" s="34">
        <f t="shared" si="68"/>
        <v>0</v>
      </c>
      <c r="G627" s="115">
        <f>IF($E617&gt;0, $E617, $E616)</f>
        <v>1500</v>
      </c>
      <c r="H627" s="116">
        <v>0</v>
      </c>
      <c r="I627" s="35">
        <f t="shared" si="69"/>
        <v>0</v>
      </c>
      <c r="J627" s="121">
        <f>IF($E617&gt;0, $E617, $E616)</f>
        <v>1500</v>
      </c>
      <c r="K627" s="118">
        <v>0</v>
      </c>
      <c r="L627" s="119">
        <f t="shared" ref="L627:L645" si="70">K627-H627</f>
        <v>0</v>
      </c>
      <c r="M627" s="120" t="str">
        <f>IF(ISERROR(L627/H627), "", L627/H627)</f>
        <v/>
      </c>
    </row>
    <row r="628" spans="1:15" x14ac:dyDescent="0.25">
      <c r="A628" s="103" t="str">
        <f t="shared" si="67"/>
        <v>Residential (High)</v>
      </c>
      <c r="D628" s="114" t="s">
        <v>53</v>
      </c>
      <c r="E628" s="25"/>
      <c r="F628" s="26">
        <f t="shared" si="68"/>
        <v>-0.91023855063937653</v>
      </c>
      <c r="G628" s="115">
        <v>1</v>
      </c>
      <c r="H628" s="116">
        <f>G628*F628</f>
        <v>-0.91023855063937653</v>
      </c>
      <c r="I628" s="29">
        <f t="shared" si="69"/>
        <v>1.9727969105762635</v>
      </c>
      <c r="J628" s="117">
        <f>G628</f>
        <v>1</v>
      </c>
      <c r="K628" s="118">
        <f>J628*I628</f>
        <v>1.9727969105762635</v>
      </c>
      <c r="L628" s="119">
        <f t="shared" si="70"/>
        <v>2.8830354612156399</v>
      </c>
      <c r="M628" s="120">
        <f>IF(ISERROR(L628/H628), "", L628/H628)</f>
        <v>-3.167340538576966</v>
      </c>
    </row>
    <row r="629" spans="1:15" x14ac:dyDescent="0.25">
      <c r="A629" s="103" t="str">
        <f t="shared" si="67"/>
        <v>Residential (High)</v>
      </c>
      <c r="D629" s="114" t="s">
        <v>54</v>
      </c>
      <c r="E629" s="25"/>
      <c r="F629" s="36">
        <f t="shared" si="68"/>
        <v>0</v>
      </c>
      <c r="G629" s="115">
        <f>IF($E617&gt;0, $E617, $E616)</f>
        <v>1500</v>
      </c>
      <c r="H629" s="116">
        <f>G629*F629</f>
        <v>0</v>
      </c>
      <c r="I629" s="35">
        <f t="shared" si="69"/>
        <v>0</v>
      </c>
      <c r="J629" s="117">
        <f>IF($E617&gt;0, $E617, $E616)</f>
        <v>1500</v>
      </c>
      <c r="K629" s="118">
        <f>J629*I629</f>
        <v>0</v>
      </c>
      <c r="L629" s="119">
        <f t="shared" si="70"/>
        <v>0</v>
      </c>
      <c r="M629" s="120" t="str">
        <f>IF(ISERROR(L629/H629), "", L629/H629)</f>
        <v/>
      </c>
    </row>
    <row r="630" spans="1:15" x14ac:dyDescent="0.25">
      <c r="A630" s="103" t="str">
        <f t="shared" si="67"/>
        <v>Residential (High)</v>
      </c>
      <c r="B630" s="103" t="s">
        <v>55</v>
      </c>
      <c r="C630" s="24">
        <f>B26</f>
        <v>11</v>
      </c>
      <c r="D630" s="46" t="s">
        <v>56</v>
      </c>
      <c r="E630" s="47"/>
      <c r="F630" s="48"/>
      <c r="G630" s="49"/>
      <c r="H630" s="50">
        <f>SUM(H624:H629)</f>
        <v>46.749761449360619</v>
      </c>
      <c r="I630" s="51"/>
      <c r="J630" s="52"/>
      <c r="K630" s="50">
        <f>SUM(K624:K629)</f>
        <v>50.802796910576262</v>
      </c>
      <c r="L630" s="41">
        <f t="shared" si="70"/>
        <v>4.053035461215643</v>
      </c>
      <c r="M630" s="42">
        <f>IF((H630)=0,"",(L630/H630))</f>
        <v>8.6696388079025688E-2</v>
      </c>
    </row>
    <row r="631" spans="1:15" x14ac:dyDescent="0.25">
      <c r="A631" s="103" t="str">
        <f t="shared" si="67"/>
        <v>Residential (High)</v>
      </c>
      <c r="D631" s="123" t="s">
        <v>57</v>
      </c>
      <c r="E631" s="25"/>
      <c r="F631" s="34">
        <f t="shared" si="68"/>
        <v>0.12752000000000002</v>
      </c>
      <c r="G631" s="43">
        <f>IF(F631=0, 0, $E616*E618-E616)</f>
        <v>62.250000000000227</v>
      </c>
      <c r="H631" s="28">
        <f t="shared" ref="H631:H638" si="71">G631*F631</f>
        <v>7.9381200000000307</v>
      </c>
      <c r="I631" s="35">
        <f t="shared" si="69"/>
        <v>0.12752000000000002</v>
      </c>
      <c r="J631" s="44">
        <f>IF(I631=0, 0, E616*E619-E616)</f>
        <v>62.250000000000227</v>
      </c>
      <c r="K631" s="31">
        <f t="shared" ref="K631:K638" si="72">J631*I631</f>
        <v>7.9381200000000307</v>
      </c>
      <c r="L631" s="119">
        <f t="shared" si="70"/>
        <v>0</v>
      </c>
      <c r="M631" s="120">
        <f t="shared" ref="M631:M638" si="73">IF(ISERROR(L631/H631), "", L631/H631)</f>
        <v>0</v>
      </c>
    </row>
    <row r="632" spans="1:15" ht="26.4" x14ac:dyDescent="0.25">
      <c r="A632" s="103" t="str">
        <f t="shared" si="67"/>
        <v>Residential (High)</v>
      </c>
      <c r="D632" s="123" t="s">
        <v>58</v>
      </c>
      <c r="E632" s="25"/>
      <c r="F632" s="36">
        <f t="shared" si="68"/>
        <v>0</v>
      </c>
      <c r="G632" s="55">
        <f>IF($E617&gt;0, $E617, $E616)</f>
        <v>1500</v>
      </c>
      <c r="H632" s="116">
        <f t="shared" si="71"/>
        <v>0</v>
      </c>
      <c r="I632" s="35">
        <f t="shared" si="69"/>
        <v>0</v>
      </c>
      <c r="J632" s="56">
        <f>IF($E617&gt;0, $E617, $E616)</f>
        <v>1500</v>
      </c>
      <c r="K632" s="118">
        <f t="shared" si="72"/>
        <v>0</v>
      </c>
      <c r="L632" s="119">
        <f t="shared" si="70"/>
        <v>0</v>
      </c>
      <c r="M632" s="120" t="str">
        <f t="shared" si="73"/>
        <v/>
      </c>
    </row>
    <row r="633" spans="1:15" x14ac:dyDescent="0.25">
      <c r="A633" s="103" t="str">
        <f t="shared" si="67"/>
        <v>Residential (High)</v>
      </c>
      <c r="D633" s="123" t="s">
        <v>59</v>
      </c>
      <c r="E633" s="25"/>
      <c r="F633" s="36">
        <f t="shared" si="68"/>
        <v>0</v>
      </c>
      <c r="G633" s="55">
        <f>IF($E617&gt;0, $E617, $E616)</f>
        <v>1500</v>
      </c>
      <c r="H633" s="116">
        <f t="shared" si="71"/>
        <v>0</v>
      </c>
      <c r="I633" s="35">
        <f t="shared" si="69"/>
        <v>0</v>
      </c>
      <c r="J633" s="56">
        <f>IF($E617&gt;0, $E617, $E616)</f>
        <v>1500</v>
      </c>
      <c r="K633" s="118">
        <f t="shared" si="72"/>
        <v>0</v>
      </c>
      <c r="L633" s="119">
        <f t="shared" si="70"/>
        <v>0</v>
      </c>
      <c r="M633" s="120" t="str">
        <f t="shared" si="73"/>
        <v/>
      </c>
    </row>
    <row r="634" spans="1:15" x14ac:dyDescent="0.25">
      <c r="A634" s="103" t="str">
        <f t="shared" si="67"/>
        <v>Residential (High)</v>
      </c>
      <c r="D634" s="123" t="s">
        <v>60</v>
      </c>
      <c r="E634" s="25"/>
      <c r="F634" s="34">
        <f t="shared" si="68"/>
        <v>0</v>
      </c>
      <c r="G634" s="55">
        <f>E616</f>
        <v>1500</v>
      </c>
      <c r="H634" s="116">
        <f t="shared" si="71"/>
        <v>0</v>
      </c>
      <c r="I634" s="35">
        <f t="shared" si="69"/>
        <v>0</v>
      </c>
      <c r="J634" s="56">
        <f>E616</f>
        <v>1500</v>
      </c>
      <c r="K634" s="118">
        <f t="shared" si="72"/>
        <v>0</v>
      </c>
      <c r="L634" s="119">
        <f t="shared" si="70"/>
        <v>0</v>
      </c>
      <c r="M634" s="120" t="str">
        <f t="shared" si="73"/>
        <v/>
      </c>
    </row>
    <row r="635" spans="1:15" x14ac:dyDescent="0.25">
      <c r="A635" s="103" t="str">
        <f t="shared" si="67"/>
        <v>Residential (High)</v>
      </c>
      <c r="D635" s="114" t="s">
        <v>61</v>
      </c>
      <c r="E635" s="25"/>
      <c r="F635" s="36">
        <f t="shared" si="68"/>
        <v>1.4668233742402548E-3</v>
      </c>
      <c r="G635" s="55">
        <f>IF($E617&gt;0, $E617, $E616)</f>
        <v>1500</v>
      </c>
      <c r="H635" s="116">
        <f t="shared" si="71"/>
        <v>2.2002350613603823</v>
      </c>
      <c r="I635" s="35">
        <f t="shared" si="69"/>
        <v>1.5338786699851134E-3</v>
      </c>
      <c r="J635" s="56">
        <f>IF($E617&gt;0, $E617, $E616)</f>
        <v>1500</v>
      </c>
      <c r="K635" s="118">
        <f t="shared" si="72"/>
        <v>2.3008180049776703</v>
      </c>
      <c r="L635" s="119">
        <f t="shared" si="70"/>
        <v>0.10058294361728803</v>
      </c>
      <c r="M635" s="120">
        <f t="shared" si="73"/>
        <v>4.571463539677377E-2</v>
      </c>
      <c r="O635" s="160"/>
    </row>
    <row r="636" spans="1:15" ht="26.4" x14ac:dyDescent="0.25">
      <c r="A636" s="103" t="str">
        <f t="shared" si="67"/>
        <v>Residential (High)</v>
      </c>
      <c r="D636" s="123" t="s">
        <v>62</v>
      </c>
      <c r="E636" s="25"/>
      <c r="F636" s="36">
        <f t="shared" si="68"/>
        <v>0.42</v>
      </c>
      <c r="G636" s="115">
        <v>1</v>
      </c>
      <c r="H636" s="116">
        <f t="shared" si="71"/>
        <v>0.42</v>
      </c>
      <c r="I636" s="45">
        <f t="shared" si="69"/>
        <v>0.42</v>
      </c>
      <c r="J636" s="121">
        <v>1</v>
      </c>
      <c r="K636" s="118">
        <f t="shared" si="72"/>
        <v>0.42</v>
      </c>
      <c r="L636" s="119">
        <f t="shared" si="70"/>
        <v>0</v>
      </c>
      <c r="M636" s="120">
        <f t="shared" si="73"/>
        <v>0</v>
      </c>
    </row>
    <row r="637" spans="1:15" x14ac:dyDescent="0.25">
      <c r="A637" s="103" t="str">
        <f t="shared" si="67"/>
        <v>Residential (High)</v>
      </c>
      <c r="D637" s="114" t="s">
        <v>63</v>
      </c>
      <c r="E637" s="25"/>
      <c r="F637" s="36">
        <f t="shared" si="68"/>
        <v>1.45980305100556</v>
      </c>
      <c r="G637" s="115">
        <v>1</v>
      </c>
      <c r="H637" s="116">
        <f t="shared" si="71"/>
        <v>1.45980305100556</v>
      </c>
      <c r="I637" s="29">
        <f t="shared" si="69"/>
        <v>0.11980305100555978</v>
      </c>
      <c r="J637" s="121">
        <v>1</v>
      </c>
      <c r="K637" s="118">
        <f t="shared" si="72"/>
        <v>0.11980305100555978</v>
      </c>
      <c r="L637" s="119">
        <f t="shared" si="70"/>
        <v>-1.34</v>
      </c>
      <c r="M637" s="120">
        <f t="shared" si="73"/>
        <v>-0.91793204506386283</v>
      </c>
    </row>
    <row r="638" spans="1:15" x14ac:dyDescent="0.25">
      <c r="A638" s="103" t="str">
        <f t="shared" si="67"/>
        <v>Residential (High)</v>
      </c>
      <c r="D638" s="114" t="s">
        <v>64</v>
      </c>
      <c r="E638" s="25"/>
      <c r="F638" s="34">
        <f t="shared" si="68"/>
        <v>0</v>
      </c>
      <c r="G638" s="55">
        <f>IF($E617&gt;0, $E617, $E616)</f>
        <v>1500</v>
      </c>
      <c r="H638" s="116">
        <f t="shared" si="71"/>
        <v>0</v>
      </c>
      <c r="I638" s="35">
        <f t="shared" si="69"/>
        <v>0</v>
      </c>
      <c r="J638" s="56">
        <f>IF($E617&gt;0, $E617, $E616)</f>
        <v>1500</v>
      </c>
      <c r="K638" s="118">
        <f t="shared" si="72"/>
        <v>0</v>
      </c>
      <c r="L638" s="119">
        <f t="shared" si="70"/>
        <v>0</v>
      </c>
      <c r="M638" s="120" t="str">
        <f t="shared" si="73"/>
        <v/>
      </c>
    </row>
    <row r="639" spans="1:15" ht="26.4" x14ac:dyDescent="0.25">
      <c r="A639" s="103" t="str">
        <f t="shared" si="67"/>
        <v>Residential (High)</v>
      </c>
      <c r="B639" s="103" t="s">
        <v>65</v>
      </c>
      <c r="C639" s="24">
        <f>B26</f>
        <v>11</v>
      </c>
      <c r="D639" s="46" t="s">
        <v>66</v>
      </c>
      <c r="E639" s="47"/>
      <c r="F639" s="48"/>
      <c r="G639" s="49"/>
      <c r="H639" s="50">
        <f>SUM(H630:H638)</f>
        <v>58.767919561726593</v>
      </c>
      <c r="I639" s="51"/>
      <c r="J639" s="52"/>
      <c r="K639" s="50">
        <f>SUM(K630:K638)</f>
        <v>61.58153796655953</v>
      </c>
      <c r="L639" s="41">
        <f t="shared" si="70"/>
        <v>2.8136184048329369</v>
      </c>
      <c r="M639" s="42">
        <f>IF((H639)=0,"",(L639/H639))</f>
        <v>4.7876774025966101E-2</v>
      </c>
    </row>
    <row r="640" spans="1:15" x14ac:dyDescent="0.25">
      <c r="A640" s="103" t="str">
        <f t="shared" si="67"/>
        <v>Residential (High)</v>
      </c>
      <c r="D640" s="126" t="s">
        <v>67</v>
      </c>
      <c r="E640" s="25"/>
      <c r="F640" s="36">
        <f t="shared" si="68"/>
        <v>1.29E-2</v>
      </c>
      <c r="G640" s="43">
        <f>IF($E617&gt;0, $E617, $E616*$E618)</f>
        <v>1562.2500000000002</v>
      </c>
      <c r="H640" s="116">
        <f>G640*F640</f>
        <v>20.153025000000003</v>
      </c>
      <c r="I640" s="35">
        <f t="shared" si="69"/>
        <v>1.37E-2</v>
      </c>
      <c r="J640" s="44">
        <f>IF($E617&gt;0, $E617, $E616*$E619)</f>
        <v>1562.2500000000002</v>
      </c>
      <c r="K640" s="118">
        <f>J640*I640</f>
        <v>21.402825000000004</v>
      </c>
      <c r="L640" s="119">
        <f t="shared" si="70"/>
        <v>1.2498000000000005</v>
      </c>
      <c r="M640" s="120">
        <f>IF(ISERROR(L640/H640), "", L640/H640)</f>
        <v>6.2015503875969005E-2</v>
      </c>
      <c r="N640" s="127" t="str">
        <f>IF(ISERROR(ABS(M640)), "", IF(ABS(M640)&gt;=4%, "In the manager's summary, discuss the reasoning for the change in RTSR rates", ""))</f>
        <v>In the manager's summary, discuss the reasoning for the change in RTSR rates</v>
      </c>
      <c r="O640" s="160"/>
    </row>
    <row r="641" spans="1:15" ht="26.4" x14ac:dyDescent="0.25">
      <c r="A641" s="103" t="str">
        <f t="shared" si="67"/>
        <v>Residential (High)</v>
      </c>
      <c r="D641" s="128" t="s">
        <v>68</v>
      </c>
      <c r="E641" s="25"/>
      <c r="F641" s="36">
        <f t="shared" si="68"/>
        <v>9.2999999999999992E-3</v>
      </c>
      <c r="G641" s="43">
        <f>IF($E617&gt;0, $E617, $E616*$E618)</f>
        <v>1562.2500000000002</v>
      </c>
      <c r="H641" s="116">
        <f>G641*F641</f>
        <v>14.528925000000001</v>
      </c>
      <c r="I641" s="35">
        <f t="shared" si="69"/>
        <v>9.9000000000000008E-3</v>
      </c>
      <c r="J641" s="44">
        <f>IF($E617&gt;0, $E617, $E616*$E619)</f>
        <v>1562.2500000000002</v>
      </c>
      <c r="K641" s="118">
        <f>J641*I641</f>
        <v>15.466275000000003</v>
      </c>
      <c r="L641" s="119">
        <f t="shared" si="70"/>
        <v>0.93735000000000213</v>
      </c>
      <c r="M641" s="120">
        <f>IF(ISERROR(L641/H641), "", L641/H641)</f>
        <v>6.4516129032258202E-2</v>
      </c>
      <c r="N641" s="127" t="str">
        <f>IF(ISERROR(ABS(M641)), "", IF(ABS(M641)&gt;=4%, "In the manager's summary, discuss the reasoning for the change in RTSR rates", ""))</f>
        <v>In the manager's summary, discuss the reasoning for the change in RTSR rates</v>
      </c>
      <c r="O641" s="160"/>
    </row>
    <row r="642" spans="1:15" ht="26.4" x14ac:dyDescent="0.25">
      <c r="A642" s="103" t="str">
        <f t="shared" si="67"/>
        <v>Residential (High)</v>
      </c>
      <c r="B642" s="103" t="s">
        <v>69</v>
      </c>
      <c r="C642" s="24">
        <f>B26</f>
        <v>11</v>
      </c>
      <c r="D642" s="46" t="s">
        <v>70</v>
      </c>
      <c r="E642" s="47"/>
      <c r="F642" s="48"/>
      <c r="G642" s="49"/>
      <c r="H642" s="50">
        <f>SUM(H639:H641)</f>
        <v>93.449869561726601</v>
      </c>
      <c r="I642" s="51"/>
      <c r="J642" s="52"/>
      <c r="K642" s="50">
        <f>SUM(K639:K641)</f>
        <v>98.450637966559526</v>
      </c>
      <c r="L642" s="41">
        <f t="shared" si="70"/>
        <v>5.0007684048329253</v>
      </c>
      <c r="M642" s="42">
        <f>IF((H642)=0,"",(L642/H642))</f>
        <v>5.351284521087276E-2</v>
      </c>
    </row>
    <row r="643" spans="1:15" ht="26.4" x14ac:dyDescent="0.25">
      <c r="A643" s="103" t="str">
        <f t="shared" si="67"/>
        <v>Residential (High)</v>
      </c>
      <c r="D643" s="129" t="s">
        <v>71</v>
      </c>
      <c r="E643" s="25"/>
      <c r="F643" s="34">
        <f t="shared" si="68"/>
        <v>4.5000000000000005E-3</v>
      </c>
      <c r="G643" s="43">
        <f>E616*E618</f>
        <v>1562.2500000000002</v>
      </c>
      <c r="H643" s="53">
        <f>G643*F643</f>
        <v>7.0301250000000017</v>
      </c>
      <c r="I643" s="35">
        <f t="shared" si="69"/>
        <v>4.5000000000000005E-3</v>
      </c>
      <c r="J643" s="44">
        <f>E616*E619</f>
        <v>1562.2500000000002</v>
      </c>
      <c r="K643" s="31">
        <f>J643*I643</f>
        <v>7.0301250000000017</v>
      </c>
      <c r="L643" s="119">
        <f t="shared" si="70"/>
        <v>0</v>
      </c>
      <c r="M643" s="120">
        <f>IF(ISERROR(L643/H643), "", L643/H643)</f>
        <v>0</v>
      </c>
    </row>
    <row r="644" spans="1:15" ht="26.4" x14ac:dyDescent="0.25">
      <c r="A644" s="103" t="str">
        <f t="shared" si="67"/>
        <v>Residential (High)</v>
      </c>
      <c r="D644" s="129" t="s">
        <v>72</v>
      </c>
      <c r="E644" s="25"/>
      <c r="F644" s="34">
        <f t="shared" si="68"/>
        <v>1.5E-3</v>
      </c>
      <c r="G644" s="43">
        <f>E616*E618</f>
        <v>1562.2500000000002</v>
      </c>
      <c r="H644" s="53">
        <f>G644*F644</f>
        <v>2.3433750000000004</v>
      </c>
      <c r="I644" s="35">
        <f t="shared" si="69"/>
        <v>1.5E-3</v>
      </c>
      <c r="J644" s="44">
        <f>E616*E619</f>
        <v>1562.2500000000002</v>
      </c>
      <c r="K644" s="31">
        <f>J644*I644</f>
        <v>2.3433750000000004</v>
      </c>
      <c r="L644" s="119">
        <f t="shared" si="70"/>
        <v>0</v>
      </c>
      <c r="M644" s="120">
        <f>IF(ISERROR(L644/H644), "", L644/H644)</f>
        <v>0</v>
      </c>
    </row>
    <row r="645" spans="1:15" x14ac:dyDescent="0.25">
      <c r="A645" s="103" t="str">
        <f t="shared" si="67"/>
        <v>Residential (High)</v>
      </c>
      <c r="D645" s="25" t="s">
        <v>73</v>
      </c>
      <c r="E645" s="25"/>
      <c r="F645" s="54">
        <f t="shared" si="68"/>
        <v>0.25</v>
      </c>
      <c r="G645" s="115">
        <v>1</v>
      </c>
      <c r="H645" s="130">
        <f>G645*F645</f>
        <v>0.25</v>
      </c>
      <c r="I645" s="45">
        <f t="shared" si="69"/>
        <v>0.25</v>
      </c>
      <c r="J645" s="117">
        <v>1</v>
      </c>
      <c r="K645" s="118">
        <f>J645*I645</f>
        <v>0.25</v>
      </c>
      <c r="L645" s="119">
        <f t="shared" si="70"/>
        <v>0</v>
      </c>
      <c r="M645" s="120">
        <f>IF(ISERROR(L645/H645), "", L645/H645)</f>
        <v>0</v>
      </c>
    </row>
    <row r="646" spans="1:15" ht="26.4" x14ac:dyDescent="0.25">
      <c r="A646" s="103" t="str">
        <f t="shared" si="67"/>
        <v>Residential (High)</v>
      </c>
      <c r="D646" s="129" t="s">
        <v>74</v>
      </c>
      <c r="E646" s="25"/>
      <c r="F646" s="34">
        <f t="shared" si="68"/>
        <v>0</v>
      </c>
      <c r="G646" s="55"/>
      <c r="H646" s="130"/>
      <c r="I646" s="35">
        <f t="shared" si="69"/>
        <v>0</v>
      </c>
      <c r="J646" s="56"/>
      <c r="K646" s="118"/>
      <c r="L646" s="119"/>
      <c r="M646" s="120"/>
    </row>
    <row r="647" spans="1:15" x14ac:dyDescent="0.25">
      <c r="A647" s="103" t="str">
        <f t="shared" si="67"/>
        <v>Residential (High)</v>
      </c>
      <c r="B647" s="103" t="s">
        <v>12</v>
      </c>
      <c r="D647" s="25" t="s">
        <v>75</v>
      </c>
      <c r="E647" s="25"/>
      <c r="F647" s="34">
        <f t="shared" si="68"/>
        <v>9.8000000000000004E-2</v>
      </c>
      <c r="G647" s="55">
        <f>IF(AND(E616*12&gt;=150000),OffPeakPer*E616*E618,OffPeakPer*E616)</f>
        <v>960</v>
      </c>
      <c r="H647" s="130">
        <f>G647*F647</f>
        <v>94.08</v>
      </c>
      <c r="I647" s="35">
        <f t="shared" si="69"/>
        <v>9.8000000000000004E-2</v>
      </c>
      <c r="J647" s="56">
        <f>IF(AND(E616*12&gt;=150000),OffPeakPer*E616*E619,OffPeakPer*E616)</f>
        <v>960</v>
      </c>
      <c r="K647" s="118">
        <f>J647*I647</f>
        <v>94.08</v>
      </c>
      <c r="L647" s="119">
        <f>K647-H647</f>
        <v>0</v>
      </c>
      <c r="M647" s="120">
        <f>IF(ISERROR(L647/H647), "", L647/H647)</f>
        <v>0</v>
      </c>
    </row>
    <row r="648" spans="1:15" x14ac:dyDescent="0.25">
      <c r="A648" s="103" t="str">
        <f t="shared" si="67"/>
        <v>Residential (High)</v>
      </c>
      <c r="B648" s="103" t="s">
        <v>12</v>
      </c>
      <c r="D648" s="25" t="s">
        <v>76</v>
      </c>
      <c r="E648" s="25"/>
      <c r="F648" s="34">
        <f t="shared" si="68"/>
        <v>0.157</v>
      </c>
      <c r="G648" s="55">
        <f>IF(AND(E616*12&gt;=150000),MidPeakPer*E616*E618,MidPeakPer*E616)</f>
        <v>270</v>
      </c>
      <c r="H648" s="130">
        <f>G648*F648</f>
        <v>42.39</v>
      </c>
      <c r="I648" s="35">
        <f t="shared" si="69"/>
        <v>0.157</v>
      </c>
      <c r="J648" s="56">
        <f>IF(AND(E616*12&gt;=150000),MidPeakPer*E616*E619,MidPeakPer*E616)</f>
        <v>270</v>
      </c>
      <c r="K648" s="118">
        <f>J648*I648</f>
        <v>42.39</v>
      </c>
      <c r="L648" s="119">
        <f>K648-H648</f>
        <v>0</v>
      </c>
      <c r="M648" s="120">
        <f>IF(ISERROR(L648/H648), "", L648/H648)</f>
        <v>0</v>
      </c>
    </row>
    <row r="649" spans="1:15" ht="13.8" thickBot="1" x14ac:dyDescent="0.3">
      <c r="A649" s="103" t="str">
        <f t="shared" si="67"/>
        <v>Residential (High)</v>
      </c>
      <c r="B649" s="103" t="s">
        <v>12</v>
      </c>
      <c r="D649" s="103" t="s">
        <v>77</v>
      </c>
      <c r="E649" s="25"/>
      <c r="F649" s="34">
        <f t="shared" si="68"/>
        <v>0.20300000000000001</v>
      </c>
      <c r="G649" s="55">
        <f>IF(AND(E616*12&gt;=150000),OnPeakPer*E616*E618,OnPeakPer*E616)</f>
        <v>270</v>
      </c>
      <c r="H649" s="130">
        <f>G649*F649</f>
        <v>54.81</v>
      </c>
      <c r="I649" s="35">
        <f t="shared" si="69"/>
        <v>0.20300000000000001</v>
      </c>
      <c r="J649" s="56">
        <f>IF(AND(E616*12&gt;=150000),OnPeakPer*E616*E619,OnPeakPer*E616)</f>
        <v>270</v>
      </c>
      <c r="K649" s="118">
        <f>J649*I649</f>
        <v>54.81</v>
      </c>
      <c r="L649" s="119">
        <f>K649-H649</f>
        <v>0</v>
      </c>
      <c r="M649" s="120">
        <f>IF(ISERROR(L649/H649), "", L649/H649)</f>
        <v>0</v>
      </c>
    </row>
    <row r="650" spans="1:15" ht="13.2" hidden="1" customHeight="1" x14ac:dyDescent="0.25">
      <c r="A650" s="103" t="str">
        <f t="shared" si="67"/>
        <v>Residential (High)</v>
      </c>
      <c r="B650" s="103" t="s">
        <v>78</v>
      </c>
      <c r="D650" s="25" t="s">
        <v>79</v>
      </c>
      <c r="E650" s="25"/>
      <c r="F650" s="34">
        <f t="shared" si="68"/>
        <v>0.157</v>
      </c>
      <c r="G650" s="55">
        <f>IF(AND(E616*12&gt;=150000),E616*E618,E616)</f>
        <v>1500</v>
      </c>
      <c r="H650" s="130">
        <f>G650*F650</f>
        <v>235.5</v>
      </c>
      <c r="I650" s="35">
        <f t="shared" si="69"/>
        <v>0.157</v>
      </c>
      <c r="J650" s="56">
        <f>IF(AND(E616*12&gt;=150000),E616*E619,E616)</f>
        <v>1500</v>
      </c>
      <c r="K650" s="118">
        <f>J650*I650</f>
        <v>235.5</v>
      </c>
      <c r="L650" s="119">
        <f>K650-H650</f>
        <v>0</v>
      </c>
      <c r="M650" s="120">
        <f>IF(ISERROR(L650/H650), "", L650/H650)</f>
        <v>0</v>
      </c>
    </row>
    <row r="651" spans="1:15" ht="13.8" hidden="1" customHeight="1" thickBot="1" x14ac:dyDescent="0.3">
      <c r="A651" s="103" t="str">
        <f t="shared" si="67"/>
        <v>Residential (High)</v>
      </c>
      <c r="B651" s="103" t="s">
        <v>17</v>
      </c>
      <c r="D651" s="25" t="s">
        <v>80</v>
      </c>
      <c r="E651" s="25"/>
      <c r="F651" s="34">
        <f t="shared" si="68"/>
        <v>0.11308</v>
      </c>
      <c r="G651" s="55">
        <f>IF(AND(E616*12&gt;=150000),E616*E618,E616)</f>
        <v>1500</v>
      </c>
      <c r="H651" s="130">
        <f>G651*F651</f>
        <v>169.62</v>
      </c>
      <c r="I651" s="35">
        <f t="shared" si="69"/>
        <v>0.11308</v>
      </c>
      <c r="J651" s="56">
        <f>IF(AND(E616*12&gt;=150000),E616*E619,E616)</f>
        <v>1500</v>
      </c>
      <c r="K651" s="118">
        <f>J651*I651</f>
        <v>169.62</v>
      </c>
      <c r="L651" s="119">
        <f>K651-H651</f>
        <v>0</v>
      </c>
      <c r="M651" s="120">
        <f>IF(ISERROR(L651/H651), "", L651/H651)</f>
        <v>0</v>
      </c>
    </row>
    <row r="652" spans="1:15" ht="13.8" thickBot="1" x14ac:dyDescent="0.3">
      <c r="A652" s="103" t="str">
        <f t="shared" si="67"/>
        <v>Residential (High)</v>
      </c>
      <c r="D652" s="58"/>
      <c r="E652" s="59"/>
      <c r="F652" s="60"/>
      <c r="G652" s="61"/>
      <c r="H652" s="62"/>
      <c r="I652" s="60"/>
      <c r="J652" s="63"/>
      <c r="K652" s="62"/>
      <c r="L652" s="64"/>
      <c r="M652" s="65"/>
    </row>
    <row r="653" spans="1:15" x14ac:dyDescent="0.25">
      <c r="A653" s="103" t="str">
        <f t="shared" si="67"/>
        <v>Residential (High)</v>
      </c>
      <c r="B653" s="103" t="s">
        <v>12</v>
      </c>
      <c r="D653" s="135" t="s">
        <v>81</v>
      </c>
      <c r="E653" s="25"/>
      <c r="F653" s="136"/>
      <c r="G653" s="137"/>
      <c r="H653" s="138">
        <f>SUM(H643:H649,H642)</f>
        <v>294.35336956172659</v>
      </c>
      <c r="I653" s="139"/>
      <c r="J653" s="139"/>
      <c r="K653" s="138">
        <f>SUM(K643:K649,K642)</f>
        <v>299.35413796655951</v>
      </c>
      <c r="L653" s="140">
        <f>K653-H653</f>
        <v>5.0007684048329111</v>
      </c>
      <c r="M653" s="141">
        <f>IF((H653)=0,"",(L653/H653))</f>
        <v>1.6988996634483024E-2</v>
      </c>
    </row>
    <row r="654" spans="1:15" x14ac:dyDescent="0.25">
      <c r="A654" s="103" t="str">
        <f t="shared" si="67"/>
        <v>Residential (High)</v>
      </c>
      <c r="B654" s="103" t="s">
        <v>12</v>
      </c>
      <c r="D654" s="142" t="s">
        <v>82</v>
      </c>
      <c r="E654" s="25"/>
      <c r="F654" s="136">
        <v>0.13</v>
      </c>
      <c r="G654" s="143"/>
      <c r="H654" s="144">
        <f>H653*F654</f>
        <v>38.265938043024455</v>
      </c>
      <c r="I654" s="145">
        <v>0.13</v>
      </c>
      <c r="J654" s="115"/>
      <c r="K654" s="144">
        <f>K653*I654</f>
        <v>38.916037935652739</v>
      </c>
      <c r="L654" s="119">
        <f>K654-H654</f>
        <v>0.65009989262828327</v>
      </c>
      <c r="M654" s="146">
        <f>IF((H654)=0,"",(L654/H654))</f>
        <v>1.6988996634483153E-2</v>
      </c>
    </row>
    <row r="655" spans="1:15" ht="14.4" x14ac:dyDescent="0.3">
      <c r="A655" s="103" t="str">
        <f t="shared" si="67"/>
        <v>Residential (High)</v>
      </c>
      <c r="B655" s="103" t="s">
        <v>12</v>
      </c>
      <c r="D655" s="142" t="s">
        <v>83</v>
      </c>
      <c r="E655" s="147"/>
      <c r="F655" s="148">
        <f>OER</f>
        <v>0.23499999999999999</v>
      </c>
      <c r="G655" s="143"/>
      <c r="H655" s="144">
        <f>IF(OR(ISNUMBER(SEARCH("[DGEN]", E614))=TRUE, ISNUMBER(SEARCH("STREET LIGHT", E614))=TRUE), 0, IF(AND(E616=0, E617=0),0, IF(AND(E617=0, E616*12&gt;250000), 0, IF(AND(E616=0, E617&gt;=50), 0, IF(E616*12&lt;=250000, F655*H653*-1, IF(E617&lt;50, F655*H653*-1, 0))))))</f>
        <v>-69.173041847005749</v>
      </c>
      <c r="I655" s="148">
        <f>OER</f>
        <v>0.23499999999999999</v>
      </c>
      <c r="J655" s="115"/>
      <c r="K655" s="144">
        <f>IF(OR(ISNUMBER(SEARCH("[DGEN]", E614))=TRUE, ISNUMBER(SEARCH("STREET LIGHT", E614))=TRUE), 0, IF(AND(E616=0, E617=0),0, IF(AND(E617=0, E616*12&gt;250000), 0, IF(AND(E616=0, E617&gt;=50), 0, IF(E616*12&lt;=250000, I655*K653*-1, IF(E617&lt;50, I655*K653*-1, 0))))))</f>
        <v>-70.348222422141475</v>
      </c>
      <c r="L655" s="119">
        <f>K655-H655</f>
        <v>-1.1751805751357267</v>
      </c>
      <c r="M655" s="146"/>
    </row>
    <row r="656" spans="1:15" ht="13.8" thickBot="1" x14ac:dyDescent="0.3">
      <c r="A656" s="103" t="str">
        <f t="shared" si="67"/>
        <v>Residential (High)</v>
      </c>
      <c r="B656" s="103" t="s">
        <v>84</v>
      </c>
      <c r="C656" s="24">
        <f>B26</f>
        <v>11</v>
      </c>
      <c r="D656" s="247" t="s">
        <v>85</v>
      </c>
      <c r="E656" s="247"/>
      <c r="F656" s="77"/>
      <c r="G656" s="78"/>
      <c r="H656" s="79">
        <f>H653+H654+H655</f>
        <v>263.44626575774532</v>
      </c>
      <c r="I656" s="80"/>
      <c r="J656" s="80"/>
      <c r="K656" s="81">
        <f>K653+K654+K655</f>
        <v>267.92195348007078</v>
      </c>
      <c r="L656" s="82">
        <f>K656-H656</f>
        <v>4.4756877223254605</v>
      </c>
      <c r="M656" s="83">
        <f>IF((H656)=0,"",(L656/H656))</f>
        <v>1.6988996634483042E-2</v>
      </c>
    </row>
    <row r="657" spans="1:14" ht="13.8" thickBot="1" x14ac:dyDescent="0.3">
      <c r="A657" s="103" t="str">
        <f t="shared" si="67"/>
        <v>Residential (High)</v>
      </c>
      <c r="B657" s="103" t="s">
        <v>12</v>
      </c>
      <c r="D657" s="58"/>
      <c r="E657" s="59"/>
      <c r="F657" s="60"/>
      <c r="G657" s="61"/>
      <c r="H657" s="62"/>
      <c r="I657" s="60"/>
      <c r="J657" s="63"/>
      <c r="K657" s="62"/>
      <c r="L657" s="64"/>
      <c r="M657" s="65"/>
    </row>
    <row r="660" spans="1:14" x14ac:dyDescent="0.25">
      <c r="C660" s="103"/>
      <c r="D660" s="104" t="s">
        <v>34</v>
      </c>
      <c r="E660" s="246" t="str">
        <f>D27</f>
        <v>Seasonal Residential (Low)</v>
      </c>
      <c r="F660" s="246"/>
      <c r="G660" s="246"/>
      <c r="H660" s="246"/>
      <c r="I660" s="246"/>
      <c r="J660" s="246"/>
      <c r="K660" s="103" t="str">
        <f>IF(N612="DEMAND - INTERVAL","RTSR - INTERVAL METERED","")</f>
        <v/>
      </c>
    </row>
    <row r="661" spans="1:14" x14ac:dyDescent="0.25">
      <c r="C661" s="103"/>
      <c r="D661" s="104" t="s">
        <v>35</v>
      </c>
      <c r="E661" s="236" t="str">
        <f>H27</f>
        <v>RPP</v>
      </c>
      <c r="F661" s="236"/>
      <c r="G661" s="236"/>
      <c r="H661" s="20"/>
      <c r="I661" s="20"/>
    </row>
    <row r="662" spans="1:14" ht="15.6" x14ac:dyDescent="0.25">
      <c r="C662" s="103"/>
      <c r="D662" s="104" t="s">
        <v>36</v>
      </c>
      <c r="E662" s="21">
        <f>K27</f>
        <v>350</v>
      </c>
      <c r="F662" s="105" t="s">
        <v>11</v>
      </c>
      <c r="J662" s="22"/>
      <c r="K662" s="22"/>
      <c r="L662" s="22"/>
      <c r="M662" s="22"/>
      <c r="N662" s="22"/>
    </row>
    <row r="663" spans="1:14" ht="15.6" x14ac:dyDescent="0.3">
      <c r="C663" s="103"/>
      <c r="D663" s="104" t="s">
        <v>37</v>
      </c>
      <c r="E663" s="21">
        <f>L27</f>
        <v>0</v>
      </c>
      <c r="F663" s="106" t="s">
        <v>16</v>
      </c>
      <c r="G663" s="107"/>
      <c r="H663" s="108"/>
      <c r="I663" s="108"/>
      <c r="J663" s="108"/>
    </row>
    <row r="664" spans="1:14" x14ac:dyDescent="0.25">
      <c r="C664" s="103"/>
      <c r="D664" s="104" t="s">
        <v>38</v>
      </c>
      <c r="E664" s="23">
        <f>I27</f>
        <v>1.0415000000000001</v>
      </c>
    </row>
    <row r="665" spans="1:14" x14ac:dyDescent="0.25">
      <c r="C665" s="103"/>
      <c r="D665" s="104" t="s">
        <v>39</v>
      </c>
      <c r="E665" s="23">
        <f>J27</f>
        <v>1.0415000000000001</v>
      </c>
    </row>
    <row r="666" spans="1:14" x14ac:dyDescent="0.25">
      <c r="C666" s="103"/>
    </row>
    <row r="667" spans="1:14" x14ac:dyDescent="0.25">
      <c r="C667" s="103"/>
      <c r="E667" s="105"/>
      <c r="F667" s="237" t="s">
        <v>40</v>
      </c>
      <c r="G667" s="238"/>
      <c r="H667" s="239"/>
      <c r="I667" s="237" t="s">
        <v>41</v>
      </c>
      <c r="J667" s="238"/>
      <c r="K667" s="239"/>
      <c r="L667" s="237" t="s">
        <v>42</v>
      </c>
      <c r="M667" s="239"/>
    </row>
    <row r="668" spans="1:14" x14ac:dyDescent="0.25">
      <c r="C668" s="103"/>
      <c r="E668" s="240"/>
      <c r="F668" s="109" t="s">
        <v>43</v>
      </c>
      <c r="G668" s="109" t="s">
        <v>44</v>
      </c>
      <c r="H668" s="110" t="s">
        <v>45</v>
      </c>
      <c r="I668" s="109" t="s">
        <v>43</v>
      </c>
      <c r="J668" s="111" t="s">
        <v>44</v>
      </c>
      <c r="K668" s="110" t="s">
        <v>45</v>
      </c>
      <c r="L668" s="242" t="s">
        <v>46</v>
      </c>
      <c r="M668" s="244" t="s">
        <v>47</v>
      </c>
    </row>
    <row r="669" spans="1:14" x14ac:dyDescent="0.25">
      <c r="C669" s="103"/>
      <c r="E669" s="241"/>
      <c r="F669" s="112" t="s">
        <v>48</v>
      </c>
      <c r="G669" s="112"/>
      <c r="H669" s="113" t="s">
        <v>48</v>
      </c>
      <c r="I669" s="112" t="s">
        <v>48</v>
      </c>
      <c r="J669" s="113"/>
      <c r="K669" s="113" t="s">
        <v>48</v>
      </c>
      <c r="L669" s="243"/>
      <c r="M669" s="245"/>
    </row>
    <row r="670" spans="1:14" x14ac:dyDescent="0.25">
      <c r="A670" s="103" t="str">
        <f>$E660</f>
        <v>Seasonal Residential (Low)</v>
      </c>
      <c r="D670" s="114" t="s">
        <v>49</v>
      </c>
      <c r="E670" s="25"/>
      <c r="F670" s="26">
        <f>F130</f>
        <v>82.99</v>
      </c>
      <c r="G670" s="115">
        <v>1</v>
      </c>
      <c r="H670" s="116">
        <f>G670*F670</f>
        <v>82.99</v>
      </c>
      <c r="I670" s="29">
        <f>I130</f>
        <v>85.01</v>
      </c>
      <c r="J670" s="117">
        <f>G670</f>
        <v>1</v>
      </c>
      <c r="K670" s="118">
        <f>J670*I670</f>
        <v>85.01</v>
      </c>
      <c r="L670" s="119">
        <f>K670-H670</f>
        <v>2.0200000000000102</v>
      </c>
      <c r="M670" s="120">
        <f>IF(ISERROR(L670/H670), "", L670/H670)</f>
        <v>2.4340281961682256E-2</v>
      </c>
    </row>
    <row r="671" spans="1:14" x14ac:dyDescent="0.25">
      <c r="A671" s="103" t="str">
        <f t="shared" ref="A671:A703" si="74">A670</f>
        <v>Seasonal Residential (Low)</v>
      </c>
      <c r="D671" s="114" t="s">
        <v>50</v>
      </c>
      <c r="E671" s="25"/>
      <c r="F671" s="34">
        <f t="shared" ref="F671:F697" si="75">F131</f>
        <v>0</v>
      </c>
      <c r="G671" s="115">
        <f>IF($E663&gt;0, $E663, $E662)</f>
        <v>350</v>
      </c>
      <c r="H671" s="116">
        <f>G671*F671</f>
        <v>0</v>
      </c>
      <c r="I671" s="35">
        <f t="shared" ref="I671:I697" si="76">I131</f>
        <v>0</v>
      </c>
      <c r="J671" s="117">
        <f>IF($E663&gt;0, $E663, $E662)</f>
        <v>350</v>
      </c>
      <c r="K671" s="118">
        <f>J671*I671</f>
        <v>0</v>
      </c>
      <c r="L671" s="119">
        <f>K671-H671</f>
        <v>0</v>
      </c>
      <c r="M671" s="120" t="str">
        <f>IF(ISERROR(L671/H671), "", L671/H671)</f>
        <v/>
      </c>
    </row>
    <row r="672" spans="1:14" ht="13.2" hidden="1" customHeight="1" x14ac:dyDescent="0.25">
      <c r="A672" s="103" t="str">
        <f t="shared" si="74"/>
        <v>Seasonal Residential (Low)</v>
      </c>
      <c r="D672" s="114" t="s">
        <v>51</v>
      </c>
      <c r="E672" s="25"/>
      <c r="F672" s="34">
        <f t="shared" si="75"/>
        <v>0</v>
      </c>
      <c r="G672" s="115">
        <f>IF($E663&gt;0, $E663, $E662)</f>
        <v>350</v>
      </c>
      <c r="H672" s="116">
        <v>0</v>
      </c>
      <c r="I672" s="35">
        <f t="shared" si="76"/>
        <v>0</v>
      </c>
      <c r="J672" s="117">
        <f>IF($E663&gt;0, $E663, $E662)</f>
        <v>350</v>
      </c>
      <c r="K672" s="118">
        <v>0</v>
      </c>
      <c r="L672" s="119"/>
      <c r="M672" s="120"/>
    </row>
    <row r="673" spans="1:15" ht="13.2" hidden="1" customHeight="1" x14ac:dyDescent="0.25">
      <c r="A673" s="103" t="str">
        <f t="shared" si="74"/>
        <v>Seasonal Residential (Low)</v>
      </c>
      <c r="D673" s="114" t="s">
        <v>52</v>
      </c>
      <c r="E673" s="25"/>
      <c r="F673" s="34">
        <f t="shared" si="75"/>
        <v>0</v>
      </c>
      <c r="G673" s="115">
        <f>IF($E663&gt;0, $E663, $E662)</f>
        <v>350</v>
      </c>
      <c r="H673" s="116">
        <v>0</v>
      </c>
      <c r="I673" s="35">
        <f t="shared" si="76"/>
        <v>0</v>
      </c>
      <c r="J673" s="121">
        <f>IF($E663&gt;0, $E663, $E662)</f>
        <v>350</v>
      </c>
      <c r="K673" s="118">
        <v>0</v>
      </c>
      <c r="L673" s="119">
        <f t="shared" ref="L673:L691" si="77">K673-H673</f>
        <v>0</v>
      </c>
      <c r="M673" s="120" t="str">
        <f>IF(ISERROR(L673/H673), "", L673/H673)</f>
        <v/>
      </c>
    </row>
    <row r="674" spans="1:15" x14ac:dyDescent="0.25">
      <c r="A674" s="103" t="str">
        <f t="shared" si="74"/>
        <v>Seasonal Residential (Low)</v>
      </c>
      <c r="D674" s="114" t="s">
        <v>53</v>
      </c>
      <c r="E674" s="25"/>
      <c r="F674" s="26">
        <f t="shared" si="75"/>
        <v>-2.9908905059374242</v>
      </c>
      <c r="G674" s="115">
        <v>1</v>
      </c>
      <c r="H674" s="116">
        <f>G674*F674</f>
        <v>-2.9908905059374242</v>
      </c>
      <c r="I674" s="29">
        <f t="shared" si="76"/>
        <v>3.1835261927310552</v>
      </c>
      <c r="J674" s="117">
        <f>G674</f>
        <v>1</v>
      </c>
      <c r="K674" s="118">
        <f>J674*I674</f>
        <v>3.1835261927310552</v>
      </c>
      <c r="L674" s="119">
        <f t="shared" si="77"/>
        <v>6.1744166986684794</v>
      </c>
      <c r="M674" s="120">
        <f>IF(ISERROR(L674/H674), "", L674/H674)</f>
        <v>-2.0644074687492626</v>
      </c>
    </row>
    <row r="675" spans="1:15" x14ac:dyDescent="0.25">
      <c r="A675" s="103" t="str">
        <f t="shared" si="74"/>
        <v>Seasonal Residential (Low)</v>
      </c>
      <c r="D675" s="114" t="s">
        <v>54</v>
      </c>
      <c r="E675" s="25"/>
      <c r="F675" s="36">
        <f t="shared" si="75"/>
        <v>0</v>
      </c>
      <c r="G675" s="115">
        <f>IF($E663&gt;0, $E663, $E662)</f>
        <v>350</v>
      </c>
      <c r="H675" s="116">
        <f>G675*F675</f>
        <v>0</v>
      </c>
      <c r="I675" s="35">
        <f t="shared" si="76"/>
        <v>0</v>
      </c>
      <c r="J675" s="117">
        <f>IF($E663&gt;0, $E663, $E662)</f>
        <v>350</v>
      </c>
      <c r="K675" s="118">
        <f>J675*I675</f>
        <v>0</v>
      </c>
      <c r="L675" s="119">
        <f t="shared" si="77"/>
        <v>0</v>
      </c>
      <c r="M675" s="120" t="str">
        <f>IF(ISERROR(L675/H675), "", L675/H675)</f>
        <v/>
      </c>
    </row>
    <row r="676" spans="1:15" x14ac:dyDescent="0.25">
      <c r="A676" s="103" t="str">
        <f t="shared" si="74"/>
        <v>Seasonal Residential (Low)</v>
      </c>
      <c r="B676" s="103" t="s">
        <v>55</v>
      </c>
      <c r="C676" s="24">
        <f>B27</f>
        <v>12</v>
      </c>
      <c r="D676" s="46" t="s">
        <v>56</v>
      </c>
      <c r="E676" s="47"/>
      <c r="F676" s="48"/>
      <c r="G676" s="49"/>
      <c r="H676" s="50">
        <f>SUM(H670:H675)</f>
        <v>79.999109494062566</v>
      </c>
      <c r="I676" s="51"/>
      <c r="J676" s="52"/>
      <c r="K676" s="50">
        <f>SUM(K670:K675)</f>
        <v>88.193526192731056</v>
      </c>
      <c r="L676" s="41">
        <f t="shared" si="77"/>
        <v>8.1944166986684905</v>
      </c>
      <c r="M676" s="42">
        <f>IF((H676)=0,"",(L676/H676))</f>
        <v>0.10243134892991115</v>
      </c>
    </row>
    <row r="677" spans="1:15" x14ac:dyDescent="0.25">
      <c r="A677" s="103" t="str">
        <f t="shared" si="74"/>
        <v>Seasonal Residential (Low)</v>
      </c>
      <c r="D677" s="123" t="s">
        <v>57</v>
      </c>
      <c r="E677" s="25"/>
      <c r="F677" s="34">
        <f t="shared" si="75"/>
        <v>0.12752000000000002</v>
      </c>
      <c r="G677" s="43">
        <f>IF(F677=0, 0, $E662*E664-E662)</f>
        <v>14.525000000000034</v>
      </c>
      <c r="H677" s="28">
        <f t="shared" ref="H677:H684" si="78">G677*F677</f>
        <v>1.8522280000000046</v>
      </c>
      <c r="I677" s="35">
        <f t="shared" si="76"/>
        <v>0.12752000000000002</v>
      </c>
      <c r="J677" s="44">
        <f>IF(I677=0, 0, E662*E665-E662)</f>
        <v>14.525000000000034</v>
      </c>
      <c r="K677" s="31">
        <f t="shared" ref="K677:K684" si="79">J677*I677</f>
        <v>1.8522280000000046</v>
      </c>
      <c r="L677" s="119">
        <f t="shared" si="77"/>
        <v>0</v>
      </c>
      <c r="M677" s="120">
        <f t="shared" ref="M677:M684" si="80">IF(ISERROR(L677/H677), "", L677/H677)</f>
        <v>0</v>
      </c>
    </row>
    <row r="678" spans="1:15" ht="26.4" x14ac:dyDescent="0.25">
      <c r="A678" s="103" t="str">
        <f t="shared" si="74"/>
        <v>Seasonal Residential (Low)</v>
      </c>
      <c r="D678" s="123" t="s">
        <v>58</v>
      </c>
      <c r="E678" s="25"/>
      <c r="F678" s="36">
        <f t="shared" si="75"/>
        <v>0</v>
      </c>
      <c r="G678" s="55">
        <f>IF($E663&gt;0, $E663, $E662)</f>
        <v>350</v>
      </c>
      <c r="H678" s="116">
        <f t="shared" si="78"/>
        <v>0</v>
      </c>
      <c r="I678" s="35">
        <f t="shared" si="76"/>
        <v>0</v>
      </c>
      <c r="J678" s="56">
        <f>IF($E663&gt;0, $E663, $E662)</f>
        <v>350</v>
      </c>
      <c r="K678" s="118">
        <f t="shared" si="79"/>
        <v>0</v>
      </c>
      <c r="L678" s="119">
        <f t="shared" si="77"/>
        <v>0</v>
      </c>
      <c r="M678" s="120" t="str">
        <f t="shared" si="80"/>
        <v/>
      </c>
    </row>
    <row r="679" spans="1:15" x14ac:dyDescent="0.25">
      <c r="A679" s="103" t="str">
        <f t="shared" si="74"/>
        <v>Seasonal Residential (Low)</v>
      </c>
      <c r="D679" s="123" t="s">
        <v>59</v>
      </c>
      <c r="E679" s="25"/>
      <c r="F679" s="36">
        <f t="shared" si="75"/>
        <v>0</v>
      </c>
      <c r="G679" s="55">
        <f>IF($E663&gt;0, $E663, $E662)</f>
        <v>350</v>
      </c>
      <c r="H679" s="116">
        <f t="shared" si="78"/>
        <v>0</v>
      </c>
      <c r="I679" s="35">
        <f t="shared" si="76"/>
        <v>0</v>
      </c>
      <c r="J679" s="56">
        <f>IF($E663&gt;0, $E663, $E662)</f>
        <v>350</v>
      </c>
      <c r="K679" s="118">
        <f t="shared" si="79"/>
        <v>0</v>
      </c>
      <c r="L679" s="119">
        <f t="shared" si="77"/>
        <v>0</v>
      </c>
      <c r="M679" s="120" t="str">
        <f t="shared" si="80"/>
        <v/>
      </c>
    </row>
    <row r="680" spans="1:15" x14ac:dyDescent="0.25">
      <c r="A680" s="103" t="str">
        <f t="shared" si="74"/>
        <v>Seasonal Residential (Low)</v>
      </c>
      <c r="D680" s="123" t="s">
        <v>60</v>
      </c>
      <c r="E680" s="25"/>
      <c r="F680" s="34">
        <f t="shared" si="75"/>
        <v>0</v>
      </c>
      <c r="G680" s="55">
        <f>E662</f>
        <v>350</v>
      </c>
      <c r="H680" s="116">
        <f t="shared" si="78"/>
        <v>0</v>
      </c>
      <c r="I680" s="35">
        <f t="shared" si="76"/>
        <v>0</v>
      </c>
      <c r="J680" s="56">
        <f>E662</f>
        <v>350</v>
      </c>
      <c r="K680" s="118">
        <f t="shared" si="79"/>
        <v>0</v>
      </c>
      <c r="L680" s="119">
        <f t="shared" si="77"/>
        <v>0</v>
      </c>
      <c r="M680" s="120" t="str">
        <f t="shared" si="80"/>
        <v/>
      </c>
    </row>
    <row r="681" spans="1:15" x14ac:dyDescent="0.25">
      <c r="A681" s="103" t="str">
        <f t="shared" si="74"/>
        <v>Seasonal Residential (Low)</v>
      </c>
      <c r="D681" s="114" t="s">
        <v>61</v>
      </c>
      <c r="E681" s="25"/>
      <c r="F681" s="36">
        <f t="shared" si="75"/>
        <v>1.7704576490678505E-3</v>
      </c>
      <c r="G681" s="55">
        <f>IF($E663&gt;0, $E663, $E662)</f>
        <v>350</v>
      </c>
      <c r="H681" s="116">
        <f t="shared" si="78"/>
        <v>0.61966017717374766</v>
      </c>
      <c r="I681" s="35">
        <f t="shared" si="76"/>
        <v>1.8513934749804163E-3</v>
      </c>
      <c r="J681" s="56">
        <f>IF($E663&gt;0, $E663, $E662)</f>
        <v>350</v>
      </c>
      <c r="K681" s="118">
        <f t="shared" si="79"/>
        <v>0.64798771624314566</v>
      </c>
      <c r="L681" s="119">
        <f t="shared" si="77"/>
        <v>2.8327539069398E-2</v>
      </c>
      <c r="M681" s="120">
        <f t="shared" si="80"/>
        <v>4.571463539677359E-2</v>
      </c>
      <c r="O681" s="160"/>
    </row>
    <row r="682" spans="1:15" ht="26.4" x14ac:dyDescent="0.25">
      <c r="A682" s="103" t="str">
        <f t="shared" si="74"/>
        <v>Seasonal Residential (Low)</v>
      </c>
      <c r="D682" s="123" t="s">
        <v>62</v>
      </c>
      <c r="E682" s="25"/>
      <c r="F682" s="36">
        <f t="shared" si="75"/>
        <v>0.42</v>
      </c>
      <c r="G682" s="115">
        <v>1</v>
      </c>
      <c r="H682" s="116">
        <f t="shared" si="78"/>
        <v>0.42</v>
      </c>
      <c r="I682" s="45">
        <f t="shared" si="76"/>
        <v>0.42</v>
      </c>
      <c r="J682" s="121">
        <v>1</v>
      </c>
      <c r="K682" s="118">
        <f t="shared" si="79"/>
        <v>0.42</v>
      </c>
      <c r="L682" s="119">
        <f t="shared" si="77"/>
        <v>0</v>
      </c>
      <c r="M682" s="120">
        <f t="shared" si="80"/>
        <v>0</v>
      </c>
    </row>
    <row r="683" spans="1:15" x14ac:dyDescent="0.25">
      <c r="A683" s="103" t="str">
        <f t="shared" si="74"/>
        <v>Seasonal Residential (Low)</v>
      </c>
      <c r="D683" s="114" t="s">
        <v>63</v>
      </c>
      <c r="E683" s="25"/>
      <c r="F683" s="36">
        <f t="shared" si="75"/>
        <v>2.5050944083238744</v>
      </c>
      <c r="G683" s="115">
        <v>1</v>
      </c>
      <c r="H683" s="116">
        <f t="shared" si="78"/>
        <v>2.5050944083238744</v>
      </c>
      <c r="I683" s="29">
        <f t="shared" si="76"/>
        <v>0.23509440832387421</v>
      </c>
      <c r="J683" s="121">
        <v>1</v>
      </c>
      <c r="K683" s="118">
        <f t="shared" si="79"/>
        <v>0.23509440832387421</v>
      </c>
      <c r="L683" s="119">
        <f t="shared" si="77"/>
        <v>-2.27</v>
      </c>
      <c r="M683" s="120">
        <f t="shared" si="80"/>
        <v>-0.90615347368039001</v>
      </c>
    </row>
    <row r="684" spans="1:15" x14ac:dyDescent="0.25">
      <c r="A684" s="103" t="str">
        <f t="shared" si="74"/>
        <v>Seasonal Residential (Low)</v>
      </c>
      <c r="D684" s="114" t="s">
        <v>64</v>
      </c>
      <c r="E684" s="25"/>
      <c r="F684" s="34">
        <f t="shared" si="75"/>
        <v>0</v>
      </c>
      <c r="G684" s="55">
        <f>IF($E663&gt;0, $E663, $E662)</f>
        <v>350</v>
      </c>
      <c r="H684" s="116">
        <f t="shared" si="78"/>
        <v>0</v>
      </c>
      <c r="I684" s="35">
        <f t="shared" si="76"/>
        <v>0</v>
      </c>
      <c r="J684" s="56">
        <f>IF($E663&gt;0, $E663, $E662)</f>
        <v>350</v>
      </c>
      <c r="K684" s="118">
        <f t="shared" si="79"/>
        <v>0</v>
      </c>
      <c r="L684" s="119">
        <f t="shared" si="77"/>
        <v>0</v>
      </c>
      <c r="M684" s="120" t="str">
        <f t="shared" si="80"/>
        <v/>
      </c>
    </row>
    <row r="685" spans="1:15" ht="26.4" x14ac:dyDescent="0.25">
      <c r="A685" s="103" t="str">
        <f t="shared" si="74"/>
        <v>Seasonal Residential (Low)</v>
      </c>
      <c r="B685" s="103" t="s">
        <v>65</v>
      </c>
      <c r="C685" s="24">
        <f>B27</f>
        <v>12</v>
      </c>
      <c r="D685" s="46" t="s">
        <v>66</v>
      </c>
      <c r="E685" s="47"/>
      <c r="F685" s="48"/>
      <c r="G685" s="49"/>
      <c r="H685" s="50">
        <f>SUM(H676:H684)</f>
        <v>85.396092079560191</v>
      </c>
      <c r="I685" s="51"/>
      <c r="J685" s="52"/>
      <c r="K685" s="50">
        <f>SUM(K676:K684)</f>
        <v>91.348836317298094</v>
      </c>
      <c r="L685" s="41">
        <f t="shared" si="77"/>
        <v>5.9527442377379032</v>
      </c>
      <c r="M685" s="42">
        <f>IF((H685)=0,"",(L685/H685))</f>
        <v>6.9707454905453575E-2</v>
      </c>
    </row>
    <row r="686" spans="1:15" x14ac:dyDescent="0.25">
      <c r="A686" s="103" t="str">
        <f t="shared" si="74"/>
        <v>Seasonal Residential (Low)</v>
      </c>
      <c r="D686" s="126" t="s">
        <v>67</v>
      </c>
      <c r="E686" s="25"/>
      <c r="F686" s="36">
        <f t="shared" si="75"/>
        <v>1.2999999999999999E-2</v>
      </c>
      <c r="G686" s="43">
        <f>IF($E663&gt;0, $E663, $E662*$E664)</f>
        <v>364.52500000000003</v>
      </c>
      <c r="H686" s="116">
        <f>G686*F686</f>
        <v>4.7388250000000003</v>
      </c>
      <c r="I686" s="35">
        <f t="shared" si="76"/>
        <v>1.38E-2</v>
      </c>
      <c r="J686" s="44">
        <f>IF($E663&gt;0, $E663, $E662*$E665)</f>
        <v>364.52500000000003</v>
      </c>
      <c r="K686" s="118">
        <f>J686*I686</f>
        <v>5.0304450000000003</v>
      </c>
      <c r="L686" s="119">
        <f t="shared" si="77"/>
        <v>0.29161999999999999</v>
      </c>
      <c r="M686" s="120">
        <f>IF(ISERROR(L686/H686), "", L686/H686)</f>
        <v>6.1538461538461535E-2</v>
      </c>
      <c r="N686" s="127" t="str">
        <f>IF(ISERROR(ABS(M686)), "", IF(ABS(M686)&gt;=4%, "In the manager's summary, discuss the reasoning for the change in RTSR rates", ""))</f>
        <v>In the manager's summary, discuss the reasoning for the change in RTSR rates</v>
      </c>
      <c r="O686" s="160"/>
    </row>
    <row r="687" spans="1:15" ht="26.4" x14ac:dyDescent="0.25">
      <c r="A687" s="103" t="str">
        <f t="shared" si="74"/>
        <v>Seasonal Residential (Low)</v>
      </c>
      <c r="D687" s="128" t="s">
        <v>68</v>
      </c>
      <c r="E687" s="25"/>
      <c r="F687" s="36">
        <f t="shared" si="75"/>
        <v>1.1299999999999999E-2</v>
      </c>
      <c r="G687" s="43">
        <f>IF($E663&gt;0, $E663, $E662*$E664)</f>
        <v>364.52500000000003</v>
      </c>
      <c r="H687" s="116">
        <f>G687*F687</f>
        <v>4.1191325000000001</v>
      </c>
      <c r="I687" s="35">
        <f t="shared" si="76"/>
        <v>1.2E-2</v>
      </c>
      <c r="J687" s="44">
        <f>IF($E663&gt;0, $E663, $E662*$E665)</f>
        <v>364.52500000000003</v>
      </c>
      <c r="K687" s="118">
        <f>J687*I687</f>
        <v>4.3743000000000007</v>
      </c>
      <c r="L687" s="119">
        <f t="shared" si="77"/>
        <v>0.25516750000000066</v>
      </c>
      <c r="M687" s="120">
        <f>IF(ISERROR(L687/H687), "", L687/H687)</f>
        <v>6.1946902654867415E-2</v>
      </c>
      <c r="N687" s="127" t="str">
        <f>IF(ISERROR(ABS(M687)), "", IF(ABS(M687)&gt;=4%, "In the manager's summary, discuss the reasoning for the change in RTSR rates", ""))</f>
        <v>In the manager's summary, discuss the reasoning for the change in RTSR rates</v>
      </c>
      <c r="O687" s="160"/>
    </row>
    <row r="688" spans="1:15" ht="26.4" x14ac:dyDescent="0.25">
      <c r="A688" s="103" t="str">
        <f t="shared" si="74"/>
        <v>Seasonal Residential (Low)</v>
      </c>
      <c r="B688" s="103" t="s">
        <v>69</v>
      </c>
      <c r="C688" s="24">
        <f>B27</f>
        <v>12</v>
      </c>
      <c r="D688" s="46" t="s">
        <v>70</v>
      </c>
      <c r="E688" s="47"/>
      <c r="F688" s="48"/>
      <c r="G688" s="49"/>
      <c r="H688" s="50">
        <f>SUM(H685:H687)</f>
        <v>94.254049579560203</v>
      </c>
      <c r="I688" s="51"/>
      <c r="J688" s="52"/>
      <c r="K688" s="50">
        <f>SUM(K685:K687)</f>
        <v>100.7535813172981</v>
      </c>
      <c r="L688" s="41">
        <f t="shared" si="77"/>
        <v>6.4995317377378967</v>
      </c>
      <c r="M688" s="42">
        <f>IF((H688)=0,"",(L688/H688))</f>
        <v>6.8957586084952421E-2</v>
      </c>
    </row>
    <row r="689" spans="1:13" ht="26.4" x14ac:dyDescent="0.25">
      <c r="A689" s="103" t="str">
        <f t="shared" si="74"/>
        <v>Seasonal Residential (Low)</v>
      </c>
      <c r="D689" s="129" t="s">
        <v>71</v>
      </c>
      <c r="E689" s="25"/>
      <c r="F689" s="34">
        <f t="shared" si="75"/>
        <v>4.5000000000000005E-3</v>
      </c>
      <c r="G689" s="43">
        <f>E662*E664</f>
        <v>364.52500000000003</v>
      </c>
      <c r="H689" s="53">
        <f>G689*F689</f>
        <v>1.6403625000000004</v>
      </c>
      <c r="I689" s="35">
        <f t="shared" si="76"/>
        <v>4.5000000000000005E-3</v>
      </c>
      <c r="J689" s="44">
        <f>E662*E665</f>
        <v>364.52500000000003</v>
      </c>
      <c r="K689" s="31">
        <f>J689*I689</f>
        <v>1.6403625000000004</v>
      </c>
      <c r="L689" s="119">
        <f t="shared" si="77"/>
        <v>0</v>
      </c>
      <c r="M689" s="120">
        <f>IF(ISERROR(L689/H689), "", L689/H689)</f>
        <v>0</v>
      </c>
    </row>
    <row r="690" spans="1:13" ht="26.4" x14ac:dyDescent="0.25">
      <c r="A690" s="103" t="str">
        <f t="shared" si="74"/>
        <v>Seasonal Residential (Low)</v>
      </c>
      <c r="D690" s="129" t="s">
        <v>72</v>
      </c>
      <c r="E690" s="25"/>
      <c r="F690" s="34">
        <f t="shared" si="75"/>
        <v>1.5E-3</v>
      </c>
      <c r="G690" s="43">
        <f>E662*E664</f>
        <v>364.52500000000003</v>
      </c>
      <c r="H690" s="53">
        <f>G690*F690</f>
        <v>0.54678750000000009</v>
      </c>
      <c r="I690" s="35">
        <f t="shared" si="76"/>
        <v>1.5E-3</v>
      </c>
      <c r="J690" s="44">
        <f>E662*E665</f>
        <v>364.52500000000003</v>
      </c>
      <c r="K690" s="31">
        <f>J690*I690</f>
        <v>0.54678750000000009</v>
      </c>
      <c r="L690" s="119">
        <f t="shared" si="77"/>
        <v>0</v>
      </c>
      <c r="M690" s="120">
        <f>IF(ISERROR(L690/H690), "", L690/H690)</f>
        <v>0</v>
      </c>
    </row>
    <row r="691" spans="1:13" x14ac:dyDescent="0.25">
      <c r="A691" s="103" t="str">
        <f t="shared" si="74"/>
        <v>Seasonal Residential (Low)</v>
      </c>
      <c r="D691" s="25" t="s">
        <v>73</v>
      </c>
      <c r="E691" s="25"/>
      <c r="F691" s="54">
        <f t="shared" si="75"/>
        <v>0.25</v>
      </c>
      <c r="G691" s="115">
        <v>1</v>
      </c>
      <c r="H691" s="130">
        <f>G691*F691</f>
        <v>0.25</v>
      </c>
      <c r="I691" s="45">
        <f t="shared" si="76"/>
        <v>0.25</v>
      </c>
      <c r="J691" s="117">
        <v>1</v>
      </c>
      <c r="K691" s="118">
        <f>J691*I691</f>
        <v>0.25</v>
      </c>
      <c r="L691" s="119">
        <f t="shared" si="77"/>
        <v>0</v>
      </c>
      <c r="M691" s="120">
        <f>IF(ISERROR(L691/H691), "", L691/H691)</f>
        <v>0</v>
      </c>
    </row>
    <row r="692" spans="1:13" ht="26.4" hidden="1" customHeight="1" x14ac:dyDescent="0.25">
      <c r="A692" s="103" t="str">
        <f t="shared" si="74"/>
        <v>Seasonal Residential (Low)</v>
      </c>
      <c r="D692" s="129" t="s">
        <v>74</v>
      </c>
      <c r="E692" s="25"/>
      <c r="F692" s="34">
        <f t="shared" si="75"/>
        <v>0</v>
      </c>
      <c r="G692" s="55"/>
      <c r="H692" s="130"/>
      <c r="I692" s="35">
        <f t="shared" si="76"/>
        <v>0</v>
      </c>
      <c r="J692" s="56"/>
      <c r="K692" s="118"/>
      <c r="L692" s="119"/>
      <c r="M692" s="120"/>
    </row>
    <row r="693" spans="1:13" x14ac:dyDescent="0.25">
      <c r="A693" s="103" t="str">
        <f t="shared" si="74"/>
        <v>Seasonal Residential (Low)</v>
      </c>
      <c r="B693" s="103" t="s">
        <v>12</v>
      </c>
      <c r="D693" s="25" t="s">
        <v>75</v>
      </c>
      <c r="E693" s="25"/>
      <c r="F693" s="34">
        <f t="shared" si="75"/>
        <v>9.8000000000000004E-2</v>
      </c>
      <c r="G693" s="55">
        <f>IF(AND(E662*12&gt;=150000),OffPeakPer*E662*E664,OffPeakPer*E662)</f>
        <v>224</v>
      </c>
      <c r="H693" s="130">
        <f>G693*F693</f>
        <v>21.952000000000002</v>
      </c>
      <c r="I693" s="35">
        <f t="shared" si="76"/>
        <v>9.8000000000000004E-2</v>
      </c>
      <c r="J693" s="56">
        <f>IF(AND(E662*12&gt;=150000),OffPeakPer*E662*E665,OffPeakPer*E662)</f>
        <v>224</v>
      </c>
      <c r="K693" s="118">
        <f>J693*I693</f>
        <v>21.952000000000002</v>
      </c>
      <c r="L693" s="119">
        <f>K693-H693</f>
        <v>0</v>
      </c>
      <c r="M693" s="120">
        <f>IF(ISERROR(L693/H693), "", L693/H693)</f>
        <v>0</v>
      </c>
    </row>
    <row r="694" spans="1:13" x14ac:dyDescent="0.25">
      <c r="A694" s="103" t="str">
        <f t="shared" si="74"/>
        <v>Seasonal Residential (Low)</v>
      </c>
      <c r="B694" s="103" t="s">
        <v>12</v>
      </c>
      <c r="D694" s="25" t="s">
        <v>76</v>
      </c>
      <c r="E694" s="25"/>
      <c r="F694" s="34">
        <f t="shared" si="75"/>
        <v>0.157</v>
      </c>
      <c r="G694" s="55">
        <f>IF(AND(E662*12&gt;=150000),MidPeakPer*E662*E664,MidPeakPer*E662)</f>
        <v>63</v>
      </c>
      <c r="H694" s="130">
        <f>G694*F694</f>
        <v>9.891</v>
      </c>
      <c r="I694" s="35">
        <f t="shared" si="76"/>
        <v>0.157</v>
      </c>
      <c r="J694" s="56">
        <f>IF(AND(E662*12&gt;=150000),MidPeakPer*E662*E665,MidPeakPer*E662)</f>
        <v>63</v>
      </c>
      <c r="K694" s="118">
        <f>J694*I694</f>
        <v>9.891</v>
      </c>
      <c r="L694" s="119">
        <f>K694-H694</f>
        <v>0</v>
      </c>
      <c r="M694" s="120">
        <f>IF(ISERROR(L694/H694), "", L694/H694)</f>
        <v>0</v>
      </c>
    </row>
    <row r="695" spans="1:13" ht="13.8" thickBot="1" x14ac:dyDescent="0.3">
      <c r="A695" s="103" t="str">
        <f t="shared" si="74"/>
        <v>Seasonal Residential (Low)</v>
      </c>
      <c r="B695" s="103" t="s">
        <v>12</v>
      </c>
      <c r="D695" s="103" t="s">
        <v>77</v>
      </c>
      <c r="E695" s="25"/>
      <c r="F695" s="34">
        <f t="shared" si="75"/>
        <v>0.20300000000000001</v>
      </c>
      <c r="G695" s="55">
        <f>IF(AND(E662*12&gt;=150000),OnPeakPer*E662*E664,OnPeakPer*E662)</f>
        <v>63</v>
      </c>
      <c r="H695" s="130">
        <f>G695*F695</f>
        <v>12.789000000000001</v>
      </c>
      <c r="I695" s="35">
        <f t="shared" si="76"/>
        <v>0.20300000000000001</v>
      </c>
      <c r="J695" s="56">
        <f>IF(AND(E662*12&gt;=150000),OnPeakPer*E662*E665,OnPeakPer*E662)</f>
        <v>63</v>
      </c>
      <c r="K695" s="118">
        <f>J695*I695</f>
        <v>12.789000000000001</v>
      </c>
      <c r="L695" s="119">
        <f>K695-H695</f>
        <v>0</v>
      </c>
      <c r="M695" s="120">
        <f>IF(ISERROR(L695/H695), "", L695/H695)</f>
        <v>0</v>
      </c>
    </row>
    <row r="696" spans="1:13" ht="13.2" hidden="1" customHeight="1" x14ac:dyDescent="0.25">
      <c r="A696" s="103" t="str">
        <f t="shared" si="74"/>
        <v>Seasonal Residential (Low)</v>
      </c>
      <c r="B696" s="103" t="s">
        <v>78</v>
      </c>
      <c r="D696" s="25" t="s">
        <v>79</v>
      </c>
      <c r="E696" s="25"/>
      <c r="F696" s="34">
        <f t="shared" si="75"/>
        <v>0.11308</v>
      </c>
      <c r="G696" s="55">
        <f>IF(AND(E662*12&gt;=150000),E662*E664,E662)</f>
        <v>350</v>
      </c>
      <c r="H696" s="130">
        <f>G696*F696</f>
        <v>39.578000000000003</v>
      </c>
      <c r="I696" s="35">
        <f t="shared" si="76"/>
        <v>0.11308</v>
      </c>
      <c r="J696" s="56">
        <f>IF(AND(E662*12&gt;=150000),E662*E665,E662)</f>
        <v>350</v>
      </c>
      <c r="K696" s="118">
        <f>J696*I696</f>
        <v>39.578000000000003</v>
      </c>
      <c r="L696" s="119">
        <f>K696-H696</f>
        <v>0</v>
      </c>
      <c r="M696" s="120">
        <f>IF(ISERROR(L696/H696), "", L696/H696)</f>
        <v>0</v>
      </c>
    </row>
    <row r="697" spans="1:13" ht="13.8" hidden="1" customHeight="1" thickBot="1" x14ac:dyDescent="0.3">
      <c r="A697" s="103" t="str">
        <f t="shared" si="74"/>
        <v>Seasonal Residential (Low)</v>
      </c>
      <c r="B697" s="103" t="s">
        <v>17</v>
      </c>
      <c r="D697" s="25" t="s">
        <v>80</v>
      </c>
      <c r="E697" s="25"/>
      <c r="F697" s="34">
        <f t="shared" si="75"/>
        <v>0.11308</v>
      </c>
      <c r="G697" s="55">
        <f>IF(AND(E662*12&gt;=150000),E662*E664,E662)</f>
        <v>350</v>
      </c>
      <c r="H697" s="130">
        <f>G697*F697</f>
        <v>39.578000000000003</v>
      </c>
      <c r="I697" s="35">
        <f t="shared" si="76"/>
        <v>0.11308</v>
      </c>
      <c r="J697" s="56">
        <f>IF(AND(E662*12&gt;=150000),E662*E665,E662)</f>
        <v>350</v>
      </c>
      <c r="K697" s="118">
        <f>J697*I697</f>
        <v>39.578000000000003</v>
      </c>
      <c r="L697" s="119">
        <f>K697-H697</f>
        <v>0</v>
      </c>
      <c r="M697" s="120">
        <f>IF(ISERROR(L697/H697), "", L697/H697)</f>
        <v>0</v>
      </c>
    </row>
    <row r="698" spans="1:13" ht="13.8" thickBot="1" x14ac:dyDescent="0.3">
      <c r="A698" s="103" t="str">
        <f t="shared" si="74"/>
        <v>Seasonal Residential (Low)</v>
      </c>
      <c r="D698" s="58"/>
      <c r="E698" s="59"/>
      <c r="F698" s="60"/>
      <c r="G698" s="61"/>
      <c r="H698" s="62"/>
      <c r="I698" s="60"/>
      <c r="J698" s="63"/>
      <c r="K698" s="62"/>
      <c r="L698" s="64"/>
      <c r="M698" s="65"/>
    </row>
    <row r="699" spans="1:13" x14ac:dyDescent="0.25">
      <c r="A699" s="103" t="str">
        <f t="shared" si="74"/>
        <v>Seasonal Residential (Low)</v>
      </c>
      <c r="B699" s="103" t="s">
        <v>12</v>
      </c>
      <c r="D699" s="135" t="s">
        <v>81</v>
      </c>
      <c r="E699" s="25"/>
      <c r="F699" s="136"/>
      <c r="G699" s="137"/>
      <c r="H699" s="138">
        <f>SUM(H689:H695,H688)</f>
        <v>141.3231995795602</v>
      </c>
      <c r="I699" s="139"/>
      <c r="J699" s="139"/>
      <c r="K699" s="138">
        <f>SUM(K689:K695,K688)</f>
        <v>147.82273131729809</v>
      </c>
      <c r="L699" s="140">
        <f>K699-H699</f>
        <v>6.4995317377378967</v>
      </c>
      <c r="M699" s="141">
        <f>IF((H699)=0,"",(L699/H699))</f>
        <v>4.599055043385767E-2</v>
      </c>
    </row>
    <row r="700" spans="1:13" x14ac:dyDescent="0.25">
      <c r="A700" s="103" t="str">
        <f t="shared" si="74"/>
        <v>Seasonal Residential (Low)</v>
      </c>
      <c r="B700" s="103" t="s">
        <v>12</v>
      </c>
      <c r="D700" s="142" t="s">
        <v>82</v>
      </c>
      <c r="E700" s="25"/>
      <c r="F700" s="136">
        <v>0.13</v>
      </c>
      <c r="G700" s="143"/>
      <c r="H700" s="144">
        <f>H699*F700</f>
        <v>18.372015945342827</v>
      </c>
      <c r="I700" s="145">
        <v>0.13</v>
      </c>
      <c r="J700" s="115"/>
      <c r="K700" s="144">
        <f>K699*I700</f>
        <v>19.216955071248751</v>
      </c>
      <c r="L700" s="119">
        <f>K700-H700</f>
        <v>0.84493912590592402</v>
      </c>
      <c r="M700" s="146">
        <f>IF((H700)=0,"",(L700/H700))</f>
        <v>4.5990550433857531E-2</v>
      </c>
    </row>
    <row r="701" spans="1:13" ht="14.4" x14ac:dyDescent="0.3">
      <c r="A701" s="103" t="str">
        <f t="shared" si="74"/>
        <v>Seasonal Residential (Low)</v>
      </c>
      <c r="B701" s="103" t="s">
        <v>12</v>
      </c>
      <c r="D701" s="142" t="s">
        <v>83</v>
      </c>
      <c r="E701" s="147"/>
      <c r="F701" s="148">
        <f>OER</f>
        <v>0.23499999999999999</v>
      </c>
      <c r="G701" s="143"/>
      <c r="H701" s="144">
        <f>IF(OR(ISNUMBER(SEARCH("[DGEN]", E660))=TRUE, ISNUMBER(SEARCH("STREET LIGHT", E660))=TRUE), 0, IF(AND(E662=0, E663=0),0, IF(AND(E663=0, E662*12&gt;250000), 0, IF(AND(E662=0, E663&gt;=50), 0, IF(E662*12&lt;=250000, F701*H699*-1, IF(E663&lt;50, F701*H699*-1, 0))))))</f>
        <v>-33.210951901196644</v>
      </c>
      <c r="I701" s="148">
        <f>OER</f>
        <v>0.23499999999999999</v>
      </c>
      <c r="J701" s="115"/>
      <c r="K701" s="144">
        <f>IF(OR(ISNUMBER(SEARCH("[DGEN]", E660))=TRUE, ISNUMBER(SEARCH("STREET LIGHT", E660))=TRUE), 0, IF(AND(E662=0, E663=0),0, IF(AND(E663=0, E662*12&gt;250000), 0, IF(AND(E662=0, E663&gt;=50), 0, IF(E662*12&lt;=250000, I701*K699*-1, IF(E663&lt;50, I701*K699*-1, 0))))))</f>
        <v>-34.738341859565047</v>
      </c>
      <c r="L701" s="119">
        <f>K701-H701</f>
        <v>-1.5273899583684027</v>
      </c>
      <c r="M701" s="146"/>
    </row>
    <row r="702" spans="1:13" ht="13.8" thickBot="1" x14ac:dyDescent="0.3">
      <c r="A702" s="103" t="str">
        <f t="shared" si="74"/>
        <v>Seasonal Residential (Low)</v>
      </c>
      <c r="B702" s="103" t="s">
        <v>84</v>
      </c>
      <c r="C702" s="24">
        <f>B27</f>
        <v>12</v>
      </c>
      <c r="D702" s="247" t="s">
        <v>85</v>
      </c>
      <c r="E702" s="247"/>
      <c r="F702" s="77"/>
      <c r="G702" s="78"/>
      <c r="H702" s="79">
        <f>H699+H700+H701</f>
        <v>126.4842636237064</v>
      </c>
      <c r="I702" s="80"/>
      <c r="J702" s="80"/>
      <c r="K702" s="81">
        <f>K699+K700+K701</f>
        <v>132.30134452898179</v>
      </c>
      <c r="L702" s="82">
        <f>K702-H702</f>
        <v>5.8170809052753896</v>
      </c>
      <c r="M702" s="83">
        <f>IF((H702)=0,"",(L702/H702))</f>
        <v>4.5990550433857441E-2</v>
      </c>
    </row>
    <row r="703" spans="1:13" ht="13.8" thickBot="1" x14ac:dyDescent="0.3">
      <c r="A703" s="103" t="str">
        <f t="shared" si="74"/>
        <v>Seasonal Residential (Low)</v>
      </c>
      <c r="B703" s="103" t="s">
        <v>12</v>
      </c>
      <c r="D703" s="58"/>
      <c r="E703" s="59"/>
      <c r="F703" s="60"/>
      <c r="G703" s="61"/>
      <c r="H703" s="62"/>
      <c r="I703" s="60"/>
      <c r="J703" s="63"/>
      <c r="K703" s="62"/>
      <c r="L703" s="64"/>
      <c r="M703" s="65"/>
    </row>
    <row r="706" spans="1:14" x14ac:dyDescent="0.25">
      <c r="C706" s="103"/>
      <c r="D706" s="104" t="s">
        <v>34</v>
      </c>
      <c r="E706" s="246" t="str">
        <f>D28</f>
        <v>Seasonal Residential (High)</v>
      </c>
      <c r="F706" s="246"/>
      <c r="G706" s="246"/>
      <c r="H706" s="246"/>
      <c r="I706" s="246"/>
      <c r="J706" s="246"/>
      <c r="K706" s="103" t="str">
        <f>IF(N658="DEMAND - INTERVAL","RTSR - INTERVAL METERED","")</f>
        <v/>
      </c>
    </row>
    <row r="707" spans="1:14" x14ac:dyDescent="0.25">
      <c r="C707" s="103"/>
      <c r="D707" s="104" t="s">
        <v>35</v>
      </c>
      <c r="E707" s="236" t="str">
        <f>H28</f>
        <v>RPP</v>
      </c>
      <c r="F707" s="236"/>
      <c r="G707" s="236"/>
      <c r="H707" s="20"/>
      <c r="I707" s="20"/>
    </row>
    <row r="708" spans="1:14" ht="15.6" x14ac:dyDescent="0.25">
      <c r="C708" s="103"/>
      <c r="D708" s="104" t="s">
        <v>36</v>
      </c>
      <c r="E708" s="21">
        <f>K28</f>
        <v>1500</v>
      </c>
      <c r="F708" s="105" t="s">
        <v>11</v>
      </c>
      <c r="J708" s="22"/>
      <c r="K708" s="22"/>
      <c r="L708" s="22"/>
      <c r="M708" s="22"/>
      <c r="N708" s="22"/>
    </row>
    <row r="709" spans="1:14" ht="15.6" x14ac:dyDescent="0.3">
      <c r="C709" s="103"/>
      <c r="D709" s="104" t="s">
        <v>37</v>
      </c>
      <c r="E709" s="21">
        <f>L28</f>
        <v>0</v>
      </c>
      <c r="F709" s="106" t="s">
        <v>16</v>
      </c>
      <c r="G709" s="107"/>
      <c r="H709" s="108"/>
      <c r="I709" s="108"/>
      <c r="J709" s="108"/>
    </row>
    <row r="710" spans="1:14" x14ac:dyDescent="0.25">
      <c r="C710" s="103"/>
      <c r="D710" s="104" t="s">
        <v>38</v>
      </c>
      <c r="E710" s="23">
        <f>I28</f>
        <v>1.0415000000000001</v>
      </c>
    </row>
    <row r="711" spans="1:14" x14ac:dyDescent="0.25">
      <c r="C711" s="103"/>
      <c r="D711" s="104" t="s">
        <v>39</v>
      </c>
      <c r="E711" s="23">
        <f>J28</f>
        <v>1.0415000000000001</v>
      </c>
    </row>
    <row r="712" spans="1:14" x14ac:dyDescent="0.25">
      <c r="C712" s="103"/>
    </row>
    <row r="713" spans="1:14" x14ac:dyDescent="0.25">
      <c r="C713" s="103"/>
      <c r="E713" s="105"/>
      <c r="F713" s="237" t="s">
        <v>40</v>
      </c>
      <c r="G713" s="238"/>
      <c r="H713" s="239"/>
      <c r="I713" s="237" t="s">
        <v>41</v>
      </c>
      <c r="J713" s="238"/>
      <c r="K713" s="239"/>
      <c r="L713" s="237" t="s">
        <v>42</v>
      </c>
      <c r="M713" s="239"/>
    </row>
    <row r="714" spans="1:14" x14ac:dyDescent="0.25">
      <c r="C714" s="103"/>
      <c r="E714" s="240"/>
      <c r="F714" s="109" t="s">
        <v>43</v>
      </c>
      <c r="G714" s="109" t="s">
        <v>44</v>
      </c>
      <c r="H714" s="110" t="s">
        <v>45</v>
      </c>
      <c r="I714" s="109" t="s">
        <v>43</v>
      </c>
      <c r="J714" s="111" t="s">
        <v>44</v>
      </c>
      <c r="K714" s="110" t="s">
        <v>45</v>
      </c>
      <c r="L714" s="242" t="s">
        <v>46</v>
      </c>
      <c r="M714" s="244" t="s">
        <v>47</v>
      </c>
    </row>
    <row r="715" spans="1:14" x14ac:dyDescent="0.25">
      <c r="C715" s="103"/>
      <c r="E715" s="241"/>
      <c r="F715" s="112" t="s">
        <v>48</v>
      </c>
      <c r="G715" s="112"/>
      <c r="H715" s="113" t="s">
        <v>48</v>
      </c>
      <c r="I715" s="112" t="s">
        <v>48</v>
      </c>
      <c r="J715" s="113"/>
      <c r="K715" s="113" t="s">
        <v>48</v>
      </c>
      <c r="L715" s="243"/>
      <c r="M715" s="245"/>
    </row>
    <row r="716" spans="1:14" x14ac:dyDescent="0.25">
      <c r="A716" s="103" t="str">
        <f>$E706</f>
        <v>Seasonal Residential (High)</v>
      </c>
      <c r="D716" s="114" t="s">
        <v>49</v>
      </c>
      <c r="E716" s="25"/>
      <c r="F716" s="26">
        <f>F130</f>
        <v>82.99</v>
      </c>
      <c r="G716" s="115">
        <v>1</v>
      </c>
      <c r="H716" s="116">
        <f>G716*F716</f>
        <v>82.99</v>
      </c>
      <c r="I716" s="29">
        <f>I130</f>
        <v>85.01</v>
      </c>
      <c r="J716" s="117">
        <f>G716</f>
        <v>1</v>
      </c>
      <c r="K716" s="118">
        <f>J716*I716</f>
        <v>85.01</v>
      </c>
      <c r="L716" s="119">
        <f>K716-H716</f>
        <v>2.0200000000000102</v>
      </c>
      <c r="M716" s="120">
        <f>IF(ISERROR(L716/H716), "", L716/H716)</f>
        <v>2.4340281961682256E-2</v>
      </c>
    </row>
    <row r="717" spans="1:14" x14ac:dyDescent="0.25">
      <c r="A717" s="103" t="str">
        <f t="shared" ref="A717:A749" si="81">A716</f>
        <v>Seasonal Residential (High)</v>
      </c>
      <c r="D717" s="114" t="s">
        <v>50</v>
      </c>
      <c r="E717" s="25"/>
      <c r="F717" s="34">
        <f t="shared" ref="F717:F743" si="82">F131</f>
        <v>0</v>
      </c>
      <c r="G717" s="115">
        <f>IF($E709&gt;0, $E709, $E708)</f>
        <v>1500</v>
      </c>
      <c r="H717" s="116">
        <f>G717*F717</f>
        <v>0</v>
      </c>
      <c r="I717" s="35">
        <f t="shared" ref="I717:I743" si="83">I131</f>
        <v>0</v>
      </c>
      <c r="J717" s="117">
        <f>IF($E709&gt;0, $E709, $E708)</f>
        <v>1500</v>
      </c>
      <c r="K717" s="118">
        <f>J717*I717</f>
        <v>0</v>
      </c>
      <c r="L717" s="119">
        <f>K717-H717</f>
        <v>0</v>
      </c>
      <c r="M717" s="120" t="str">
        <f>IF(ISERROR(L717/H717), "", L717/H717)</f>
        <v/>
      </c>
    </row>
    <row r="718" spans="1:14" ht="13.2" hidden="1" customHeight="1" x14ac:dyDescent="0.25">
      <c r="A718" s="103" t="str">
        <f t="shared" si="81"/>
        <v>Seasonal Residential (High)</v>
      </c>
      <c r="D718" s="114" t="s">
        <v>51</v>
      </c>
      <c r="E718" s="25"/>
      <c r="F718" s="34">
        <f t="shared" si="82"/>
        <v>0</v>
      </c>
      <c r="G718" s="115">
        <f>IF($E709&gt;0, $E709, $E708)</f>
        <v>1500</v>
      </c>
      <c r="H718" s="116">
        <v>0</v>
      </c>
      <c r="I718" s="35">
        <f t="shared" si="83"/>
        <v>0</v>
      </c>
      <c r="J718" s="117">
        <f>IF($E709&gt;0, $E709, $E708)</f>
        <v>1500</v>
      </c>
      <c r="K718" s="118">
        <v>0</v>
      </c>
      <c r="L718" s="119"/>
      <c r="M718" s="120"/>
    </row>
    <row r="719" spans="1:14" ht="13.2" hidden="1" customHeight="1" x14ac:dyDescent="0.25">
      <c r="A719" s="103" t="str">
        <f t="shared" si="81"/>
        <v>Seasonal Residential (High)</v>
      </c>
      <c r="D719" s="114" t="s">
        <v>52</v>
      </c>
      <c r="E719" s="25"/>
      <c r="F719" s="34">
        <f t="shared" si="82"/>
        <v>0</v>
      </c>
      <c r="G719" s="115">
        <f>IF($E709&gt;0, $E709, $E708)</f>
        <v>1500</v>
      </c>
      <c r="H719" s="116">
        <v>0</v>
      </c>
      <c r="I719" s="35">
        <f t="shared" si="83"/>
        <v>0</v>
      </c>
      <c r="J719" s="121">
        <f>IF($E709&gt;0, $E709, $E708)</f>
        <v>1500</v>
      </c>
      <c r="K719" s="118">
        <v>0</v>
      </c>
      <c r="L719" s="119">
        <f t="shared" ref="L719:L737" si="84">K719-H719</f>
        <v>0</v>
      </c>
      <c r="M719" s="120" t="str">
        <f>IF(ISERROR(L719/H719), "", L719/H719)</f>
        <v/>
      </c>
    </row>
    <row r="720" spans="1:14" x14ac:dyDescent="0.25">
      <c r="A720" s="103" t="str">
        <f t="shared" si="81"/>
        <v>Seasonal Residential (High)</v>
      </c>
      <c r="D720" s="114" t="s">
        <v>53</v>
      </c>
      <c r="E720" s="25"/>
      <c r="F720" s="26">
        <f t="shared" si="82"/>
        <v>-2.9908905059374242</v>
      </c>
      <c r="G720" s="115">
        <v>1</v>
      </c>
      <c r="H720" s="116">
        <f>G720*F720</f>
        <v>-2.9908905059374242</v>
      </c>
      <c r="I720" s="29">
        <f t="shared" si="83"/>
        <v>3.1835261927310552</v>
      </c>
      <c r="J720" s="117">
        <f>G720</f>
        <v>1</v>
      </c>
      <c r="K720" s="118">
        <f>J720*I720</f>
        <v>3.1835261927310552</v>
      </c>
      <c r="L720" s="119">
        <f t="shared" si="84"/>
        <v>6.1744166986684794</v>
      </c>
      <c r="M720" s="120">
        <f>IF(ISERROR(L720/H720), "", L720/H720)</f>
        <v>-2.0644074687492626</v>
      </c>
    </row>
    <row r="721" spans="1:15" x14ac:dyDescent="0.25">
      <c r="A721" s="103" t="str">
        <f t="shared" si="81"/>
        <v>Seasonal Residential (High)</v>
      </c>
      <c r="D721" s="114" t="s">
        <v>54</v>
      </c>
      <c r="E721" s="25"/>
      <c r="F721" s="36">
        <f t="shared" si="82"/>
        <v>0</v>
      </c>
      <c r="G721" s="115">
        <f>IF($E709&gt;0, $E709, $E708)</f>
        <v>1500</v>
      </c>
      <c r="H721" s="116">
        <f>G721*F721</f>
        <v>0</v>
      </c>
      <c r="I721" s="35">
        <f t="shared" si="83"/>
        <v>0</v>
      </c>
      <c r="J721" s="117">
        <f>IF($E709&gt;0, $E709, $E708)</f>
        <v>1500</v>
      </c>
      <c r="K721" s="118">
        <f>J721*I721</f>
        <v>0</v>
      </c>
      <c r="L721" s="119">
        <f t="shared" si="84"/>
        <v>0</v>
      </c>
      <c r="M721" s="120" t="str">
        <f>IF(ISERROR(L721/H721), "", L721/H721)</f>
        <v/>
      </c>
    </row>
    <row r="722" spans="1:15" x14ac:dyDescent="0.25">
      <c r="A722" s="103" t="str">
        <f t="shared" si="81"/>
        <v>Seasonal Residential (High)</v>
      </c>
      <c r="B722" s="103" t="s">
        <v>55</v>
      </c>
      <c r="C722" s="24">
        <f>B28</f>
        <v>13</v>
      </c>
      <c r="D722" s="46" t="s">
        <v>56</v>
      </c>
      <c r="E722" s="47"/>
      <c r="F722" s="48"/>
      <c r="G722" s="49"/>
      <c r="H722" s="50">
        <f>SUM(H716:H721)</f>
        <v>79.999109494062566</v>
      </c>
      <c r="I722" s="51"/>
      <c r="J722" s="52"/>
      <c r="K722" s="50">
        <f>SUM(K716:K721)</f>
        <v>88.193526192731056</v>
      </c>
      <c r="L722" s="41">
        <f t="shared" si="84"/>
        <v>8.1944166986684905</v>
      </c>
      <c r="M722" s="42">
        <f>IF((H722)=0,"",(L722/H722))</f>
        <v>0.10243134892991115</v>
      </c>
    </row>
    <row r="723" spans="1:15" x14ac:dyDescent="0.25">
      <c r="A723" s="103" t="str">
        <f t="shared" si="81"/>
        <v>Seasonal Residential (High)</v>
      </c>
      <c r="D723" s="123" t="s">
        <v>57</v>
      </c>
      <c r="E723" s="25"/>
      <c r="F723" s="34">
        <f t="shared" si="82"/>
        <v>0.12752000000000002</v>
      </c>
      <c r="G723" s="43">
        <f>IF(F723=0, 0, $E708*E710-E708)</f>
        <v>62.250000000000227</v>
      </c>
      <c r="H723" s="28">
        <f t="shared" ref="H723:H730" si="85">G723*F723</f>
        <v>7.9381200000000307</v>
      </c>
      <c r="I723" s="35">
        <f t="shared" si="83"/>
        <v>0.12752000000000002</v>
      </c>
      <c r="J723" s="44">
        <f>IF(I723=0, 0, E708*E711-E708)</f>
        <v>62.250000000000227</v>
      </c>
      <c r="K723" s="31">
        <f t="shared" ref="K723:K730" si="86">J723*I723</f>
        <v>7.9381200000000307</v>
      </c>
      <c r="L723" s="119">
        <f t="shared" si="84"/>
        <v>0</v>
      </c>
      <c r="M723" s="120">
        <f t="shared" ref="M723:M730" si="87">IF(ISERROR(L723/H723), "", L723/H723)</f>
        <v>0</v>
      </c>
    </row>
    <row r="724" spans="1:15" ht="26.4" x14ac:dyDescent="0.25">
      <c r="A724" s="103" t="str">
        <f t="shared" si="81"/>
        <v>Seasonal Residential (High)</v>
      </c>
      <c r="D724" s="123" t="s">
        <v>58</v>
      </c>
      <c r="E724" s="25"/>
      <c r="F724" s="36">
        <f t="shared" si="82"/>
        <v>0</v>
      </c>
      <c r="G724" s="55">
        <f>IF($E709&gt;0, $E709, $E708)</f>
        <v>1500</v>
      </c>
      <c r="H724" s="116">
        <f t="shared" si="85"/>
        <v>0</v>
      </c>
      <c r="I724" s="35">
        <f t="shared" si="83"/>
        <v>0</v>
      </c>
      <c r="J724" s="56">
        <f>IF($E709&gt;0, $E709, $E708)</f>
        <v>1500</v>
      </c>
      <c r="K724" s="118">
        <f t="shared" si="86"/>
        <v>0</v>
      </c>
      <c r="L724" s="119">
        <f t="shared" si="84"/>
        <v>0</v>
      </c>
      <c r="M724" s="120" t="str">
        <f t="shared" si="87"/>
        <v/>
      </c>
    </row>
    <row r="725" spans="1:15" x14ac:dyDescent="0.25">
      <c r="A725" s="103" t="str">
        <f t="shared" si="81"/>
        <v>Seasonal Residential (High)</v>
      </c>
      <c r="D725" s="123" t="s">
        <v>59</v>
      </c>
      <c r="E725" s="25"/>
      <c r="F725" s="36">
        <f t="shared" si="82"/>
        <v>0</v>
      </c>
      <c r="G725" s="55">
        <f>IF($E709&gt;0, $E709, $E708)</f>
        <v>1500</v>
      </c>
      <c r="H725" s="116">
        <f t="shared" si="85"/>
        <v>0</v>
      </c>
      <c r="I725" s="35">
        <f t="shared" si="83"/>
        <v>0</v>
      </c>
      <c r="J725" s="56">
        <f>IF($E709&gt;0, $E709, $E708)</f>
        <v>1500</v>
      </c>
      <c r="K725" s="118">
        <f t="shared" si="86"/>
        <v>0</v>
      </c>
      <c r="L725" s="119">
        <f t="shared" si="84"/>
        <v>0</v>
      </c>
      <c r="M725" s="120" t="str">
        <f t="shared" si="87"/>
        <v/>
      </c>
    </row>
    <row r="726" spans="1:15" x14ac:dyDescent="0.25">
      <c r="A726" s="103" t="str">
        <f t="shared" si="81"/>
        <v>Seasonal Residential (High)</v>
      </c>
      <c r="D726" s="123" t="s">
        <v>60</v>
      </c>
      <c r="E726" s="25"/>
      <c r="F726" s="34">
        <f t="shared" si="82"/>
        <v>0</v>
      </c>
      <c r="G726" s="55">
        <f>E708</f>
        <v>1500</v>
      </c>
      <c r="H726" s="116">
        <f t="shared" si="85"/>
        <v>0</v>
      </c>
      <c r="I726" s="35">
        <f t="shared" si="83"/>
        <v>0</v>
      </c>
      <c r="J726" s="56">
        <f>E708</f>
        <v>1500</v>
      </c>
      <c r="K726" s="118">
        <f t="shared" si="86"/>
        <v>0</v>
      </c>
      <c r="L726" s="119">
        <f t="shared" si="84"/>
        <v>0</v>
      </c>
      <c r="M726" s="120" t="str">
        <f t="shared" si="87"/>
        <v/>
      </c>
    </row>
    <row r="727" spans="1:15" x14ac:dyDescent="0.25">
      <c r="A727" s="103" t="str">
        <f t="shared" si="81"/>
        <v>Seasonal Residential (High)</v>
      </c>
      <c r="D727" s="114" t="s">
        <v>61</v>
      </c>
      <c r="E727" s="25"/>
      <c r="F727" s="36">
        <f t="shared" si="82"/>
        <v>1.7704576490678505E-3</v>
      </c>
      <c r="G727" s="55">
        <f>IF($E709&gt;0, $E709, $E708)</f>
        <v>1500</v>
      </c>
      <c r="H727" s="116">
        <f t="shared" si="85"/>
        <v>2.6556864736017758</v>
      </c>
      <c r="I727" s="35">
        <f t="shared" si="83"/>
        <v>1.8513934749804163E-3</v>
      </c>
      <c r="J727" s="56">
        <f>IF($E709&gt;0, $E709, $E708)</f>
        <v>1500</v>
      </c>
      <c r="K727" s="118">
        <f t="shared" si="86"/>
        <v>2.7770902124706245</v>
      </c>
      <c r="L727" s="119">
        <f t="shared" si="84"/>
        <v>0.1214037388688487</v>
      </c>
      <c r="M727" s="120">
        <f t="shared" si="87"/>
        <v>4.5714635396773638E-2</v>
      </c>
      <c r="O727" s="160"/>
    </row>
    <row r="728" spans="1:15" ht="26.4" x14ac:dyDescent="0.25">
      <c r="A728" s="103" t="str">
        <f t="shared" si="81"/>
        <v>Seasonal Residential (High)</v>
      </c>
      <c r="D728" s="123" t="s">
        <v>62</v>
      </c>
      <c r="E728" s="25"/>
      <c r="F728" s="36">
        <f t="shared" si="82"/>
        <v>0.42</v>
      </c>
      <c r="G728" s="115">
        <v>1</v>
      </c>
      <c r="H728" s="116">
        <f t="shared" si="85"/>
        <v>0.42</v>
      </c>
      <c r="I728" s="45">
        <f t="shared" si="83"/>
        <v>0.42</v>
      </c>
      <c r="J728" s="121">
        <v>1</v>
      </c>
      <c r="K728" s="118">
        <f t="shared" si="86"/>
        <v>0.42</v>
      </c>
      <c r="L728" s="119">
        <f t="shared" si="84"/>
        <v>0</v>
      </c>
      <c r="M728" s="120">
        <f t="shared" si="87"/>
        <v>0</v>
      </c>
    </row>
    <row r="729" spans="1:15" x14ac:dyDescent="0.25">
      <c r="A729" s="103" t="str">
        <f t="shared" si="81"/>
        <v>Seasonal Residential (High)</v>
      </c>
      <c r="D729" s="114" t="s">
        <v>63</v>
      </c>
      <c r="E729" s="25"/>
      <c r="F729" s="36">
        <f t="shared" si="82"/>
        <v>2.5050944083238744</v>
      </c>
      <c r="G729" s="115">
        <v>1</v>
      </c>
      <c r="H729" s="116">
        <f t="shared" si="85"/>
        <v>2.5050944083238744</v>
      </c>
      <c r="I729" s="29">
        <f t="shared" si="83"/>
        <v>0.23509440832387421</v>
      </c>
      <c r="J729" s="121">
        <v>1</v>
      </c>
      <c r="K729" s="118">
        <f t="shared" si="86"/>
        <v>0.23509440832387421</v>
      </c>
      <c r="L729" s="119">
        <f t="shared" si="84"/>
        <v>-2.27</v>
      </c>
      <c r="M729" s="120">
        <f t="shared" si="87"/>
        <v>-0.90615347368039001</v>
      </c>
    </row>
    <row r="730" spans="1:15" x14ac:dyDescent="0.25">
      <c r="A730" s="103" t="str">
        <f t="shared" si="81"/>
        <v>Seasonal Residential (High)</v>
      </c>
      <c r="D730" s="114" t="s">
        <v>64</v>
      </c>
      <c r="E730" s="25"/>
      <c r="F730" s="34">
        <f t="shared" si="82"/>
        <v>0</v>
      </c>
      <c r="G730" s="55">
        <f>IF($E709&gt;0, $E709, $E708)</f>
        <v>1500</v>
      </c>
      <c r="H730" s="116">
        <f t="shared" si="85"/>
        <v>0</v>
      </c>
      <c r="I730" s="35">
        <f t="shared" si="83"/>
        <v>0</v>
      </c>
      <c r="J730" s="56">
        <f>IF($E709&gt;0, $E709, $E708)</f>
        <v>1500</v>
      </c>
      <c r="K730" s="118">
        <f t="shared" si="86"/>
        <v>0</v>
      </c>
      <c r="L730" s="119">
        <f t="shared" si="84"/>
        <v>0</v>
      </c>
      <c r="M730" s="120" t="str">
        <f t="shared" si="87"/>
        <v/>
      </c>
    </row>
    <row r="731" spans="1:15" ht="26.4" x14ac:dyDescent="0.25">
      <c r="A731" s="103" t="str">
        <f t="shared" si="81"/>
        <v>Seasonal Residential (High)</v>
      </c>
      <c r="B731" s="103" t="s">
        <v>65</v>
      </c>
      <c r="C731" s="24">
        <f>B28</f>
        <v>13</v>
      </c>
      <c r="D731" s="46" t="s">
        <v>66</v>
      </c>
      <c r="E731" s="47"/>
      <c r="F731" s="48"/>
      <c r="G731" s="49"/>
      <c r="H731" s="50">
        <f>SUM(H722:H730)</f>
        <v>93.51801037598824</v>
      </c>
      <c r="I731" s="51"/>
      <c r="J731" s="52"/>
      <c r="K731" s="50">
        <f>SUM(K722:K730)</f>
        <v>99.563830813525584</v>
      </c>
      <c r="L731" s="41">
        <f t="shared" si="84"/>
        <v>6.0458204375373441</v>
      </c>
      <c r="M731" s="42">
        <f>IF((H731)=0,"",(L731/H731))</f>
        <v>6.4648728231387537E-2</v>
      </c>
    </row>
    <row r="732" spans="1:15" x14ac:dyDescent="0.25">
      <c r="A732" s="103" t="str">
        <f t="shared" si="81"/>
        <v>Seasonal Residential (High)</v>
      </c>
      <c r="D732" s="126" t="s">
        <v>67</v>
      </c>
      <c r="E732" s="25"/>
      <c r="F732" s="36">
        <f t="shared" si="82"/>
        <v>1.2999999999999999E-2</v>
      </c>
      <c r="G732" s="43">
        <f>IF($E709&gt;0, $E709, $E708*$E710)</f>
        <v>1562.2500000000002</v>
      </c>
      <c r="H732" s="116">
        <f>G732*F732</f>
        <v>20.309250000000002</v>
      </c>
      <c r="I732" s="35">
        <f t="shared" si="83"/>
        <v>1.38E-2</v>
      </c>
      <c r="J732" s="44">
        <f>IF($E709&gt;0, $E709, $E708*$E711)</f>
        <v>1562.2500000000002</v>
      </c>
      <c r="K732" s="118">
        <f>J732*I732</f>
        <v>21.559050000000003</v>
      </c>
      <c r="L732" s="119">
        <f t="shared" si="84"/>
        <v>1.2498000000000005</v>
      </c>
      <c r="M732" s="120">
        <f>IF(ISERROR(L732/H732), "", L732/H732)</f>
        <v>6.1538461538461556E-2</v>
      </c>
      <c r="N732" s="127" t="str">
        <f>IF(ISERROR(ABS(M732)), "", IF(ABS(M732)&gt;=4%, "In the manager's summary, discuss the reasoning for the change in RTSR rates", ""))</f>
        <v>In the manager's summary, discuss the reasoning for the change in RTSR rates</v>
      </c>
      <c r="O732" s="160"/>
    </row>
    <row r="733" spans="1:15" ht="26.4" x14ac:dyDescent="0.25">
      <c r="A733" s="103" t="str">
        <f t="shared" si="81"/>
        <v>Seasonal Residential (High)</v>
      </c>
      <c r="D733" s="128" t="s">
        <v>68</v>
      </c>
      <c r="E733" s="25"/>
      <c r="F733" s="36">
        <f t="shared" si="82"/>
        <v>1.1299999999999999E-2</v>
      </c>
      <c r="G733" s="43">
        <f>IF($E709&gt;0, $E709, $E708*$E710)</f>
        <v>1562.2500000000002</v>
      </c>
      <c r="H733" s="116">
        <f>G733*F733</f>
        <v>17.653425000000002</v>
      </c>
      <c r="I733" s="35">
        <f t="shared" si="83"/>
        <v>1.2E-2</v>
      </c>
      <c r="J733" s="44">
        <f>IF($E709&gt;0, $E709, $E708*$E711)</f>
        <v>1562.2500000000002</v>
      </c>
      <c r="K733" s="118">
        <f>J733*I733</f>
        <v>18.747000000000003</v>
      </c>
      <c r="L733" s="119">
        <f t="shared" si="84"/>
        <v>1.0935750000000013</v>
      </c>
      <c r="M733" s="120">
        <f>IF(ISERROR(L733/H733), "", L733/H733)</f>
        <v>6.1946902654867325E-2</v>
      </c>
      <c r="N733" s="127" t="str">
        <f>IF(ISERROR(ABS(M733)), "", IF(ABS(M733)&gt;=4%, "In the manager's summary, discuss the reasoning for the change in RTSR rates", ""))</f>
        <v>In the manager's summary, discuss the reasoning for the change in RTSR rates</v>
      </c>
      <c r="O733" s="160"/>
    </row>
    <row r="734" spans="1:15" ht="26.4" x14ac:dyDescent="0.25">
      <c r="A734" s="103" t="str">
        <f t="shared" si="81"/>
        <v>Seasonal Residential (High)</v>
      </c>
      <c r="B734" s="103" t="s">
        <v>69</v>
      </c>
      <c r="C734" s="24">
        <f>B28</f>
        <v>13</v>
      </c>
      <c r="D734" s="46" t="s">
        <v>70</v>
      </c>
      <c r="E734" s="47"/>
      <c r="F734" s="48"/>
      <c r="G734" s="49"/>
      <c r="H734" s="50">
        <f>SUM(H731:H733)</f>
        <v>131.48068537598826</v>
      </c>
      <c r="I734" s="51"/>
      <c r="J734" s="52"/>
      <c r="K734" s="50">
        <f>SUM(K731:K733)</f>
        <v>139.86988081352558</v>
      </c>
      <c r="L734" s="41">
        <f t="shared" si="84"/>
        <v>8.3891954375373246</v>
      </c>
      <c r="M734" s="42">
        <f>IF((H734)=0,"",(L734/H734))</f>
        <v>6.3805534733464411E-2</v>
      </c>
    </row>
    <row r="735" spans="1:15" ht="26.4" x14ac:dyDescent="0.25">
      <c r="A735" s="103" t="str">
        <f t="shared" si="81"/>
        <v>Seasonal Residential (High)</v>
      </c>
      <c r="D735" s="129" t="s">
        <v>71</v>
      </c>
      <c r="E735" s="25"/>
      <c r="F735" s="34">
        <f t="shared" si="82"/>
        <v>4.5000000000000005E-3</v>
      </c>
      <c r="G735" s="43">
        <f>E708*E710</f>
        <v>1562.2500000000002</v>
      </c>
      <c r="H735" s="53">
        <f>G735*F735</f>
        <v>7.0301250000000017</v>
      </c>
      <c r="I735" s="35">
        <f t="shared" si="83"/>
        <v>4.5000000000000005E-3</v>
      </c>
      <c r="J735" s="44">
        <f>E708*E711</f>
        <v>1562.2500000000002</v>
      </c>
      <c r="K735" s="31">
        <f>J735*I735</f>
        <v>7.0301250000000017</v>
      </c>
      <c r="L735" s="119">
        <f t="shared" si="84"/>
        <v>0</v>
      </c>
      <c r="M735" s="120">
        <f>IF(ISERROR(L735/H735), "", L735/H735)</f>
        <v>0</v>
      </c>
    </row>
    <row r="736" spans="1:15" ht="26.4" x14ac:dyDescent="0.25">
      <c r="A736" s="103" t="str">
        <f t="shared" si="81"/>
        <v>Seasonal Residential (High)</v>
      </c>
      <c r="D736" s="129" t="s">
        <v>72</v>
      </c>
      <c r="E736" s="25"/>
      <c r="F736" s="34">
        <f t="shared" si="82"/>
        <v>1.5E-3</v>
      </c>
      <c r="G736" s="43">
        <f>E708*E710</f>
        <v>1562.2500000000002</v>
      </c>
      <c r="H736" s="53">
        <f>G736*F736</f>
        <v>2.3433750000000004</v>
      </c>
      <c r="I736" s="35">
        <f t="shared" si="83"/>
        <v>1.5E-3</v>
      </c>
      <c r="J736" s="44">
        <f>E708*E711</f>
        <v>1562.2500000000002</v>
      </c>
      <c r="K736" s="31">
        <f>J736*I736</f>
        <v>2.3433750000000004</v>
      </c>
      <c r="L736" s="119">
        <f t="shared" si="84"/>
        <v>0</v>
      </c>
      <c r="M736" s="120">
        <f>IF(ISERROR(L736/H736), "", L736/H736)</f>
        <v>0</v>
      </c>
    </row>
    <row r="737" spans="1:13" x14ac:dyDescent="0.25">
      <c r="A737" s="103" t="str">
        <f t="shared" si="81"/>
        <v>Seasonal Residential (High)</v>
      </c>
      <c r="D737" s="25" t="s">
        <v>73</v>
      </c>
      <c r="E737" s="25"/>
      <c r="F737" s="54">
        <f t="shared" si="82"/>
        <v>0.25</v>
      </c>
      <c r="G737" s="115">
        <v>1</v>
      </c>
      <c r="H737" s="130">
        <f>G737*F737</f>
        <v>0.25</v>
      </c>
      <c r="I737" s="45">
        <f t="shared" si="83"/>
        <v>0.25</v>
      </c>
      <c r="J737" s="117">
        <v>1</v>
      </c>
      <c r="K737" s="118">
        <f>J737*I737</f>
        <v>0.25</v>
      </c>
      <c r="L737" s="119">
        <f t="shared" si="84"/>
        <v>0</v>
      </c>
      <c r="M737" s="120">
        <f>IF(ISERROR(L737/H737), "", L737/H737)</f>
        <v>0</v>
      </c>
    </row>
    <row r="738" spans="1:13" ht="26.4" x14ac:dyDescent="0.25">
      <c r="A738" s="103" t="str">
        <f t="shared" si="81"/>
        <v>Seasonal Residential (High)</v>
      </c>
      <c r="D738" s="129" t="s">
        <v>74</v>
      </c>
      <c r="E738" s="25"/>
      <c r="F738" s="34">
        <f t="shared" si="82"/>
        <v>0</v>
      </c>
      <c r="G738" s="55"/>
      <c r="H738" s="130"/>
      <c r="I738" s="35">
        <f t="shared" si="83"/>
        <v>0</v>
      </c>
      <c r="J738" s="56"/>
      <c r="K738" s="118"/>
      <c r="L738" s="119"/>
      <c r="M738" s="120"/>
    </row>
    <row r="739" spans="1:13" x14ac:dyDescent="0.25">
      <c r="A739" s="103" t="str">
        <f t="shared" si="81"/>
        <v>Seasonal Residential (High)</v>
      </c>
      <c r="B739" s="103" t="s">
        <v>12</v>
      </c>
      <c r="D739" s="25" t="s">
        <v>75</v>
      </c>
      <c r="E739" s="25"/>
      <c r="F739" s="34">
        <f t="shared" si="82"/>
        <v>9.8000000000000004E-2</v>
      </c>
      <c r="G739" s="55">
        <f>IF(AND(E708*12&gt;=150000),OffPeakPer*E708*E710,OffPeakPer*E708)</f>
        <v>960</v>
      </c>
      <c r="H739" s="130">
        <f>G739*F739</f>
        <v>94.08</v>
      </c>
      <c r="I739" s="35">
        <f t="shared" si="83"/>
        <v>9.8000000000000004E-2</v>
      </c>
      <c r="J739" s="56">
        <f>IF(AND(E708*12&gt;=150000),OffPeakPer*E708*E711,OffPeakPer*E708)</f>
        <v>960</v>
      </c>
      <c r="K739" s="118">
        <f>J739*I739</f>
        <v>94.08</v>
      </c>
      <c r="L739" s="119">
        <f>K739-H739</f>
        <v>0</v>
      </c>
      <c r="M739" s="120">
        <f>IF(ISERROR(L739/H739), "", L739/H739)</f>
        <v>0</v>
      </c>
    </row>
    <row r="740" spans="1:13" x14ac:dyDescent="0.25">
      <c r="A740" s="103" t="str">
        <f t="shared" si="81"/>
        <v>Seasonal Residential (High)</v>
      </c>
      <c r="B740" s="103" t="s">
        <v>12</v>
      </c>
      <c r="D740" s="25" t="s">
        <v>76</v>
      </c>
      <c r="E740" s="25"/>
      <c r="F740" s="34">
        <f t="shared" si="82"/>
        <v>0.157</v>
      </c>
      <c r="G740" s="55">
        <f>IF(AND(E708*12&gt;=150000),MidPeakPer*E708*E710,MidPeakPer*E708)</f>
        <v>270</v>
      </c>
      <c r="H740" s="130">
        <f>G740*F740</f>
        <v>42.39</v>
      </c>
      <c r="I740" s="35">
        <f t="shared" si="83"/>
        <v>0.157</v>
      </c>
      <c r="J740" s="56">
        <f>IF(AND(E708*12&gt;=150000),MidPeakPer*E708*E711,MidPeakPer*E708)</f>
        <v>270</v>
      </c>
      <c r="K740" s="118">
        <f>J740*I740</f>
        <v>42.39</v>
      </c>
      <c r="L740" s="119">
        <f>K740-H740</f>
        <v>0</v>
      </c>
      <c r="M740" s="120">
        <f>IF(ISERROR(L740/H740), "", L740/H740)</f>
        <v>0</v>
      </c>
    </row>
    <row r="741" spans="1:13" ht="13.8" thickBot="1" x14ac:dyDescent="0.3">
      <c r="A741" s="103" t="str">
        <f t="shared" si="81"/>
        <v>Seasonal Residential (High)</v>
      </c>
      <c r="B741" s="103" t="s">
        <v>12</v>
      </c>
      <c r="D741" s="103" t="s">
        <v>77</v>
      </c>
      <c r="E741" s="25"/>
      <c r="F741" s="34">
        <f t="shared" si="82"/>
        <v>0.20300000000000001</v>
      </c>
      <c r="G741" s="55">
        <f>IF(AND(E708*12&gt;=150000),OnPeakPer*E708*E710,OnPeakPer*E708)</f>
        <v>270</v>
      </c>
      <c r="H741" s="130">
        <f>G741*F741</f>
        <v>54.81</v>
      </c>
      <c r="I741" s="35">
        <f t="shared" si="83"/>
        <v>0.20300000000000001</v>
      </c>
      <c r="J741" s="56">
        <f>IF(AND(E708*12&gt;=150000),OnPeakPer*E708*E711,OnPeakPer*E708)</f>
        <v>270</v>
      </c>
      <c r="K741" s="118">
        <f>J741*I741</f>
        <v>54.81</v>
      </c>
      <c r="L741" s="119">
        <f>K741-H741</f>
        <v>0</v>
      </c>
      <c r="M741" s="120">
        <f>IF(ISERROR(L741/H741), "", L741/H741)</f>
        <v>0</v>
      </c>
    </row>
    <row r="742" spans="1:13" ht="13.2" hidden="1" customHeight="1" x14ac:dyDescent="0.25">
      <c r="A742" s="103" t="str">
        <f t="shared" si="81"/>
        <v>Seasonal Residential (High)</v>
      </c>
      <c r="B742" s="103" t="s">
        <v>78</v>
      </c>
      <c r="D742" s="25" t="s">
        <v>79</v>
      </c>
      <c r="E742" s="25"/>
      <c r="F742" s="34">
        <f t="shared" si="82"/>
        <v>0.11308</v>
      </c>
      <c r="G742" s="55">
        <f>IF(AND(E708*12&gt;=150000),E708*E710,E708)</f>
        <v>1500</v>
      </c>
      <c r="H742" s="130">
        <f>G742*F742</f>
        <v>169.62</v>
      </c>
      <c r="I742" s="35">
        <f t="shared" si="83"/>
        <v>0.11308</v>
      </c>
      <c r="J742" s="56">
        <f>IF(AND(E708*12&gt;=150000),E708*E711,E708)</f>
        <v>1500</v>
      </c>
      <c r="K742" s="118">
        <f>J742*I742</f>
        <v>169.62</v>
      </c>
      <c r="L742" s="119">
        <f>K742-H742</f>
        <v>0</v>
      </c>
      <c r="M742" s="120">
        <f>IF(ISERROR(L742/H742), "", L742/H742)</f>
        <v>0</v>
      </c>
    </row>
    <row r="743" spans="1:13" ht="13.8" hidden="1" customHeight="1" thickBot="1" x14ac:dyDescent="0.3">
      <c r="A743" s="103" t="str">
        <f t="shared" si="81"/>
        <v>Seasonal Residential (High)</v>
      </c>
      <c r="B743" s="103" t="s">
        <v>17</v>
      </c>
      <c r="D743" s="25" t="s">
        <v>80</v>
      </c>
      <c r="E743" s="25"/>
      <c r="F743" s="34">
        <f t="shared" si="82"/>
        <v>0.11308</v>
      </c>
      <c r="G743" s="55">
        <f>IF(AND(E708*12&gt;=150000),E708*E710,E708)</f>
        <v>1500</v>
      </c>
      <c r="H743" s="130">
        <f>G743*F743</f>
        <v>169.62</v>
      </c>
      <c r="I743" s="35">
        <f t="shared" si="83"/>
        <v>0.11308</v>
      </c>
      <c r="J743" s="56">
        <f>IF(AND(E708*12&gt;=150000),E708*E711,E708)</f>
        <v>1500</v>
      </c>
      <c r="K743" s="118">
        <f>J743*I743</f>
        <v>169.62</v>
      </c>
      <c r="L743" s="119">
        <f>K743-H743</f>
        <v>0</v>
      </c>
      <c r="M743" s="120">
        <f>IF(ISERROR(L743/H743), "", L743/H743)</f>
        <v>0</v>
      </c>
    </row>
    <row r="744" spans="1:13" ht="13.8" thickBot="1" x14ac:dyDescent="0.3">
      <c r="A744" s="103" t="str">
        <f t="shared" si="81"/>
        <v>Seasonal Residential (High)</v>
      </c>
      <c r="D744" s="58"/>
      <c r="E744" s="59"/>
      <c r="F744" s="60"/>
      <c r="G744" s="61"/>
      <c r="H744" s="62"/>
      <c r="I744" s="60"/>
      <c r="J744" s="63"/>
      <c r="K744" s="62"/>
      <c r="L744" s="64"/>
      <c r="M744" s="65"/>
    </row>
    <row r="745" spans="1:13" x14ac:dyDescent="0.25">
      <c r="A745" s="103" t="str">
        <f t="shared" si="81"/>
        <v>Seasonal Residential (High)</v>
      </c>
      <c r="B745" s="103" t="s">
        <v>12</v>
      </c>
      <c r="D745" s="135" t="s">
        <v>81</v>
      </c>
      <c r="E745" s="25"/>
      <c r="F745" s="136"/>
      <c r="G745" s="137"/>
      <c r="H745" s="138">
        <f>SUM(H735:H741,H734)</f>
        <v>332.3841853759883</v>
      </c>
      <c r="I745" s="139"/>
      <c r="J745" s="139"/>
      <c r="K745" s="138">
        <f>SUM(K735:K741,K734)</f>
        <v>340.77338081352559</v>
      </c>
      <c r="L745" s="140">
        <f>K745-H745</f>
        <v>8.3891954375372961</v>
      </c>
      <c r="M745" s="141">
        <f>IF((H745)=0,"",(L745/H745))</f>
        <v>2.5239454241926574E-2</v>
      </c>
    </row>
    <row r="746" spans="1:13" x14ac:dyDescent="0.25">
      <c r="A746" s="103" t="str">
        <f t="shared" si="81"/>
        <v>Seasonal Residential (High)</v>
      </c>
      <c r="B746" s="103" t="s">
        <v>12</v>
      </c>
      <c r="D746" s="142" t="s">
        <v>82</v>
      </c>
      <c r="E746" s="25"/>
      <c r="F746" s="136">
        <v>0.13</v>
      </c>
      <c r="G746" s="143"/>
      <c r="H746" s="144">
        <f>H745*F746</f>
        <v>43.209944098878481</v>
      </c>
      <c r="I746" s="145">
        <v>0.13</v>
      </c>
      <c r="J746" s="115"/>
      <c r="K746" s="144">
        <f>K745*I746</f>
        <v>44.30053950575833</v>
      </c>
      <c r="L746" s="119">
        <f>K746-H746</f>
        <v>1.0905954068798493</v>
      </c>
      <c r="M746" s="146">
        <f>IF((H746)=0,"",(L746/H746))</f>
        <v>2.5239454241926591E-2</v>
      </c>
    </row>
    <row r="747" spans="1:13" ht="14.4" x14ac:dyDescent="0.3">
      <c r="A747" s="103" t="str">
        <f t="shared" si="81"/>
        <v>Seasonal Residential (High)</v>
      </c>
      <c r="B747" s="103" t="s">
        <v>12</v>
      </c>
      <c r="D747" s="142" t="s">
        <v>83</v>
      </c>
      <c r="E747" s="147"/>
      <c r="F747" s="148">
        <f>OER</f>
        <v>0.23499999999999999</v>
      </c>
      <c r="G747" s="143"/>
      <c r="H747" s="144">
        <f>IF(OR(ISNUMBER(SEARCH("[DGEN]", E706))=TRUE, ISNUMBER(SEARCH("STREET LIGHT", E706))=TRUE), 0, IF(AND(E708=0, E709=0),0, IF(AND(E709=0, E708*12&gt;250000), 0, IF(AND(E708=0, E709&gt;=50), 0, IF(E708*12&lt;=250000, F747*H745*-1, IF(E709&lt;50, F747*H745*-1, 0))))))</f>
        <v>-78.110283563357243</v>
      </c>
      <c r="I747" s="148">
        <f>OER</f>
        <v>0.23499999999999999</v>
      </c>
      <c r="J747" s="115"/>
      <c r="K747" s="144">
        <f>IF(OR(ISNUMBER(SEARCH("[DGEN]", E706))=TRUE, ISNUMBER(SEARCH("STREET LIGHT", E706))=TRUE), 0, IF(AND(E708=0, E709=0),0, IF(AND(E709=0, E708*12&gt;250000), 0, IF(AND(E708=0, E709&gt;=50), 0, IF(E708*12&lt;=250000, I747*K745*-1, IF(E709&lt;50, I747*K745*-1, 0))))))</f>
        <v>-80.081744491178512</v>
      </c>
      <c r="L747" s="119">
        <f>K747-H747</f>
        <v>-1.9714609278212691</v>
      </c>
      <c r="M747" s="146"/>
    </row>
    <row r="748" spans="1:13" ht="13.8" thickBot="1" x14ac:dyDescent="0.3">
      <c r="A748" s="103" t="str">
        <f t="shared" si="81"/>
        <v>Seasonal Residential (High)</v>
      </c>
      <c r="B748" s="103" t="s">
        <v>84</v>
      </c>
      <c r="C748" s="24">
        <f>B28</f>
        <v>13</v>
      </c>
      <c r="D748" s="247" t="s">
        <v>85</v>
      </c>
      <c r="E748" s="247"/>
      <c r="F748" s="77"/>
      <c r="G748" s="78"/>
      <c r="H748" s="79">
        <f>H745+H746+H747</f>
        <v>297.48384591150955</v>
      </c>
      <c r="I748" s="80"/>
      <c r="J748" s="80"/>
      <c r="K748" s="81">
        <f>K745+K746+K747</f>
        <v>304.99217582810536</v>
      </c>
      <c r="L748" s="82">
        <f>K748-H748</f>
        <v>7.5083299165958124</v>
      </c>
      <c r="M748" s="83">
        <f>IF((H748)=0,"",(L748/H748))</f>
        <v>2.5239454241926345E-2</v>
      </c>
    </row>
    <row r="749" spans="1:13" ht="13.8" thickBot="1" x14ac:dyDescent="0.3">
      <c r="A749" s="103" t="str">
        <f t="shared" si="81"/>
        <v>Seasonal Residential (High)</v>
      </c>
      <c r="B749" s="103" t="s">
        <v>12</v>
      </c>
      <c r="D749" s="58"/>
      <c r="E749" s="59"/>
      <c r="F749" s="60"/>
      <c r="G749" s="61"/>
      <c r="H749" s="62"/>
      <c r="I749" s="60"/>
      <c r="J749" s="63"/>
      <c r="K749" s="62"/>
      <c r="L749" s="64"/>
      <c r="M749" s="65"/>
    </row>
    <row r="752" spans="1:13" x14ac:dyDescent="0.25">
      <c r="C752" s="103"/>
      <c r="D752" s="104" t="s">
        <v>34</v>
      </c>
      <c r="E752" s="246" t="str">
        <f>D29</f>
        <v>GS &lt; 50 (Low)</v>
      </c>
      <c r="F752" s="246"/>
      <c r="G752" s="246"/>
      <c r="H752" s="246"/>
      <c r="I752" s="246"/>
      <c r="J752" s="246"/>
      <c r="K752" s="103" t="str">
        <f>IF(N704="DEMAND - INTERVAL","RTSR - INTERVAL METERED","")</f>
        <v/>
      </c>
    </row>
    <row r="753" spans="1:14" x14ac:dyDescent="0.25">
      <c r="C753" s="103"/>
      <c r="D753" s="104" t="s">
        <v>35</v>
      </c>
      <c r="E753" s="236" t="str">
        <f>H29</f>
        <v>RPP</v>
      </c>
      <c r="F753" s="236"/>
      <c r="G753" s="236"/>
      <c r="H753" s="20"/>
      <c r="I753" s="20"/>
    </row>
    <row r="754" spans="1:14" ht="15.6" x14ac:dyDescent="0.25">
      <c r="C754" s="103"/>
      <c r="D754" s="104" t="s">
        <v>36</v>
      </c>
      <c r="E754" s="21">
        <f>K29</f>
        <v>1000</v>
      </c>
      <c r="F754" s="105" t="s">
        <v>11</v>
      </c>
      <c r="J754" s="22"/>
      <c r="K754" s="22"/>
      <c r="L754" s="22"/>
      <c r="M754" s="22"/>
      <c r="N754" s="22"/>
    </row>
    <row r="755" spans="1:14" ht="15.6" x14ac:dyDescent="0.3">
      <c r="C755" s="103"/>
      <c r="D755" s="104" t="s">
        <v>37</v>
      </c>
      <c r="E755" s="21">
        <f>L29</f>
        <v>0</v>
      </c>
      <c r="F755" s="106" t="s">
        <v>16</v>
      </c>
      <c r="G755" s="107"/>
      <c r="H755" s="108"/>
      <c r="I755" s="108"/>
      <c r="J755" s="108"/>
    </row>
    <row r="756" spans="1:14" x14ac:dyDescent="0.25">
      <c r="C756" s="103"/>
      <c r="D756" s="104" t="s">
        <v>38</v>
      </c>
      <c r="E756" s="23">
        <f>I29</f>
        <v>1.0415000000000001</v>
      </c>
    </row>
    <row r="757" spans="1:14" x14ac:dyDescent="0.25">
      <c r="C757" s="103"/>
      <c r="D757" s="104" t="s">
        <v>39</v>
      </c>
      <c r="E757" s="23">
        <f>J29</f>
        <v>1.0415000000000001</v>
      </c>
    </row>
    <row r="758" spans="1:14" x14ac:dyDescent="0.25">
      <c r="C758" s="103"/>
    </row>
    <row r="759" spans="1:14" x14ac:dyDescent="0.25">
      <c r="C759" s="103"/>
      <c r="E759" s="105"/>
      <c r="F759" s="237" t="s">
        <v>40</v>
      </c>
      <c r="G759" s="238"/>
      <c r="H759" s="239"/>
      <c r="I759" s="237" t="s">
        <v>41</v>
      </c>
      <c r="J759" s="238"/>
      <c r="K759" s="239"/>
      <c r="L759" s="237" t="s">
        <v>42</v>
      </c>
      <c r="M759" s="239"/>
    </row>
    <row r="760" spans="1:14" x14ac:dyDescent="0.25">
      <c r="C760" s="103"/>
      <c r="E760" s="240"/>
      <c r="F760" s="109" t="s">
        <v>43</v>
      </c>
      <c r="G760" s="109" t="s">
        <v>44</v>
      </c>
      <c r="H760" s="110" t="s">
        <v>45</v>
      </c>
      <c r="I760" s="109" t="s">
        <v>43</v>
      </c>
      <c r="J760" s="111" t="s">
        <v>44</v>
      </c>
      <c r="K760" s="110" t="s">
        <v>45</v>
      </c>
      <c r="L760" s="242" t="s">
        <v>46</v>
      </c>
      <c r="M760" s="244" t="s">
        <v>47</v>
      </c>
    </row>
    <row r="761" spans="1:14" x14ac:dyDescent="0.25">
      <c r="C761" s="103"/>
      <c r="E761" s="241"/>
      <c r="F761" s="112" t="s">
        <v>48</v>
      </c>
      <c r="G761" s="112"/>
      <c r="H761" s="113" t="s">
        <v>48</v>
      </c>
      <c r="I761" s="112" t="s">
        <v>48</v>
      </c>
      <c r="J761" s="113"/>
      <c r="K761" s="113" t="s">
        <v>48</v>
      </c>
      <c r="L761" s="243"/>
      <c r="M761" s="245"/>
    </row>
    <row r="762" spans="1:14" x14ac:dyDescent="0.25">
      <c r="A762" s="103" t="str">
        <f>$E752</f>
        <v>GS &lt; 50 (Low)</v>
      </c>
      <c r="D762" s="114" t="s">
        <v>49</v>
      </c>
      <c r="E762" s="25"/>
      <c r="F762" s="26">
        <f>F186</f>
        <v>27.24</v>
      </c>
      <c r="G762" s="115">
        <v>1</v>
      </c>
      <c r="H762" s="116">
        <f>G762*F762</f>
        <v>27.24</v>
      </c>
      <c r="I762" s="29">
        <f>I186</f>
        <v>27.24</v>
      </c>
      <c r="J762" s="117">
        <f>G762</f>
        <v>1</v>
      </c>
      <c r="K762" s="118">
        <f>J762*I762</f>
        <v>27.24</v>
      </c>
      <c r="L762" s="119">
        <f>K762-H762</f>
        <v>0</v>
      </c>
      <c r="M762" s="120">
        <f>IF(ISERROR(L762/H762), "", L762/H762)</f>
        <v>0</v>
      </c>
    </row>
    <row r="763" spans="1:14" x14ac:dyDescent="0.25">
      <c r="A763" s="103" t="str">
        <f t="shared" ref="A763:A795" si="88">A762</f>
        <v>GS &lt; 50 (Low)</v>
      </c>
      <c r="D763" s="114" t="s">
        <v>50</v>
      </c>
      <c r="E763" s="25"/>
      <c r="F763" s="34">
        <f t="shared" ref="F763:F789" si="89">F187</f>
        <v>3.2800000000000003E-2</v>
      </c>
      <c r="G763" s="115">
        <f>IF($E755&gt;0, $E755, $E754)</f>
        <v>1000</v>
      </c>
      <c r="H763" s="116">
        <f>G763*F763</f>
        <v>32.800000000000004</v>
      </c>
      <c r="I763" s="35">
        <f t="shared" ref="I763:I789" si="90">I187</f>
        <v>3.3799999999999997E-2</v>
      </c>
      <c r="J763" s="117">
        <f>IF($E755&gt;0, $E755, $E754)</f>
        <v>1000</v>
      </c>
      <c r="K763" s="118">
        <f>J763*I763</f>
        <v>33.799999999999997</v>
      </c>
      <c r="L763" s="119">
        <f>K763-H763</f>
        <v>0.99999999999999289</v>
      </c>
      <c r="M763" s="120">
        <f>IF(ISERROR(L763/H763), "", L763/H763)</f>
        <v>3.0487804878048561E-2</v>
      </c>
    </row>
    <row r="764" spans="1:14" ht="13.2" hidden="1" customHeight="1" x14ac:dyDescent="0.25">
      <c r="A764" s="103" t="str">
        <f t="shared" si="88"/>
        <v>GS &lt; 50 (Low)</v>
      </c>
      <c r="D764" s="114" t="s">
        <v>51</v>
      </c>
      <c r="E764" s="25"/>
      <c r="F764" s="34">
        <f t="shared" si="89"/>
        <v>0</v>
      </c>
      <c r="G764" s="115">
        <f>IF($E755&gt;0, $E755, $E754)</f>
        <v>1000</v>
      </c>
      <c r="H764" s="116">
        <v>0</v>
      </c>
      <c r="I764" s="35">
        <f t="shared" si="90"/>
        <v>0</v>
      </c>
      <c r="J764" s="117">
        <f>IF($E755&gt;0, $E755, $E754)</f>
        <v>1000</v>
      </c>
      <c r="K764" s="118">
        <v>0</v>
      </c>
      <c r="L764" s="119"/>
      <c r="M764" s="120"/>
    </row>
    <row r="765" spans="1:14" ht="13.2" hidden="1" customHeight="1" x14ac:dyDescent="0.25">
      <c r="A765" s="103" t="str">
        <f t="shared" si="88"/>
        <v>GS &lt; 50 (Low)</v>
      </c>
      <c r="D765" s="114" t="s">
        <v>52</v>
      </c>
      <c r="E765" s="25"/>
      <c r="F765" s="34">
        <f t="shared" si="89"/>
        <v>0</v>
      </c>
      <c r="G765" s="115">
        <f>IF($E755&gt;0, $E755, $E754)</f>
        <v>1000</v>
      </c>
      <c r="H765" s="116">
        <v>0</v>
      </c>
      <c r="I765" s="35">
        <f t="shared" si="90"/>
        <v>0</v>
      </c>
      <c r="J765" s="121">
        <f>IF($E755&gt;0, $E755, $E754)</f>
        <v>1000</v>
      </c>
      <c r="K765" s="118">
        <v>0</v>
      </c>
      <c r="L765" s="119">
        <f t="shared" ref="L765:L783" si="91">K765-H765</f>
        <v>0</v>
      </c>
      <c r="M765" s="120" t="str">
        <f>IF(ISERROR(L765/H765), "", L765/H765)</f>
        <v/>
      </c>
    </row>
    <row r="766" spans="1:14" x14ac:dyDescent="0.25">
      <c r="A766" s="103" t="str">
        <f t="shared" si="88"/>
        <v>GS &lt; 50 (Low)</v>
      </c>
      <c r="D766" s="114" t="s">
        <v>53</v>
      </c>
      <c r="E766" s="25"/>
      <c r="F766" s="26">
        <f t="shared" si="89"/>
        <v>0</v>
      </c>
      <c r="G766" s="115">
        <v>1</v>
      </c>
      <c r="H766" s="116">
        <f>G766*F766</f>
        <v>0</v>
      </c>
      <c r="I766" s="29">
        <f t="shared" si="90"/>
        <v>0</v>
      </c>
      <c r="J766" s="117">
        <f>G766</f>
        <v>1</v>
      </c>
      <c r="K766" s="118">
        <f>J766*I766</f>
        <v>0</v>
      </c>
      <c r="L766" s="119">
        <f t="shared" si="91"/>
        <v>0</v>
      </c>
      <c r="M766" s="120" t="str">
        <f>IF(ISERROR(L766/H766), "", L766/H766)</f>
        <v/>
      </c>
    </row>
    <row r="767" spans="1:14" x14ac:dyDescent="0.25">
      <c r="A767" s="103" t="str">
        <f t="shared" si="88"/>
        <v>GS &lt; 50 (Low)</v>
      </c>
      <c r="D767" s="114" t="s">
        <v>54</v>
      </c>
      <c r="E767" s="25"/>
      <c r="F767" s="36">
        <f t="shared" si="89"/>
        <v>-1.2658319349634105E-3</v>
      </c>
      <c r="G767" s="115">
        <f>IF($E755&gt;0, $E755, $E754)</f>
        <v>1000</v>
      </c>
      <c r="H767" s="116">
        <f>G767*F767</f>
        <v>-1.2658319349634106</v>
      </c>
      <c r="I767" s="35">
        <f t="shared" si="90"/>
        <v>2.1873692150652917E-3</v>
      </c>
      <c r="J767" s="117">
        <f>IF($E755&gt;0, $E755, $E754)</f>
        <v>1000</v>
      </c>
      <c r="K767" s="118">
        <f>J767*I767</f>
        <v>2.1873692150652917</v>
      </c>
      <c r="L767" s="119">
        <f t="shared" si="91"/>
        <v>3.4532011500287023</v>
      </c>
      <c r="M767" s="120">
        <f>IF(ISERROR(L767/H767), "", L767/H767)</f>
        <v>-2.7280091887779072</v>
      </c>
    </row>
    <row r="768" spans="1:14" x14ac:dyDescent="0.25">
      <c r="A768" s="103" t="str">
        <f t="shared" si="88"/>
        <v>GS &lt; 50 (Low)</v>
      </c>
      <c r="B768" s="103" t="s">
        <v>55</v>
      </c>
      <c r="C768" s="24">
        <f>B29</f>
        <v>14</v>
      </c>
      <c r="D768" s="46" t="s">
        <v>56</v>
      </c>
      <c r="E768" s="47"/>
      <c r="F768" s="48"/>
      <c r="G768" s="49"/>
      <c r="H768" s="50">
        <f>SUM(H762:H767)</f>
        <v>58.774168065036598</v>
      </c>
      <c r="I768" s="51"/>
      <c r="J768" s="52"/>
      <c r="K768" s="50">
        <f>SUM(K762:K767)</f>
        <v>63.227369215065281</v>
      </c>
      <c r="L768" s="41">
        <f t="shared" si="91"/>
        <v>4.4532011500286828</v>
      </c>
      <c r="M768" s="42">
        <f>IF((H768)=0,"",(L768/H768))</f>
        <v>7.5767999729081492E-2</v>
      </c>
    </row>
    <row r="769" spans="1:14" x14ac:dyDescent="0.25">
      <c r="A769" s="103" t="str">
        <f t="shared" si="88"/>
        <v>GS &lt; 50 (Low)</v>
      </c>
      <c r="D769" s="123" t="s">
        <v>57</v>
      </c>
      <c r="E769" s="25"/>
      <c r="F769" s="34">
        <f t="shared" si="89"/>
        <v>0.12752000000000002</v>
      </c>
      <c r="G769" s="43">
        <f>IF(F769=0, 0, $E754*E756-E754)</f>
        <v>41.5</v>
      </c>
      <c r="H769" s="28">
        <f t="shared" ref="H769:H776" si="92">G769*F769</f>
        <v>5.2920800000000012</v>
      </c>
      <c r="I769" s="35">
        <f t="shared" si="90"/>
        <v>0.12752000000000002</v>
      </c>
      <c r="J769" s="44">
        <f>IF(I769=0, 0, E754*E757-E754)</f>
        <v>41.5</v>
      </c>
      <c r="K769" s="31">
        <f t="shared" ref="K769:K776" si="93">J769*I769</f>
        <v>5.2920800000000012</v>
      </c>
      <c r="L769" s="119">
        <f t="shared" si="91"/>
        <v>0</v>
      </c>
      <c r="M769" s="120">
        <f t="shared" ref="M769:M776" si="94">IF(ISERROR(L769/H769), "", L769/H769)</f>
        <v>0</v>
      </c>
    </row>
    <row r="770" spans="1:14" ht="26.4" x14ac:dyDescent="0.25">
      <c r="A770" s="103" t="str">
        <f t="shared" si="88"/>
        <v>GS &lt; 50 (Low)</v>
      </c>
      <c r="D770" s="123" t="s">
        <v>58</v>
      </c>
      <c r="E770" s="25"/>
      <c r="F770" s="36">
        <f t="shared" si="89"/>
        <v>0</v>
      </c>
      <c r="G770" s="55">
        <f>IF($E755&gt;0, $E755, $E754)</f>
        <v>1000</v>
      </c>
      <c r="H770" s="116">
        <f t="shared" si="92"/>
        <v>0</v>
      </c>
      <c r="I770" s="35">
        <f t="shared" si="90"/>
        <v>0</v>
      </c>
      <c r="J770" s="56">
        <f>IF($E755&gt;0, $E755, $E754)</f>
        <v>1000</v>
      </c>
      <c r="K770" s="118">
        <f t="shared" si="93"/>
        <v>0</v>
      </c>
      <c r="L770" s="119">
        <f t="shared" si="91"/>
        <v>0</v>
      </c>
      <c r="M770" s="120" t="str">
        <f t="shared" si="94"/>
        <v/>
      </c>
    </row>
    <row r="771" spans="1:14" x14ac:dyDescent="0.25">
      <c r="A771" s="103" t="str">
        <f t="shared" si="88"/>
        <v>GS &lt; 50 (Low)</v>
      </c>
      <c r="D771" s="123" t="s">
        <v>59</v>
      </c>
      <c r="E771" s="25"/>
      <c r="F771" s="36">
        <f t="shared" si="89"/>
        <v>0</v>
      </c>
      <c r="G771" s="55">
        <f>IF($E755&gt;0, $E755, $E754)</f>
        <v>1000</v>
      </c>
      <c r="H771" s="116">
        <f t="shared" si="92"/>
        <v>0</v>
      </c>
      <c r="I771" s="35">
        <f t="shared" si="90"/>
        <v>0</v>
      </c>
      <c r="J771" s="56">
        <f>IF($E755&gt;0, $E755, $E754)</f>
        <v>1000</v>
      </c>
      <c r="K771" s="118">
        <f t="shared" si="93"/>
        <v>0</v>
      </c>
      <c r="L771" s="119">
        <f t="shared" si="91"/>
        <v>0</v>
      </c>
      <c r="M771" s="120" t="str">
        <f t="shared" si="94"/>
        <v/>
      </c>
    </row>
    <row r="772" spans="1:14" x14ac:dyDescent="0.25">
      <c r="A772" s="103" t="str">
        <f t="shared" si="88"/>
        <v>GS &lt; 50 (Low)</v>
      </c>
      <c r="D772" s="123" t="s">
        <v>60</v>
      </c>
      <c r="E772" s="25"/>
      <c r="F772" s="34">
        <f t="shared" si="89"/>
        <v>0</v>
      </c>
      <c r="G772" s="55">
        <f>E754</f>
        <v>1000</v>
      </c>
      <c r="H772" s="116">
        <f t="shared" si="92"/>
        <v>0</v>
      </c>
      <c r="I772" s="35">
        <f t="shared" si="90"/>
        <v>0</v>
      </c>
      <c r="J772" s="56">
        <f>E754</f>
        <v>1000</v>
      </c>
      <c r="K772" s="118">
        <f t="shared" si="93"/>
        <v>0</v>
      </c>
      <c r="L772" s="119">
        <f t="shared" si="91"/>
        <v>0</v>
      </c>
      <c r="M772" s="120" t="str">
        <f t="shared" si="94"/>
        <v/>
      </c>
    </row>
    <row r="773" spans="1:14" x14ac:dyDescent="0.25">
      <c r="A773" s="103" t="str">
        <f t="shared" si="88"/>
        <v>GS &lt; 50 (Low)</v>
      </c>
      <c r="D773" s="114" t="s">
        <v>61</v>
      </c>
      <c r="E773" s="25"/>
      <c r="F773" s="36">
        <f t="shared" si="89"/>
        <v>1.3685688955204041E-3</v>
      </c>
      <c r="G773" s="55">
        <f>IF($E755&gt;0, $E755, $E754)</f>
        <v>1000</v>
      </c>
      <c r="H773" s="116">
        <f t="shared" si="92"/>
        <v>1.3685688955204041</v>
      </c>
      <c r="I773" s="35">
        <f t="shared" si="90"/>
        <v>1.4311325235944845E-3</v>
      </c>
      <c r="J773" s="56">
        <f>IF($E755&gt;0, $E755, $E754)</f>
        <v>1000</v>
      </c>
      <c r="K773" s="118">
        <f t="shared" si="93"/>
        <v>1.4311325235944845</v>
      </c>
      <c r="L773" s="119">
        <f t="shared" si="91"/>
        <v>6.2563628074080446E-2</v>
      </c>
      <c r="M773" s="120">
        <f t="shared" si="94"/>
        <v>4.5714635396773624E-2</v>
      </c>
    </row>
    <row r="774" spans="1:14" ht="26.4" x14ac:dyDescent="0.25">
      <c r="A774" s="103" t="str">
        <f t="shared" si="88"/>
        <v>GS &lt; 50 (Low)</v>
      </c>
      <c r="D774" s="123" t="s">
        <v>62</v>
      </c>
      <c r="E774" s="25"/>
      <c r="F774" s="36">
        <f t="shared" si="89"/>
        <v>0.42</v>
      </c>
      <c r="G774" s="115">
        <v>1</v>
      </c>
      <c r="H774" s="116">
        <f t="shared" si="92"/>
        <v>0.42</v>
      </c>
      <c r="I774" s="45">
        <f t="shared" si="90"/>
        <v>0.42</v>
      </c>
      <c r="J774" s="121">
        <v>1</v>
      </c>
      <c r="K774" s="118">
        <f t="shared" si="93"/>
        <v>0.42</v>
      </c>
      <c r="L774" s="119">
        <f t="shared" si="91"/>
        <v>0</v>
      </c>
      <c r="M774" s="120">
        <f t="shared" si="94"/>
        <v>0</v>
      </c>
    </row>
    <row r="775" spans="1:14" x14ac:dyDescent="0.25">
      <c r="A775" s="103" t="str">
        <f t="shared" si="88"/>
        <v>GS &lt; 50 (Low)</v>
      </c>
      <c r="D775" s="114" t="s">
        <v>63</v>
      </c>
      <c r="E775" s="25"/>
      <c r="F775" s="36">
        <f t="shared" si="89"/>
        <v>0</v>
      </c>
      <c r="G775" s="115">
        <v>1</v>
      </c>
      <c r="H775" s="116">
        <f t="shared" si="92"/>
        <v>0</v>
      </c>
      <c r="I775" s="29">
        <f t="shared" si="90"/>
        <v>0</v>
      </c>
      <c r="J775" s="121">
        <v>1</v>
      </c>
      <c r="K775" s="118">
        <f t="shared" si="93"/>
        <v>0</v>
      </c>
      <c r="L775" s="119">
        <f t="shared" si="91"/>
        <v>0</v>
      </c>
      <c r="M775" s="120" t="str">
        <f t="shared" si="94"/>
        <v/>
      </c>
    </row>
    <row r="776" spans="1:14" x14ac:dyDescent="0.25">
      <c r="A776" s="103" t="str">
        <f t="shared" si="88"/>
        <v>GS &lt; 50 (Low)</v>
      </c>
      <c r="D776" s="114" t="s">
        <v>64</v>
      </c>
      <c r="E776" s="25"/>
      <c r="F776" s="34">
        <f t="shared" si="89"/>
        <v>1.2327863106205274E-3</v>
      </c>
      <c r="G776" s="55">
        <f>IF($E755&gt;0, $E755, $E754)</f>
        <v>1000</v>
      </c>
      <c r="H776" s="116">
        <f t="shared" si="92"/>
        <v>1.2327863106205275</v>
      </c>
      <c r="I776" s="35">
        <f t="shared" si="90"/>
        <v>1.3278631062052729E-4</v>
      </c>
      <c r="J776" s="56">
        <f>IF($E755&gt;0, $E755, $E754)</f>
        <v>1000</v>
      </c>
      <c r="K776" s="118">
        <f t="shared" si="93"/>
        <v>0.13278631062052729</v>
      </c>
      <c r="L776" s="119">
        <f t="shared" si="91"/>
        <v>-1.1000000000000001</v>
      </c>
      <c r="M776" s="120">
        <f t="shared" si="94"/>
        <v>-0.89228764995476884</v>
      </c>
    </row>
    <row r="777" spans="1:14" ht="26.4" x14ac:dyDescent="0.25">
      <c r="A777" s="103" t="str">
        <f t="shared" si="88"/>
        <v>GS &lt; 50 (Low)</v>
      </c>
      <c r="B777" s="103" t="s">
        <v>65</v>
      </c>
      <c r="C777" s="24">
        <f>B29</f>
        <v>14</v>
      </c>
      <c r="D777" s="46" t="s">
        <v>66</v>
      </c>
      <c r="E777" s="47"/>
      <c r="F777" s="48"/>
      <c r="G777" s="49"/>
      <c r="H777" s="50">
        <f>SUM(H768:H776)</f>
        <v>67.087603271177528</v>
      </c>
      <c r="I777" s="51"/>
      <c r="J777" s="52"/>
      <c r="K777" s="50">
        <f>SUM(K768:K776)</f>
        <v>70.503368049280297</v>
      </c>
      <c r="L777" s="41">
        <f t="shared" si="91"/>
        <v>3.4157647781027691</v>
      </c>
      <c r="M777" s="42">
        <f>IF((H777)=0,"",(L777/H777))</f>
        <v>5.0914991914314894E-2</v>
      </c>
    </row>
    <row r="778" spans="1:14" x14ac:dyDescent="0.25">
      <c r="A778" s="103" t="str">
        <f t="shared" si="88"/>
        <v>GS &lt; 50 (Low)</v>
      </c>
      <c r="D778" s="126" t="s">
        <v>67</v>
      </c>
      <c r="E778" s="25"/>
      <c r="F778" s="36">
        <f t="shared" si="89"/>
        <v>1.18E-2</v>
      </c>
      <c r="G778" s="43">
        <f>IF($E755&gt;0, $E755, $E754*$E756)</f>
        <v>1041.5</v>
      </c>
      <c r="H778" s="116">
        <f>G778*F778</f>
        <v>12.2897</v>
      </c>
      <c r="I778" s="35">
        <f t="shared" si="90"/>
        <v>1.2500000000000001E-2</v>
      </c>
      <c r="J778" s="44">
        <f>IF($E755&gt;0, $E755, $E754*$E757)</f>
        <v>1041.5</v>
      </c>
      <c r="K778" s="118">
        <f>J778*I778</f>
        <v>13.018750000000001</v>
      </c>
      <c r="L778" s="119">
        <f t="shared" si="91"/>
        <v>0.72905000000000086</v>
      </c>
      <c r="M778" s="120">
        <f>IF(ISERROR(L778/H778), "", L778/H778)</f>
        <v>5.9322033898305156E-2</v>
      </c>
      <c r="N778" s="127" t="str">
        <f>IF(ISERROR(ABS(M778)), "", IF(ABS(M778)&gt;=4%, "In the manager's summary, discuss the reasoning for the change in RTSR rates", ""))</f>
        <v>In the manager's summary, discuss the reasoning for the change in RTSR rates</v>
      </c>
    </row>
    <row r="779" spans="1:14" ht="26.4" x14ac:dyDescent="0.25">
      <c r="A779" s="103" t="str">
        <f t="shared" si="88"/>
        <v>GS &lt; 50 (Low)</v>
      </c>
      <c r="D779" s="128" t="s">
        <v>68</v>
      </c>
      <c r="E779" s="25"/>
      <c r="F779" s="36">
        <f t="shared" si="89"/>
        <v>8.6999999999999994E-3</v>
      </c>
      <c r="G779" s="43">
        <f>IF($E755&gt;0, $E755, $E754*$E756)</f>
        <v>1041.5</v>
      </c>
      <c r="H779" s="116">
        <f>G779*F779</f>
        <v>9.0610499999999998</v>
      </c>
      <c r="I779" s="35">
        <f t="shared" si="90"/>
        <v>9.2999999999999992E-3</v>
      </c>
      <c r="J779" s="44">
        <f>IF($E755&gt;0, $E755, $E754*$E757)</f>
        <v>1041.5</v>
      </c>
      <c r="K779" s="118">
        <f>J779*I779</f>
        <v>9.6859500000000001</v>
      </c>
      <c r="L779" s="119">
        <f t="shared" si="91"/>
        <v>0.62490000000000023</v>
      </c>
      <c r="M779" s="120">
        <f>IF(ISERROR(L779/H779), "", L779/H779)</f>
        <v>6.8965517241379337E-2</v>
      </c>
      <c r="N779" s="127" t="str">
        <f>IF(ISERROR(ABS(M779)), "", IF(ABS(M779)&gt;=4%, "In the manager's summary, discuss the reasoning for the change in RTSR rates", ""))</f>
        <v>In the manager's summary, discuss the reasoning for the change in RTSR rates</v>
      </c>
    </row>
    <row r="780" spans="1:14" ht="26.4" x14ac:dyDescent="0.25">
      <c r="A780" s="103" t="str">
        <f t="shared" si="88"/>
        <v>GS &lt; 50 (Low)</v>
      </c>
      <c r="B780" s="103" t="s">
        <v>69</v>
      </c>
      <c r="C780" s="24">
        <f>B29</f>
        <v>14</v>
      </c>
      <c r="D780" s="46" t="s">
        <v>70</v>
      </c>
      <c r="E780" s="47"/>
      <c r="F780" s="48"/>
      <c r="G780" s="49"/>
      <c r="H780" s="50">
        <f>SUM(H777:H779)</f>
        <v>88.438353271177519</v>
      </c>
      <c r="I780" s="51"/>
      <c r="J780" s="52"/>
      <c r="K780" s="50">
        <f>SUM(K777:K779)</f>
        <v>93.2080680492803</v>
      </c>
      <c r="L780" s="41">
        <f t="shared" si="91"/>
        <v>4.7697147781027809</v>
      </c>
      <c r="M780" s="42">
        <f>IF((H780)=0,"",(L780/H780))</f>
        <v>5.3932650277617206E-2</v>
      </c>
    </row>
    <row r="781" spans="1:14" ht="26.4" x14ac:dyDescent="0.25">
      <c r="A781" s="103" t="str">
        <f t="shared" si="88"/>
        <v>GS &lt; 50 (Low)</v>
      </c>
      <c r="D781" s="129" t="s">
        <v>71</v>
      </c>
      <c r="E781" s="25"/>
      <c r="F781" s="34">
        <f t="shared" si="89"/>
        <v>4.5000000000000005E-3</v>
      </c>
      <c r="G781" s="43">
        <f>E754*E756</f>
        <v>1041.5</v>
      </c>
      <c r="H781" s="53">
        <f>G781*F781</f>
        <v>4.6867500000000009</v>
      </c>
      <c r="I781" s="35">
        <f t="shared" si="90"/>
        <v>4.5000000000000005E-3</v>
      </c>
      <c r="J781" s="44">
        <f>E754*E757</f>
        <v>1041.5</v>
      </c>
      <c r="K781" s="31">
        <f>J781*I781</f>
        <v>4.6867500000000009</v>
      </c>
      <c r="L781" s="119">
        <f t="shared" si="91"/>
        <v>0</v>
      </c>
      <c r="M781" s="120">
        <f>IF(ISERROR(L781/H781), "", L781/H781)</f>
        <v>0</v>
      </c>
    </row>
    <row r="782" spans="1:14" ht="26.4" x14ac:dyDescent="0.25">
      <c r="A782" s="103" t="str">
        <f t="shared" si="88"/>
        <v>GS &lt; 50 (Low)</v>
      </c>
      <c r="D782" s="129" t="s">
        <v>72</v>
      </c>
      <c r="E782" s="25"/>
      <c r="F782" s="34">
        <f t="shared" si="89"/>
        <v>1.5E-3</v>
      </c>
      <c r="G782" s="43">
        <f>E754*E756</f>
        <v>1041.5</v>
      </c>
      <c r="H782" s="53">
        <f>G782*F782</f>
        <v>1.5622500000000001</v>
      </c>
      <c r="I782" s="35">
        <f t="shared" si="90"/>
        <v>1.5E-3</v>
      </c>
      <c r="J782" s="44">
        <f>E754*E757</f>
        <v>1041.5</v>
      </c>
      <c r="K782" s="31">
        <f>J782*I782</f>
        <v>1.5622500000000001</v>
      </c>
      <c r="L782" s="119">
        <f t="shared" si="91"/>
        <v>0</v>
      </c>
      <c r="M782" s="120">
        <f>IF(ISERROR(L782/H782), "", L782/H782)</f>
        <v>0</v>
      </c>
    </row>
    <row r="783" spans="1:14" x14ac:dyDescent="0.25">
      <c r="A783" s="103" t="str">
        <f t="shared" si="88"/>
        <v>GS &lt; 50 (Low)</v>
      </c>
      <c r="D783" s="25" t="s">
        <v>73</v>
      </c>
      <c r="E783" s="25"/>
      <c r="F783" s="54">
        <f t="shared" si="89"/>
        <v>0.25</v>
      </c>
      <c r="G783" s="115">
        <v>1</v>
      </c>
      <c r="H783" s="130">
        <f>G783*F783</f>
        <v>0.25</v>
      </c>
      <c r="I783" s="45">
        <f t="shared" si="90"/>
        <v>0.25</v>
      </c>
      <c r="J783" s="117">
        <v>1</v>
      </c>
      <c r="K783" s="118">
        <f>J783*I783</f>
        <v>0.25</v>
      </c>
      <c r="L783" s="119">
        <f t="shared" si="91"/>
        <v>0</v>
      </c>
      <c r="M783" s="120">
        <f>IF(ISERROR(L783/H783), "", L783/H783)</f>
        <v>0</v>
      </c>
    </row>
    <row r="784" spans="1:14" ht="26.4" x14ac:dyDescent="0.25">
      <c r="A784" s="103" t="str">
        <f t="shared" si="88"/>
        <v>GS &lt; 50 (Low)</v>
      </c>
      <c r="D784" s="129" t="s">
        <v>74</v>
      </c>
      <c r="E784" s="25"/>
      <c r="F784" s="34">
        <f t="shared" si="89"/>
        <v>0</v>
      </c>
      <c r="G784" s="55"/>
      <c r="H784" s="130"/>
      <c r="I784" s="35">
        <f t="shared" si="90"/>
        <v>0</v>
      </c>
      <c r="J784" s="56"/>
      <c r="K784" s="118"/>
      <c r="L784" s="119"/>
      <c r="M784" s="120"/>
    </row>
    <row r="785" spans="1:14" x14ac:dyDescent="0.25">
      <c r="A785" s="103" t="str">
        <f t="shared" si="88"/>
        <v>GS &lt; 50 (Low)</v>
      </c>
      <c r="B785" s="103" t="s">
        <v>12</v>
      </c>
      <c r="D785" s="25" t="s">
        <v>75</v>
      </c>
      <c r="E785" s="25"/>
      <c r="F785" s="34">
        <f t="shared" si="89"/>
        <v>9.8000000000000004E-2</v>
      </c>
      <c r="G785" s="55">
        <f>IF(AND(E754*12&gt;=150000),OffPeakPer*E754*E756,OffPeakPer*E754)</f>
        <v>640</v>
      </c>
      <c r="H785" s="130">
        <f>G785*F785</f>
        <v>62.72</v>
      </c>
      <c r="I785" s="35">
        <f t="shared" si="90"/>
        <v>9.8000000000000004E-2</v>
      </c>
      <c r="J785" s="56">
        <f>IF(AND(E754*12&gt;=150000),OffPeakPer*E754*E757,OffPeakPer*E754)</f>
        <v>640</v>
      </c>
      <c r="K785" s="118">
        <f>J785*I785</f>
        <v>62.72</v>
      </c>
      <c r="L785" s="119">
        <f>K785-H785</f>
        <v>0</v>
      </c>
      <c r="M785" s="120">
        <f>IF(ISERROR(L785/H785), "", L785/H785)</f>
        <v>0</v>
      </c>
    </row>
    <row r="786" spans="1:14" x14ac:dyDescent="0.25">
      <c r="A786" s="103" t="str">
        <f t="shared" si="88"/>
        <v>GS &lt; 50 (Low)</v>
      </c>
      <c r="B786" s="103" t="s">
        <v>12</v>
      </c>
      <c r="D786" s="25" t="s">
        <v>76</v>
      </c>
      <c r="E786" s="25"/>
      <c r="F786" s="34">
        <f t="shared" si="89"/>
        <v>0.157</v>
      </c>
      <c r="G786" s="55">
        <f>IF(AND(E754*12&gt;=150000),MidPeakPer*E754*E756,MidPeakPer*E754)</f>
        <v>180</v>
      </c>
      <c r="H786" s="130">
        <f>G786*F786</f>
        <v>28.26</v>
      </c>
      <c r="I786" s="35">
        <f t="shared" si="90"/>
        <v>0.157</v>
      </c>
      <c r="J786" s="56">
        <f>IF(AND(E754*12&gt;=150000),MidPeakPer*E754*E757,MidPeakPer*E754)</f>
        <v>180</v>
      </c>
      <c r="K786" s="118">
        <f>J786*I786</f>
        <v>28.26</v>
      </c>
      <c r="L786" s="119">
        <f>K786-H786</f>
        <v>0</v>
      </c>
      <c r="M786" s="120">
        <f>IF(ISERROR(L786/H786), "", L786/H786)</f>
        <v>0</v>
      </c>
    </row>
    <row r="787" spans="1:14" ht="13.8" thickBot="1" x14ac:dyDescent="0.3">
      <c r="A787" s="103" t="str">
        <f t="shared" si="88"/>
        <v>GS &lt; 50 (Low)</v>
      </c>
      <c r="B787" s="103" t="s">
        <v>12</v>
      </c>
      <c r="D787" s="103" t="s">
        <v>77</v>
      </c>
      <c r="E787" s="25"/>
      <c r="F787" s="34">
        <f t="shared" si="89"/>
        <v>0.20300000000000001</v>
      </c>
      <c r="G787" s="55">
        <f>IF(AND(E754*12&gt;=150000),OnPeakPer*E754*E756,OnPeakPer*E754)</f>
        <v>180</v>
      </c>
      <c r="H787" s="130">
        <f>G787*F787</f>
        <v>36.54</v>
      </c>
      <c r="I787" s="35">
        <f t="shared" si="90"/>
        <v>0.20300000000000001</v>
      </c>
      <c r="J787" s="56">
        <f>IF(AND(E754*12&gt;=150000),OnPeakPer*E754*E757,OnPeakPer*E754)</f>
        <v>180</v>
      </c>
      <c r="K787" s="118">
        <f>J787*I787</f>
        <v>36.54</v>
      </c>
      <c r="L787" s="119">
        <f>K787-H787</f>
        <v>0</v>
      </c>
      <c r="M787" s="120">
        <f>IF(ISERROR(L787/H787), "", L787/H787)</f>
        <v>0</v>
      </c>
    </row>
    <row r="788" spans="1:14" ht="13.2" hidden="1" customHeight="1" x14ac:dyDescent="0.25">
      <c r="A788" s="103" t="str">
        <f t="shared" si="88"/>
        <v>GS &lt; 50 (Low)</v>
      </c>
      <c r="B788" s="103" t="s">
        <v>78</v>
      </c>
      <c r="D788" s="25" t="s">
        <v>79</v>
      </c>
      <c r="E788" s="25"/>
      <c r="F788" s="34">
        <f t="shared" si="89"/>
        <v>0.11308</v>
      </c>
      <c r="G788" s="55">
        <f>IF(AND(E754*12&gt;=150000),E754*E756,E754)</f>
        <v>1000</v>
      </c>
      <c r="H788" s="130">
        <f>G788*F788</f>
        <v>113.08</v>
      </c>
      <c r="I788" s="35">
        <f t="shared" si="90"/>
        <v>0.11308</v>
      </c>
      <c r="J788" s="56">
        <f>IF(AND(E754*12&gt;=150000),E754*E757,E754)</f>
        <v>1000</v>
      </c>
      <c r="K788" s="118">
        <f>J788*I788</f>
        <v>113.08</v>
      </c>
      <c r="L788" s="119">
        <f>K788-H788</f>
        <v>0</v>
      </c>
      <c r="M788" s="120">
        <f>IF(ISERROR(L788/H788), "", L788/H788)</f>
        <v>0</v>
      </c>
    </row>
    <row r="789" spans="1:14" ht="13.8" hidden="1" customHeight="1" thickBot="1" x14ac:dyDescent="0.3">
      <c r="A789" s="103" t="str">
        <f t="shared" si="88"/>
        <v>GS &lt; 50 (Low)</v>
      </c>
      <c r="B789" s="103" t="s">
        <v>17</v>
      </c>
      <c r="D789" s="25" t="s">
        <v>80</v>
      </c>
      <c r="E789" s="25"/>
      <c r="F789" s="34">
        <f t="shared" si="89"/>
        <v>0.11308</v>
      </c>
      <c r="G789" s="55">
        <f>IF(AND(E754*12&gt;=150000),E754*E756,E754)</f>
        <v>1000</v>
      </c>
      <c r="H789" s="130">
        <f>G789*F789</f>
        <v>113.08</v>
      </c>
      <c r="I789" s="35">
        <f t="shared" si="90"/>
        <v>0.11308</v>
      </c>
      <c r="J789" s="56">
        <f>IF(AND(E754*12&gt;=150000),E754*E757,E754)</f>
        <v>1000</v>
      </c>
      <c r="K789" s="118">
        <f>J789*I789</f>
        <v>113.08</v>
      </c>
      <c r="L789" s="119">
        <f>K789-H789</f>
        <v>0</v>
      </c>
      <c r="M789" s="120">
        <f>IF(ISERROR(L789/H789), "", L789/H789)</f>
        <v>0</v>
      </c>
    </row>
    <row r="790" spans="1:14" ht="13.8" thickBot="1" x14ac:dyDescent="0.3">
      <c r="A790" s="103" t="str">
        <f t="shared" si="88"/>
        <v>GS &lt; 50 (Low)</v>
      </c>
      <c r="D790" s="58"/>
      <c r="E790" s="59"/>
      <c r="F790" s="60"/>
      <c r="G790" s="61"/>
      <c r="H790" s="62"/>
      <c r="I790" s="60"/>
      <c r="J790" s="63"/>
      <c r="K790" s="62"/>
      <c r="L790" s="64"/>
      <c r="M790" s="65"/>
    </row>
    <row r="791" spans="1:14" x14ac:dyDescent="0.25">
      <c r="A791" s="103" t="str">
        <f t="shared" si="88"/>
        <v>GS &lt; 50 (Low)</v>
      </c>
      <c r="B791" s="103" t="s">
        <v>12</v>
      </c>
      <c r="D791" s="135" t="s">
        <v>81</v>
      </c>
      <c r="E791" s="25"/>
      <c r="F791" s="136"/>
      <c r="G791" s="137"/>
      <c r="H791" s="138">
        <f>SUM(H781:H787,H780)</f>
        <v>222.45735327117751</v>
      </c>
      <c r="I791" s="139"/>
      <c r="J791" s="139"/>
      <c r="K791" s="138">
        <f>SUM(K781:K787,K780)</f>
        <v>227.22706804928032</v>
      </c>
      <c r="L791" s="140">
        <f>K791-H791</f>
        <v>4.7697147781028093</v>
      </c>
      <c r="M791" s="141">
        <f>IF((H791)=0,"",(L791/H791))</f>
        <v>2.1441029968060819E-2</v>
      </c>
    </row>
    <row r="792" spans="1:14" x14ac:dyDescent="0.25">
      <c r="A792" s="103" t="str">
        <f t="shared" si="88"/>
        <v>GS &lt; 50 (Low)</v>
      </c>
      <c r="B792" s="103" t="s">
        <v>12</v>
      </c>
      <c r="D792" s="142" t="s">
        <v>82</v>
      </c>
      <c r="E792" s="25"/>
      <c r="F792" s="136">
        <v>0.13</v>
      </c>
      <c r="G792" s="143"/>
      <c r="H792" s="144">
        <f>H791*F792</f>
        <v>28.919455925253079</v>
      </c>
      <c r="I792" s="145">
        <v>0.13</v>
      </c>
      <c r="J792" s="115"/>
      <c r="K792" s="144">
        <f>K791*I792</f>
        <v>29.539518846406441</v>
      </c>
      <c r="L792" s="119">
        <f>K792-H792</f>
        <v>0.62006292115336237</v>
      </c>
      <c r="M792" s="146">
        <f>IF((H792)=0,"",(L792/H792))</f>
        <v>2.1441029968060719E-2</v>
      </c>
    </row>
    <row r="793" spans="1:14" ht="14.4" x14ac:dyDescent="0.3">
      <c r="A793" s="103" t="str">
        <f t="shared" si="88"/>
        <v>GS &lt; 50 (Low)</v>
      </c>
      <c r="B793" s="103" t="s">
        <v>12</v>
      </c>
      <c r="D793" s="142" t="s">
        <v>83</v>
      </c>
      <c r="E793" s="147"/>
      <c r="F793" s="148">
        <f>OER</f>
        <v>0.23499999999999999</v>
      </c>
      <c r="G793" s="143"/>
      <c r="H793" s="144">
        <f>IF(OR(ISNUMBER(SEARCH("[DGEN]", E752))=TRUE, ISNUMBER(SEARCH("STREET LIGHT", E752))=TRUE), 0, IF(AND(E754=0, E755=0),0, IF(AND(E755=0, E754*12&gt;250000), 0, IF(AND(E754=0, E755&gt;=50), 0, IF(E754*12&lt;=250000, F793*H791*-1, IF(E755&lt;50, F793*H791*-1, 0))))))</f>
        <v>-52.277478018726711</v>
      </c>
      <c r="I793" s="148">
        <f>OER</f>
        <v>0.23499999999999999</v>
      </c>
      <c r="J793" s="115"/>
      <c r="K793" s="144">
        <f>IF(OR(ISNUMBER(SEARCH("[DGEN]", E752))=TRUE, ISNUMBER(SEARCH("STREET LIGHT", E752))=TRUE), 0, IF(AND(E754=0, E755=0),0, IF(AND(E755=0, E754*12&gt;250000), 0, IF(AND(E754=0, E755&gt;=50), 0, IF(E754*12&lt;=250000, I793*K791*-1, IF(E755&lt;50, I793*K791*-1, 0))))))</f>
        <v>-53.398360991580873</v>
      </c>
      <c r="L793" s="119">
        <f>K793-H793</f>
        <v>-1.1208829728541616</v>
      </c>
      <c r="M793" s="146"/>
    </row>
    <row r="794" spans="1:14" ht="13.8" thickBot="1" x14ac:dyDescent="0.3">
      <c r="A794" s="103" t="str">
        <f t="shared" si="88"/>
        <v>GS &lt; 50 (Low)</v>
      </c>
      <c r="B794" s="103" t="s">
        <v>84</v>
      </c>
      <c r="C794" s="24">
        <f>B29</f>
        <v>14</v>
      </c>
      <c r="D794" s="247" t="s">
        <v>85</v>
      </c>
      <c r="E794" s="247"/>
      <c r="F794" s="77"/>
      <c r="G794" s="78"/>
      <c r="H794" s="79">
        <f>H791+H792+H793</f>
        <v>199.0993311777039</v>
      </c>
      <c r="I794" s="80"/>
      <c r="J794" s="80"/>
      <c r="K794" s="81">
        <f>K791+K792+K793</f>
        <v>203.36822590410588</v>
      </c>
      <c r="L794" s="82">
        <f>K794-H794</f>
        <v>4.2688947264019816</v>
      </c>
      <c r="M794" s="83">
        <f>IF((H794)=0,"",(L794/H794))</f>
        <v>2.1441029968060649E-2</v>
      </c>
    </row>
    <row r="795" spans="1:14" ht="13.8" thickBot="1" x14ac:dyDescent="0.3">
      <c r="A795" s="103" t="str">
        <f t="shared" si="88"/>
        <v>GS &lt; 50 (Low)</v>
      </c>
      <c r="B795" s="103" t="s">
        <v>12</v>
      </c>
      <c r="D795" s="58"/>
      <c r="E795" s="59"/>
      <c r="F795" s="60"/>
      <c r="G795" s="61"/>
      <c r="H795" s="62"/>
      <c r="I795" s="60"/>
      <c r="J795" s="63"/>
      <c r="K795" s="62"/>
      <c r="L795" s="64"/>
      <c r="M795" s="65"/>
    </row>
    <row r="798" spans="1:14" x14ac:dyDescent="0.25">
      <c r="C798" s="103"/>
      <c r="D798" s="104" t="s">
        <v>34</v>
      </c>
      <c r="E798" s="246" t="str">
        <f>D30</f>
        <v>GS &lt; 50 (High)</v>
      </c>
      <c r="F798" s="246"/>
      <c r="G798" s="246"/>
      <c r="H798" s="246"/>
      <c r="I798" s="246"/>
      <c r="J798" s="246"/>
      <c r="K798" s="103" t="str">
        <f>IF(N750="DEMAND - INTERVAL","RTSR - INTERVAL METERED","")</f>
        <v/>
      </c>
    </row>
    <row r="799" spans="1:14" x14ac:dyDescent="0.25">
      <c r="C799" s="103"/>
      <c r="D799" s="104" t="s">
        <v>35</v>
      </c>
      <c r="E799" s="236" t="str">
        <f>H30</f>
        <v>RPP</v>
      </c>
      <c r="F799" s="236"/>
      <c r="G799" s="236"/>
      <c r="H799" s="20"/>
      <c r="I799" s="20"/>
    </row>
    <row r="800" spans="1:14" ht="15.6" x14ac:dyDescent="0.25">
      <c r="C800" s="103"/>
      <c r="D800" s="104" t="s">
        <v>36</v>
      </c>
      <c r="E800" s="21">
        <f>K30</f>
        <v>5000</v>
      </c>
      <c r="F800" s="105" t="s">
        <v>11</v>
      </c>
      <c r="J800" s="22"/>
      <c r="K800" s="22"/>
      <c r="L800" s="22"/>
      <c r="M800" s="22"/>
      <c r="N800" s="22"/>
    </row>
    <row r="801" spans="1:13" ht="15.6" x14ac:dyDescent="0.3">
      <c r="C801" s="103"/>
      <c r="D801" s="104" t="s">
        <v>37</v>
      </c>
      <c r="E801" s="21">
        <f>L30</f>
        <v>0</v>
      </c>
      <c r="F801" s="106" t="s">
        <v>16</v>
      </c>
      <c r="G801" s="107"/>
      <c r="H801" s="108"/>
      <c r="I801" s="108"/>
      <c r="J801" s="108"/>
    </row>
    <row r="802" spans="1:13" x14ac:dyDescent="0.25">
      <c r="C802" s="103"/>
      <c r="D802" s="104" t="s">
        <v>38</v>
      </c>
      <c r="E802" s="23">
        <f>I30</f>
        <v>1.0415000000000001</v>
      </c>
    </row>
    <row r="803" spans="1:13" x14ac:dyDescent="0.25">
      <c r="C803" s="103"/>
      <c r="D803" s="104" t="s">
        <v>39</v>
      </c>
      <c r="E803" s="23">
        <f>J30</f>
        <v>1.0415000000000001</v>
      </c>
    </row>
    <row r="804" spans="1:13" x14ac:dyDescent="0.25">
      <c r="C804" s="103"/>
    </row>
    <row r="805" spans="1:13" x14ac:dyDescent="0.25">
      <c r="C805" s="103"/>
      <c r="E805" s="105"/>
      <c r="F805" s="237" t="s">
        <v>40</v>
      </c>
      <c r="G805" s="238"/>
      <c r="H805" s="239"/>
      <c r="I805" s="237" t="s">
        <v>41</v>
      </c>
      <c r="J805" s="238"/>
      <c r="K805" s="239"/>
      <c r="L805" s="237" t="s">
        <v>42</v>
      </c>
      <c r="M805" s="239"/>
    </row>
    <row r="806" spans="1:13" x14ac:dyDescent="0.25">
      <c r="C806" s="103"/>
      <c r="E806" s="240"/>
      <c r="F806" s="109" t="s">
        <v>43</v>
      </c>
      <c r="G806" s="109" t="s">
        <v>44</v>
      </c>
      <c r="H806" s="110" t="s">
        <v>45</v>
      </c>
      <c r="I806" s="109" t="s">
        <v>43</v>
      </c>
      <c r="J806" s="111" t="s">
        <v>44</v>
      </c>
      <c r="K806" s="110" t="s">
        <v>45</v>
      </c>
      <c r="L806" s="242" t="s">
        <v>46</v>
      </c>
      <c r="M806" s="244" t="s">
        <v>47</v>
      </c>
    </row>
    <row r="807" spans="1:13" x14ac:dyDescent="0.25">
      <c r="C807" s="103"/>
      <c r="E807" s="241"/>
      <c r="F807" s="112" t="s">
        <v>48</v>
      </c>
      <c r="G807" s="112"/>
      <c r="H807" s="113" t="s">
        <v>48</v>
      </c>
      <c r="I807" s="112" t="s">
        <v>48</v>
      </c>
      <c r="J807" s="113"/>
      <c r="K807" s="113" t="s">
        <v>48</v>
      </c>
      <c r="L807" s="243"/>
      <c r="M807" s="245"/>
    </row>
    <row r="808" spans="1:13" x14ac:dyDescent="0.25">
      <c r="A808" s="103" t="str">
        <f>$E798</f>
        <v>GS &lt; 50 (High)</v>
      </c>
      <c r="D808" s="114" t="s">
        <v>49</v>
      </c>
      <c r="E808" s="25"/>
      <c r="F808" s="26">
        <f>F186</f>
        <v>27.24</v>
      </c>
      <c r="G808" s="115">
        <v>1</v>
      </c>
      <c r="H808" s="116">
        <f>G808*F808</f>
        <v>27.24</v>
      </c>
      <c r="I808" s="29">
        <f>I186</f>
        <v>27.24</v>
      </c>
      <c r="J808" s="117">
        <f>G808</f>
        <v>1</v>
      </c>
      <c r="K808" s="118">
        <f>J808*I808</f>
        <v>27.24</v>
      </c>
      <c r="L808" s="119">
        <f>K808-H808</f>
        <v>0</v>
      </c>
      <c r="M808" s="120">
        <f>IF(ISERROR(L808/H808), "", L808/H808)</f>
        <v>0</v>
      </c>
    </row>
    <row r="809" spans="1:13" x14ac:dyDescent="0.25">
      <c r="A809" s="103" t="str">
        <f t="shared" ref="A809:A841" si="95">A808</f>
        <v>GS &lt; 50 (High)</v>
      </c>
      <c r="D809" s="114" t="s">
        <v>50</v>
      </c>
      <c r="E809" s="25"/>
      <c r="F809" s="34">
        <f t="shared" ref="F809:F835" si="96">F187</f>
        <v>3.2800000000000003E-2</v>
      </c>
      <c r="G809" s="115">
        <f>IF($E801&gt;0, $E801, $E800)</f>
        <v>5000</v>
      </c>
      <c r="H809" s="116">
        <f>G809*F809</f>
        <v>164</v>
      </c>
      <c r="I809" s="35">
        <f t="shared" ref="I809:I835" si="97">I187</f>
        <v>3.3799999999999997E-2</v>
      </c>
      <c r="J809" s="117">
        <f>IF($E801&gt;0, $E801, $E800)</f>
        <v>5000</v>
      </c>
      <c r="K809" s="118">
        <f>J809*I809</f>
        <v>168.99999999999997</v>
      </c>
      <c r="L809" s="119">
        <f>K809-H809</f>
        <v>4.9999999999999716</v>
      </c>
      <c r="M809" s="120">
        <f>IF(ISERROR(L809/H809), "", L809/H809)</f>
        <v>3.0487804878048606E-2</v>
      </c>
    </row>
    <row r="810" spans="1:13" ht="13.2" hidden="1" customHeight="1" x14ac:dyDescent="0.25">
      <c r="A810" s="103" t="str">
        <f t="shared" si="95"/>
        <v>GS &lt; 50 (High)</v>
      </c>
      <c r="D810" s="114" t="s">
        <v>51</v>
      </c>
      <c r="E810" s="25"/>
      <c r="F810" s="34">
        <f t="shared" si="96"/>
        <v>0</v>
      </c>
      <c r="G810" s="115">
        <f>IF($E801&gt;0, $E801, $E800)</f>
        <v>5000</v>
      </c>
      <c r="H810" s="116">
        <v>0</v>
      </c>
      <c r="I810" s="35">
        <f t="shared" si="97"/>
        <v>0</v>
      </c>
      <c r="J810" s="117">
        <f>IF($E801&gt;0, $E801, $E800)</f>
        <v>5000</v>
      </c>
      <c r="K810" s="118">
        <v>0</v>
      </c>
      <c r="L810" s="119"/>
      <c r="M810" s="120"/>
    </row>
    <row r="811" spans="1:13" ht="13.2" hidden="1" customHeight="1" x14ac:dyDescent="0.25">
      <c r="A811" s="103" t="str">
        <f t="shared" si="95"/>
        <v>GS &lt; 50 (High)</v>
      </c>
      <c r="D811" s="114" t="s">
        <v>52</v>
      </c>
      <c r="E811" s="25"/>
      <c r="F811" s="34">
        <f t="shared" si="96"/>
        <v>0</v>
      </c>
      <c r="G811" s="115">
        <f>IF($E801&gt;0, $E801, $E800)</f>
        <v>5000</v>
      </c>
      <c r="H811" s="116">
        <v>0</v>
      </c>
      <c r="I811" s="35">
        <f t="shared" si="97"/>
        <v>0</v>
      </c>
      <c r="J811" s="121">
        <f>IF($E801&gt;0, $E801, $E800)</f>
        <v>5000</v>
      </c>
      <c r="K811" s="118">
        <v>0</v>
      </c>
      <c r="L811" s="119">
        <f t="shared" ref="L811:L829" si="98">K811-H811</f>
        <v>0</v>
      </c>
      <c r="M811" s="120" t="str">
        <f>IF(ISERROR(L811/H811), "", L811/H811)</f>
        <v/>
      </c>
    </row>
    <row r="812" spans="1:13" x14ac:dyDescent="0.25">
      <c r="A812" s="103" t="str">
        <f t="shared" si="95"/>
        <v>GS &lt; 50 (High)</v>
      </c>
      <c r="D812" s="114" t="s">
        <v>53</v>
      </c>
      <c r="E812" s="25"/>
      <c r="F812" s="26">
        <f t="shared" si="96"/>
        <v>0</v>
      </c>
      <c r="G812" s="115">
        <v>1</v>
      </c>
      <c r="H812" s="116">
        <f>G812*F812</f>
        <v>0</v>
      </c>
      <c r="I812" s="29">
        <f t="shared" si="97"/>
        <v>0</v>
      </c>
      <c r="J812" s="117">
        <f>G812</f>
        <v>1</v>
      </c>
      <c r="K812" s="118">
        <f>J812*I812</f>
        <v>0</v>
      </c>
      <c r="L812" s="119">
        <f t="shared" si="98"/>
        <v>0</v>
      </c>
      <c r="M812" s="120" t="str">
        <f>IF(ISERROR(L812/H812), "", L812/H812)</f>
        <v/>
      </c>
    </row>
    <row r="813" spans="1:13" x14ac:dyDescent="0.25">
      <c r="A813" s="103" t="str">
        <f t="shared" si="95"/>
        <v>GS &lt; 50 (High)</v>
      </c>
      <c r="D813" s="114" t="s">
        <v>54</v>
      </c>
      <c r="E813" s="25"/>
      <c r="F813" s="36">
        <f t="shared" si="96"/>
        <v>-1.2658319349634105E-3</v>
      </c>
      <c r="G813" s="115">
        <f>IF($E801&gt;0, $E801, $E800)</f>
        <v>5000</v>
      </c>
      <c r="H813" s="116">
        <f>G813*F813</f>
        <v>-6.3291596748170527</v>
      </c>
      <c r="I813" s="35">
        <f t="shared" si="97"/>
        <v>2.1873692150652917E-3</v>
      </c>
      <c r="J813" s="117">
        <f>IF($E801&gt;0, $E801, $E800)</f>
        <v>5000</v>
      </c>
      <c r="K813" s="118">
        <f>J813*I813</f>
        <v>10.936846075326459</v>
      </c>
      <c r="L813" s="119">
        <f t="shared" si="98"/>
        <v>17.266005750143513</v>
      </c>
      <c r="M813" s="120">
        <f>IF(ISERROR(L813/H813), "", L813/H813)</f>
        <v>-2.7280091887779077</v>
      </c>
    </row>
    <row r="814" spans="1:13" x14ac:dyDescent="0.25">
      <c r="A814" s="103" t="str">
        <f t="shared" si="95"/>
        <v>GS &lt; 50 (High)</v>
      </c>
      <c r="B814" s="103" t="s">
        <v>55</v>
      </c>
      <c r="C814" s="24">
        <f>B30</f>
        <v>15</v>
      </c>
      <c r="D814" s="46" t="s">
        <v>56</v>
      </c>
      <c r="E814" s="47"/>
      <c r="F814" s="48"/>
      <c r="G814" s="49"/>
      <c r="H814" s="50">
        <f>SUM(H808:H813)</f>
        <v>184.91084032518296</v>
      </c>
      <c r="I814" s="51"/>
      <c r="J814" s="52"/>
      <c r="K814" s="50">
        <f>SUM(K808:K813)</f>
        <v>207.17684607532644</v>
      </c>
      <c r="L814" s="41">
        <f t="shared" si="98"/>
        <v>22.266005750143478</v>
      </c>
      <c r="M814" s="42">
        <f>IF((H814)=0,"",(L814/H814))</f>
        <v>0.12041482106179729</v>
      </c>
    </row>
    <row r="815" spans="1:13" x14ac:dyDescent="0.25">
      <c r="A815" s="103" t="str">
        <f t="shared" si="95"/>
        <v>GS &lt; 50 (High)</v>
      </c>
      <c r="D815" s="123" t="s">
        <v>57</v>
      </c>
      <c r="E815" s="25"/>
      <c r="F815" s="34">
        <f t="shared" si="96"/>
        <v>0.12752000000000002</v>
      </c>
      <c r="G815" s="43">
        <f>IF(F815=0, 0, $E800*E802-E800)</f>
        <v>207.50000000000091</v>
      </c>
      <c r="H815" s="28">
        <f t="shared" ref="H815:H822" si="99">G815*F815</f>
        <v>26.460400000000121</v>
      </c>
      <c r="I815" s="35">
        <f t="shared" si="97"/>
        <v>0.12752000000000002</v>
      </c>
      <c r="J815" s="44">
        <f>IF(I815=0, 0, E800*E803-E800)</f>
        <v>207.50000000000091</v>
      </c>
      <c r="K815" s="31">
        <f t="shared" ref="K815:K822" si="100">J815*I815</f>
        <v>26.460400000000121</v>
      </c>
      <c r="L815" s="119">
        <f t="shared" si="98"/>
        <v>0</v>
      </c>
      <c r="M815" s="120">
        <f t="shared" ref="M815:M822" si="101">IF(ISERROR(L815/H815), "", L815/H815)</f>
        <v>0</v>
      </c>
    </row>
    <row r="816" spans="1:13" ht="26.4" x14ac:dyDescent="0.25">
      <c r="A816" s="103" t="str">
        <f t="shared" si="95"/>
        <v>GS &lt; 50 (High)</v>
      </c>
      <c r="D816" s="123" t="s">
        <v>58</v>
      </c>
      <c r="E816" s="25"/>
      <c r="F816" s="36">
        <f t="shared" si="96"/>
        <v>0</v>
      </c>
      <c r="G816" s="55">
        <f>IF($E801&gt;0, $E801, $E800)</f>
        <v>5000</v>
      </c>
      <c r="H816" s="116">
        <f t="shared" si="99"/>
        <v>0</v>
      </c>
      <c r="I816" s="35">
        <f t="shared" si="97"/>
        <v>0</v>
      </c>
      <c r="J816" s="56">
        <f>IF($E801&gt;0, $E801, $E800)</f>
        <v>5000</v>
      </c>
      <c r="K816" s="118">
        <f t="shared" si="100"/>
        <v>0</v>
      </c>
      <c r="L816" s="119">
        <f t="shared" si="98"/>
        <v>0</v>
      </c>
      <c r="M816" s="120" t="str">
        <f t="shared" si="101"/>
        <v/>
      </c>
    </row>
    <row r="817" spans="1:14" x14ac:dyDescent="0.25">
      <c r="A817" s="103" t="str">
        <f t="shared" si="95"/>
        <v>GS &lt; 50 (High)</v>
      </c>
      <c r="D817" s="123" t="s">
        <v>59</v>
      </c>
      <c r="E817" s="25"/>
      <c r="F817" s="36">
        <f t="shared" si="96"/>
        <v>0</v>
      </c>
      <c r="G817" s="55">
        <f>IF($E801&gt;0, $E801, $E800)</f>
        <v>5000</v>
      </c>
      <c r="H817" s="116">
        <f t="shared" si="99"/>
        <v>0</v>
      </c>
      <c r="I817" s="35">
        <f t="shared" si="97"/>
        <v>0</v>
      </c>
      <c r="J817" s="56">
        <f>IF($E801&gt;0, $E801, $E800)</f>
        <v>5000</v>
      </c>
      <c r="K817" s="118">
        <f t="shared" si="100"/>
        <v>0</v>
      </c>
      <c r="L817" s="119">
        <f t="shared" si="98"/>
        <v>0</v>
      </c>
      <c r="M817" s="120" t="str">
        <f t="shared" si="101"/>
        <v/>
      </c>
    </row>
    <row r="818" spans="1:14" x14ac:dyDescent="0.25">
      <c r="A818" s="103" t="str">
        <f t="shared" si="95"/>
        <v>GS &lt; 50 (High)</v>
      </c>
      <c r="D818" s="123" t="s">
        <v>60</v>
      </c>
      <c r="E818" s="25"/>
      <c r="F818" s="34">
        <f t="shared" si="96"/>
        <v>0</v>
      </c>
      <c r="G818" s="55">
        <f>E800</f>
        <v>5000</v>
      </c>
      <c r="H818" s="116">
        <f t="shared" si="99"/>
        <v>0</v>
      </c>
      <c r="I818" s="35">
        <f t="shared" si="97"/>
        <v>0</v>
      </c>
      <c r="J818" s="56">
        <f>E800</f>
        <v>5000</v>
      </c>
      <c r="K818" s="118">
        <f t="shared" si="100"/>
        <v>0</v>
      </c>
      <c r="L818" s="119">
        <f t="shared" si="98"/>
        <v>0</v>
      </c>
      <c r="M818" s="120" t="str">
        <f t="shared" si="101"/>
        <v/>
      </c>
    </row>
    <row r="819" spans="1:14" x14ac:dyDescent="0.25">
      <c r="A819" s="103" t="str">
        <f t="shared" si="95"/>
        <v>GS &lt; 50 (High)</v>
      </c>
      <c r="D819" s="114" t="s">
        <v>61</v>
      </c>
      <c r="E819" s="25"/>
      <c r="F819" s="36">
        <f t="shared" si="96"/>
        <v>1.3685688955204041E-3</v>
      </c>
      <c r="G819" s="55">
        <f>IF($E801&gt;0, $E801, $E800)</f>
        <v>5000</v>
      </c>
      <c r="H819" s="116">
        <f t="shared" si="99"/>
        <v>6.8428444776020205</v>
      </c>
      <c r="I819" s="35">
        <f t="shared" si="97"/>
        <v>1.4311325235944845E-3</v>
      </c>
      <c r="J819" s="56">
        <f>IF($E801&gt;0, $E801, $E800)</f>
        <v>5000</v>
      </c>
      <c r="K819" s="118">
        <f t="shared" si="100"/>
        <v>7.1556626179724221</v>
      </c>
      <c r="L819" s="119">
        <f t="shared" si="98"/>
        <v>0.31281814037040157</v>
      </c>
      <c r="M819" s="120">
        <f t="shared" si="101"/>
        <v>4.5714635396773527E-2</v>
      </c>
    </row>
    <row r="820" spans="1:14" ht="26.4" x14ac:dyDescent="0.25">
      <c r="A820" s="103" t="str">
        <f t="shared" si="95"/>
        <v>GS &lt; 50 (High)</v>
      </c>
      <c r="D820" s="123" t="s">
        <v>62</v>
      </c>
      <c r="E820" s="25"/>
      <c r="F820" s="36">
        <f t="shared" si="96"/>
        <v>0.42</v>
      </c>
      <c r="G820" s="115">
        <v>1</v>
      </c>
      <c r="H820" s="116">
        <f t="shared" si="99"/>
        <v>0.42</v>
      </c>
      <c r="I820" s="45">
        <f t="shared" si="97"/>
        <v>0.42</v>
      </c>
      <c r="J820" s="121">
        <v>1</v>
      </c>
      <c r="K820" s="118">
        <f t="shared" si="100"/>
        <v>0.42</v>
      </c>
      <c r="L820" s="119">
        <f t="shared" si="98"/>
        <v>0</v>
      </c>
      <c r="M820" s="120">
        <f t="shared" si="101"/>
        <v>0</v>
      </c>
    </row>
    <row r="821" spans="1:14" x14ac:dyDescent="0.25">
      <c r="A821" s="103" t="str">
        <f t="shared" si="95"/>
        <v>GS &lt; 50 (High)</v>
      </c>
      <c r="D821" s="114" t="s">
        <v>63</v>
      </c>
      <c r="E821" s="25"/>
      <c r="F821" s="36">
        <f t="shared" si="96"/>
        <v>0</v>
      </c>
      <c r="G821" s="115">
        <v>1</v>
      </c>
      <c r="H821" s="116">
        <f t="shared" si="99"/>
        <v>0</v>
      </c>
      <c r="I821" s="29">
        <f t="shared" si="97"/>
        <v>0</v>
      </c>
      <c r="J821" s="121">
        <v>1</v>
      </c>
      <c r="K821" s="118">
        <f t="shared" si="100"/>
        <v>0</v>
      </c>
      <c r="L821" s="119">
        <f t="shared" si="98"/>
        <v>0</v>
      </c>
      <c r="M821" s="120" t="str">
        <f t="shared" si="101"/>
        <v/>
      </c>
    </row>
    <row r="822" spans="1:14" x14ac:dyDescent="0.25">
      <c r="A822" s="103" t="str">
        <f t="shared" si="95"/>
        <v>GS &lt; 50 (High)</v>
      </c>
      <c r="D822" s="114" t="s">
        <v>64</v>
      </c>
      <c r="E822" s="25"/>
      <c r="F822" s="34">
        <f t="shared" si="96"/>
        <v>1.2327863106205274E-3</v>
      </c>
      <c r="G822" s="55">
        <f>IF($E801&gt;0, $E801, $E800)</f>
        <v>5000</v>
      </c>
      <c r="H822" s="116">
        <f t="shared" si="99"/>
        <v>6.1639315531026373</v>
      </c>
      <c r="I822" s="35">
        <f t="shared" si="97"/>
        <v>1.3278631062052729E-4</v>
      </c>
      <c r="J822" s="56">
        <f>IF($E801&gt;0, $E801, $E800)</f>
        <v>5000</v>
      </c>
      <c r="K822" s="118">
        <f t="shared" si="100"/>
        <v>0.66393155310263641</v>
      </c>
      <c r="L822" s="119">
        <f t="shared" si="98"/>
        <v>-5.5000000000000009</v>
      </c>
      <c r="M822" s="120">
        <f t="shared" si="101"/>
        <v>-0.89228764995476884</v>
      </c>
    </row>
    <row r="823" spans="1:14" ht="26.4" x14ac:dyDescent="0.25">
      <c r="A823" s="103" t="str">
        <f t="shared" si="95"/>
        <v>GS &lt; 50 (High)</v>
      </c>
      <c r="B823" s="103" t="s">
        <v>65</v>
      </c>
      <c r="C823" s="24">
        <f>B30</f>
        <v>15</v>
      </c>
      <c r="D823" s="46" t="s">
        <v>66</v>
      </c>
      <c r="E823" s="47"/>
      <c r="F823" s="48"/>
      <c r="G823" s="49"/>
      <c r="H823" s="50">
        <f>SUM(H814:H822)</f>
        <v>224.79801635588771</v>
      </c>
      <c r="I823" s="51"/>
      <c r="J823" s="52"/>
      <c r="K823" s="50">
        <f>SUM(K814:K822)</f>
        <v>241.8768402464016</v>
      </c>
      <c r="L823" s="41">
        <f t="shared" si="98"/>
        <v>17.078823890513888</v>
      </c>
      <c r="M823" s="42">
        <f>IF((H823)=0,"",(L823/H823))</f>
        <v>7.5974086281418274E-2</v>
      </c>
    </row>
    <row r="824" spans="1:14" x14ac:dyDescent="0.25">
      <c r="A824" s="103" t="str">
        <f t="shared" si="95"/>
        <v>GS &lt; 50 (High)</v>
      </c>
      <c r="D824" s="126" t="s">
        <v>67</v>
      </c>
      <c r="E824" s="25"/>
      <c r="F824" s="36">
        <f t="shared" si="96"/>
        <v>1.18E-2</v>
      </c>
      <c r="G824" s="43">
        <f>IF($E801&gt;0, $E801, $E800*$E802)</f>
        <v>5207.5000000000009</v>
      </c>
      <c r="H824" s="116">
        <f>G824*F824</f>
        <v>61.44850000000001</v>
      </c>
      <c r="I824" s="35">
        <f t="shared" si="97"/>
        <v>1.2500000000000001E-2</v>
      </c>
      <c r="J824" s="44">
        <f>IF($E801&gt;0, $E801, $E800*$E803)</f>
        <v>5207.5000000000009</v>
      </c>
      <c r="K824" s="118">
        <f>J824*I824</f>
        <v>65.093750000000014</v>
      </c>
      <c r="L824" s="119">
        <f t="shared" si="98"/>
        <v>3.6452500000000043</v>
      </c>
      <c r="M824" s="120">
        <f>IF(ISERROR(L824/H824), "", L824/H824)</f>
        <v>5.9322033898305149E-2</v>
      </c>
      <c r="N824" s="127" t="str">
        <f>IF(ISERROR(ABS(M824)), "", IF(ABS(M824)&gt;=4%, "In the manager's summary, discuss the reasoning for the change in RTSR rates", ""))</f>
        <v>In the manager's summary, discuss the reasoning for the change in RTSR rates</v>
      </c>
    </row>
    <row r="825" spans="1:14" ht="26.4" x14ac:dyDescent="0.25">
      <c r="A825" s="103" t="str">
        <f t="shared" si="95"/>
        <v>GS &lt; 50 (High)</v>
      </c>
      <c r="D825" s="128" t="s">
        <v>68</v>
      </c>
      <c r="E825" s="25"/>
      <c r="F825" s="36">
        <f t="shared" si="96"/>
        <v>8.6999999999999994E-3</v>
      </c>
      <c r="G825" s="43">
        <f>IF($E801&gt;0, $E801, $E800*$E802)</f>
        <v>5207.5000000000009</v>
      </c>
      <c r="H825" s="116">
        <f>G825*F825</f>
        <v>45.305250000000008</v>
      </c>
      <c r="I825" s="35">
        <f t="shared" si="97"/>
        <v>9.2999999999999992E-3</v>
      </c>
      <c r="J825" s="44">
        <f>IF($E801&gt;0, $E801, $E800*$E803)</f>
        <v>5207.5000000000009</v>
      </c>
      <c r="K825" s="118">
        <f>J825*I825</f>
        <v>48.429750000000006</v>
      </c>
      <c r="L825" s="119">
        <f t="shared" si="98"/>
        <v>3.1244999999999976</v>
      </c>
      <c r="M825" s="120">
        <f>IF(ISERROR(L825/H825), "", L825/H825)</f>
        <v>6.896551724137924E-2</v>
      </c>
      <c r="N825" s="127" t="str">
        <f>IF(ISERROR(ABS(M825)), "", IF(ABS(M825)&gt;=4%, "In the manager's summary, discuss the reasoning for the change in RTSR rates", ""))</f>
        <v>In the manager's summary, discuss the reasoning for the change in RTSR rates</v>
      </c>
    </row>
    <row r="826" spans="1:14" ht="26.4" x14ac:dyDescent="0.25">
      <c r="A826" s="103" t="str">
        <f t="shared" si="95"/>
        <v>GS &lt; 50 (High)</v>
      </c>
      <c r="B826" s="103" t="s">
        <v>69</v>
      </c>
      <c r="C826" s="24">
        <f>B30</f>
        <v>15</v>
      </c>
      <c r="D826" s="46" t="s">
        <v>70</v>
      </c>
      <c r="E826" s="47"/>
      <c r="F826" s="48"/>
      <c r="G826" s="49"/>
      <c r="H826" s="50">
        <f>SUM(H823:H825)</f>
        <v>331.55176635588771</v>
      </c>
      <c r="I826" s="51"/>
      <c r="J826" s="52"/>
      <c r="K826" s="50">
        <f>SUM(K823:K825)</f>
        <v>355.40034024640164</v>
      </c>
      <c r="L826" s="41">
        <f t="shared" si="98"/>
        <v>23.848573890513933</v>
      </c>
      <c r="M826" s="42">
        <f>IF((H826)=0,"",(L826/H826))</f>
        <v>7.1930166901644166E-2</v>
      </c>
    </row>
    <row r="827" spans="1:14" ht="26.4" x14ac:dyDescent="0.25">
      <c r="A827" s="103" t="str">
        <f t="shared" si="95"/>
        <v>GS &lt; 50 (High)</v>
      </c>
      <c r="D827" s="129" t="s">
        <v>71</v>
      </c>
      <c r="E827" s="25"/>
      <c r="F827" s="34">
        <f t="shared" si="96"/>
        <v>4.5000000000000005E-3</v>
      </c>
      <c r="G827" s="43">
        <f>E800*E802</f>
        <v>5207.5000000000009</v>
      </c>
      <c r="H827" s="53">
        <f>G827*F827</f>
        <v>23.433750000000007</v>
      </c>
      <c r="I827" s="35">
        <f t="shared" si="97"/>
        <v>4.5000000000000005E-3</v>
      </c>
      <c r="J827" s="44">
        <f>E800*E803</f>
        <v>5207.5000000000009</v>
      </c>
      <c r="K827" s="31">
        <f>J827*I827</f>
        <v>23.433750000000007</v>
      </c>
      <c r="L827" s="119">
        <f t="shared" si="98"/>
        <v>0</v>
      </c>
      <c r="M827" s="120">
        <f>IF(ISERROR(L827/H827), "", L827/H827)</f>
        <v>0</v>
      </c>
    </row>
    <row r="828" spans="1:14" ht="26.4" x14ac:dyDescent="0.25">
      <c r="A828" s="103" t="str">
        <f t="shared" si="95"/>
        <v>GS &lt; 50 (High)</v>
      </c>
      <c r="D828" s="129" t="s">
        <v>72</v>
      </c>
      <c r="E828" s="25"/>
      <c r="F828" s="34">
        <f t="shared" si="96"/>
        <v>1.5E-3</v>
      </c>
      <c r="G828" s="43">
        <f>E800*E802</f>
        <v>5207.5000000000009</v>
      </c>
      <c r="H828" s="53">
        <f>G828*F828</f>
        <v>7.8112500000000011</v>
      </c>
      <c r="I828" s="35">
        <f t="shared" si="97"/>
        <v>1.5E-3</v>
      </c>
      <c r="J828" s="44">
        <f>E800*E803</f>
        <v>5207.5000000000009</v>
      </c>
      <c r="K828" s="31">
        <f>J828*I828</f>
        <v>7.8112500000000011</v>
      </c>
      <c r="L828" s="119">
        <f t="shared" si="98"/>
        <v>0</v>
      </c>
      <c r="M828" s="120">
        <f>IF(ISERROR(L828/H828), "", L828/H828)</f>
        <v>0</v>
      </c>
    </row>
    <row r="829" spans="1:14" x14ac:dyDescent="0.25">
      <c r="A829" s="103" t="str">
        <f t="shared" si="95"/>
        <v>GS &lt; 50 (High)</v>
      </c>
      <c r="D829" s="25" t="s">
        <v>73</v>
      </c>
      <c r="E829" s="25"/>
      <c r="F829" s="54">
        <f t="shared" si="96"/>
        <v>0.25</v>
      </c>
      <c r="G829" s="115">
        <v>1</v>
      </c>
      <c r="H829" s="130">
        <f>G829*F829</f>
        <v>0.25</v>
      </c>
      <c r="I829" s="45">
        <f t="shared" si="97"/>
        <v>0.25</v>
      </c>
      <c r="J829" s="117">
        <v>1</v>
      </c>
      <c r="K829" s="118">
        <f>J829*I829</f>
        <v>0.25</v>
      </c>
      <c r="L829" s="119">
        <f t="shared" si="98"/>
        <v>0</v>
      </c>
      <c r="M829" s="120">
        <f>IF(ISERROR(L829/H829), "", L829/H829)</f>
        <v>0</v>
      </c>
    </row>
    <row r="830" spans="1:14" ht="26.4" x14ac:dyDescent="0.25">
      <c r="A830" s="103" t="str">
        <f t="shared" si="95"/>
        <v>GS &lt; 50 (High)</v>
      </c>
      <c r="D830" s="129" t="s">
        <v>74</v>
      </c>
      <c r="E830" s="25"/>
      <c r="F830" s="34">
        <f t="shared" si="96"/>
        <v>0</v>
      </c>
      <c r="G830" s="55"/>
      <c r="H830" s="130"/>
      <c r="I830" s="35">
        <f t="shared" si="97"/>
        <v>0</v>
      </c>
      <c r="J830" s="56"/>
      <c r="K830" s="118"/>
      <c r="L830" s="119"/>
      <c r="M830" s="120"/>
    </row>
    <row r="831" spans="1:14" x14ac:dyDescent="0.25">
      <c r="A831" s="103" t="str">
        <f t="shared" si="95"/>
        <v>GS &lt; 50 (High)</v>
      </c>
      <c r="B831" s="103" t="s">
        <v>12</v>
      </c>
      <c r="D831" s="25" t="s">
        <v>75</v>
      </c>
      <c r="E831" s="25"/>
      <c r="F831" s="34">
        <f t="shared" si="96"/>
        <v>9.8000000000000004E-2</v>
      </c>
      <c r="G831" s="55">
        <f>IF(AND(E800*12&gt;=150000),OffPeakPer*E800*E802,OffPeakPer*E800)</f>
        <v>3200</v>
      </c>
      <c r="H831" s="130">
        <f>G831*F831</f>
        <v>313.60000000000002</v>
      </c>
      <c r="I831" s="35">
        <f t="shared" si="97"/>
        <v>9.8000000000000004E-2</v>
      </c>
      <c r="J831" s="56">
        <f>IF(AND(E800*12&gt;=150000),OffPeakPer*E800*E803,OffPeakPer*E800)</f>
        <v>3200</v>
      </c>
      <c r="K831" s="118">
        <f>J831*I831</f>
        <v>313.60000000000002</v>
      </c>
      <c r="L831" s="119">
        <f>K831-H831</f>
        <v>0</v>
      </c>
      <c r="M831" s="120">
        <f>IF(ISERROR(L831/H831), "", L831/H831)</f>
        <v>0</v>
      </c>
    </row>
    <row r="832" spans="1:14" x14ac:dyDescent="0.25">
      <c r="A832" s="103" t="str">
        <f t="shared" si="95"/>
        <v>GS &lt; 50 (High)</v>
      </c>
      <c r="B832" s="103" t="s">
        <v>12</v>
      </c>
      <c r="D832" s="25" t="s">
        <v>76</v>
      </c>
      <c r="E832" s="25"/>
      <c r="F832" s="34">
        <f t="shared" si="96"/>
        <v>0.157</v>
      </c>
      <c r="G832" s="55">
        <f>IF(AND(E800*12&gt;=150000),MidPeakPer*E800*E802,MidPeakPer*E800)</f>
        <v>900</v>
      </c>
      <c r="H832" s="130">
        <f>G832*F832</f>
        <v>141.30000000000001</v>
      </c>
      <c r="I832" s="35">
        <f t="shared" si="97"/>
        <v>0.157</v>
      </c>
      <c r="J832" s="56">
        <f>IF(AND(E800*12&gt;=150000),MidPeakPer*E800*E803,MidPeakPer*E800)</f>
        <v>900</v>
      </c>
      <c r="K832" s="118">
        <f>J832*I832</f>
        <v>141.30000000000001</v>
      </c>
      <c r="L832" s="119">
        <f>K832-H832</f>
        <v>0</v>
      </c>
      <c r="M832" s="120">
        <f>IF(ISERROR(L832/H832), "", L832/H832)</f>
        <v>0</v>
      </c>
    </row>
    <row r="833" spans="1:13" ht="13.8" thickBot="1" x14ac:dyDescent="0.3">
      <c r="A833" s="103" t="str">
        <f t="shared" si="95"/>
        <v>GS &lt; 50 (High)</v>
      </c>
      <c r="B833" s="103" t="s">
        <v>12</v>
      </c>
      <c r="D833" s="103" t="s">
        <v>77</v>
      </c>
      <c r="E833" s="25"/>
      <c r="F833" s="34">
        <f t="shared" si="96"/>
        <v>0.20300000000000001</v>
      </c>
      <c r="G833" s="55">
        <f>IF(AND(E800*12&gt;=150000),OnPeakPer*E800*E802,OnPeakPer*E800)</f>
        <v>900</v>
      </c>
      <c r="H833" s="130">
        <f>G833*F833</f>
        <v>182.70000000000002</v>
      </c>
      <c r="I833" s="35">
        <f t="shared" si="97"/>
        <v>0.20300000000000001</v>
      </c>
      <c r="J833" s="56">
        <f>IF(AND(E800*12&gt;=150000),OnPeakPer*E800*E803,OnPeakPer*E800)</f>
        <v>900</v>
      </c>
      <c r="K833" s="118">
        <f>J833*I833</f>
        <v>182.70000000000002</v>
      </c>
      <c r="L833" s="119">
        <f>K833-H833</f>
        <v>0</v>
      </c>
      <c r="M833" s="120">
        <f>IF(ISERROR(L833/H833), "", L833/H833)</f>
        <v>0</v>
      </c>
    </row>
    <row r="834" spans="1:13" ht="13.2" hidden="1" customHeight="1" x14ac:dyDescent="0.25">
      <c r="A834" s="103" t="str">
        <f t="shared" si="95"/>
        <v>GS &lt; 50 (High)</v>
      </c>
      <c r="B834" s="103" t="s">
        <v>78</v>
      </c>
      <c r="D834" s="25" t="s">
        <v>79</v>
      </c>
      <c r="E834" s="25"/>
      <c r="F834" s="34">
        <f t="shared" si="96"/>
        <v>0.11308</v>
      </c>
      <c r="G834" s="55">
        <f>IF(AND(E800*12&gt;=150000),E800*E802,E800)</f>
        <v>5000</v>
      </c>
      <c r="H834" s="130">
        <f>G834*F834</f>
        <v>565.4</v>
      </c>
      <c r="I834" s="35">
        <f t="shared" si="97"/>
        <v>0.11308</v>
      </c>
      <c r="J834" s="56">
        <f>IF(AND(E800*12&gt;=150000),E800*E803,E800)</f>
        <v>5000</v>
      </c>
      <c r="K834" s="118">
        <f>J834*I834</f>
        <v>565.4</v>
      </c>
      <c r="L834" s="119">
        <f>K834-H834</f>
        <v>0</v>
      </c>
      <c r="M834" s="120">
        <f>IF(ISERROR(L834/H834), "", L834/H834)</f>
        <v>0</v>
      </c>
    </row>
    <row r="835" spans="1:13" ht="13.8" hidden="1" customHeight="1" thickBot="1" x14ac:dyDescent="0.3">
      <c r="A835" s="103" t="str">
        <f t="shared" si="95"/>
        <v>GS &lt; 50 (High)</v>
      </c>
      <c r="B835" s="103" t="s">
        <v>17</v>
      </c>
      <c r="D835" s="25" t="s">
        <v>80</v>
      </c>
      <c r="E835" s="25"/>
      <c r="F835" s="34">
        <f t="shared" si="96"/>
        <v>0.11308</v>
      </c>
      <c r="G835" s="55">
        <f>IF(AND(E800*12&gt;=150000),E800*E802,E800)</f>
        <v>5000</v>
      </c>
      <c r="H835" s="130">
        <f>G835*F835</f>
        <v>565.4</v>
      </c>
      <c r="I835" s="35">
        <f t="shared" si="97"/>
        <v>0.11308</v>
      </c>
      <c r="J835" s="56">
        <f>IF(AND(E800*12&gt;=150000),E800*E803,E800)</f>
        <v>5000</v>
      </c>
      <c r="K835" s="118">
        <f>J835*I835</f>
        <v>565.4</v>
      </c>
      <c r="L835" s="119">
        <f>K835-H835</f>
        <v>0</v>
      </c>
      <c r="M835" s="120">
        <f>IF(ISERROR(L835/H835), "", L835/H835)</f>
        <v>0</v>
      </c>
    </row>
    <row r="836" spans="1:13" ht="13.8" thickBot="1" x14ac:dyDescent="0.3">
      <c r="A836" s="103" t="str">
        <f t="shared" si="95"/>
        <v>GS &lt; 50 (High)</v>
      </c>
      <c r="D836" s="58"/>
      <c r="E836" s="59"/>
      <c r="F836" s="60"/>
      <c r="G836" s="61"/>
      <c r="H836" s="62"/>
      <c r="I836" s="60"/>
      <c r="J836" s="63"/>
      <c r="K836" s="62"/>
      <c r="L836" s="64"/>
      <c r="M836" s="65"/>
    </row>
    <row r="837" spans="1:13" x14ac:dyDescent="0.25">
      <c r="A837" s="103" t="str">
        <f t="shared" si="95"/>
        <v>GS &lt; 50 (High)</v>
      </c>
      <c r="B837" s="103" t="s">
        <v>12</v>
      </c>
      <c r="D837" s="135" t="s">
        <v>81</v>
      </c>
      <c r="E837" s="25"/>
      <c r="F837" s="136"/>
      <c r="G837" s="137"/>
      <c r="H837" s="138">
        <f>SUM(H827:H833,H826)</f>
        <v>1000.6467663558877</v>
      </c>
      <c r="I837" s="139"/>
      <c r="J837" s="139"/>
      <c r="K837" s="138">
        <f>SUM(K827:K833,K826)</f>
        <v>1024.4953402464016</v>
      </c>
      <c r="L837" s="140">
        <f>K837-H837</f>
        <v>23.848573890513876</v>
      </c>
      <c r="M837" s="141">
        <f>IF((H837)=0,"",(L837/H837))</f>
        <v>2.3833159404856304E-2</v>
      </c>
    </row>
    <row r="838" spans="1:13" x14ac:dyDescent="0.25">
      <c r="A838" s="103" t="str">
        <f t="shared" si="95"/>
        <v>GS &lt; 50 (High)</v>
      </c>
      <c r="B838" s="103" t="s">
        <v>12</v>
      </c>
      <c r="D838" s="142" t="s">
        <v>82</v>
      </c>
      <c r="E838" s="25"/>
      <c r="F838" s="136">
        <v>0.13</v>
      </c>
      <c r="G838" s="143"/>
      <c r="H838" s="144">
        <f>H837*F838</f>
        <v>130.08407962626541</v>
      </c>
      <c r="I838" s="145">
        <v>0.13</v>
      </c>
      <c r="J838" s="115"/>
      <c r="K838" s="144">
        <f>K837*I838</f>
        <v>133.18439423203222</v>
      </c>
      <c r="L838" s="119">
        <f>K838-H838</f>
        <v>3.1003146057668118</v>
      </c>
      <c r="M838" s="146">
        <f>IF((H838)=0,"",(L838/H838))</f>
        <v>2.3833159404856367E-2</v>
      </c>
    </row>
    <row r="839" spans="1:13" ht="14.4" x14ac:dyDescent="0.3">
      <c r="A839" s="103" t="str">
        <f t="shared" si="95"/>
        <v>GS &lt; 50 (High)</v>
      </c>
      <c r="B839" s="103" t="s">
        <v>12</v>
      </c>
      <c r="D839" s="142" t="s">
        <v>83</v>
      </c>
      <c r="E839" s="147"/>
      <c r="F839" s="148">
        <f>OER</f>
        <v>0.23499999999999999</v>
      </c>
      <c r="G839" s="143"/>
      <c r="H839" s="144">
        <f>IF(OR(ISNUMBER(SEARCH("[DGEN]", E798))=TRUE, ISNUMBER(SEARCH("STREET LIGHT", E798))=TRUE), 0, IF(AND(E800=0, E801=0),0, IF(AND(E801=0, E800*12&gt;250000), 0, IF(AND(E800=0, E801&gt;=50), 0, IF(E800*12&lt;=250000, F839*H837*-1, IF(E801&lt;50, F839*H837*-1, 0))))))</f>
        <v>-235.1519900936336</v>
      </c>
      <c r="I839" s="148">
        <f>OER</f>
        <v>0.23499999999999999</v>
      </c>
      <c r="J839" s="115"/>
      <c r="K839" s="144">
        <f>IF(OR(ISNUMBER(SEARCH("[DGEN]", E798))=TRUE, ISNUMBER(SEARCH("STREET LIGHT", E798))=TRUE), 0, IF(AND(E800=0, E801=0),0, IF(AND(E801=0, E800*12&gt;250000), 0, IF(AND(E800=0, E801&gt;=50), 0, IF(E800*12&lt;=250000, I839*K837*-1, IF(E801&lt;50, I839*K837*-1, 0))))))</f>
        <v>-240.75640495790435</v>
      </c>
      <c r="L839" s="119">
        <f>K839-H839</f>
        <v>-5.6044148642707512</v>
      </c>
      <c r="M839" s="146"/>
    </row>
    <row r="840" spans="1:13" ht="13.8" thickBot="1" x14ac:dyDescent="0.3">
      <c r="A840" s="103" t="str">
        <f t="shared" si="95"/>
        <v>GS &lt; 50 (High)</v>
      </c>
      <c r="B840" s="103" t="s">
        <v>84</v>
      </c>
      <c r="C840" s="24">
        <f>B30</f>
        <v>15</v>
      </c>
      <c r="D840" s="247" t="s">
        <v>85</v>
      </c>
      <c r="E840" s="247"/>
      <c r="F840" s="77"/>
      <c r="G840" s="78"/>
      <c r="H840" s="79">
        <f>H837+H838+H839</f>
        <v>895.57885588851957</v>
      </c>
      <c r="I840" s="80"/>
      <c r="J840" s="80"/>
      <c r="K840" s="81">
        <f>K837+K838+K839</f>
        <v>916.92332952052948</v>
      </c>
      <c r="L840" s="82">
        <f>K840-H840</f>
        <v>21.344473632009908</v>
      </c>
      <c r="M840" s="83">
        <f>IF((H840)=0,"",(L840/H840))</f>
        <v>2.3833159404856294E-2</v>
      </c>
    </row>
    <row r="841" spans="1:13" ht="13.8" thickBot="1" x14ac:dyDescent="0.3">
      <c r="A841" s="103" t="str">
        <f t="shared" si="95"/>
        <v>GS &lt; 50 (High)</v>
      </c>
      <c r="B841" s="103" t="s">
        <v>12</v>
      </c>
      <c r="D841" s="58"/>
      <c r="E841" s="59"/>
      <c r="F841" s="60"/>
      <c r="G841" s="61"/>
      <c r="H841" s="62"/>
      <c r="I841" s="60"/>
      <c r="J841" s="63"/>
      <c r="K841" s="62"/>
      <c r="L841" s="64"/>
      <c r="M841" s="65"/>
    </row>
  </sheetData>
  <mergeCells count="182">
    <mergeCell ref="E806:E807"/>
    <mergeCell ref="L806:L807"/>
    <mergeCell ref="M806:M807"/>
    <mergeCell ref="D840:E840"/>
    <mergeCell ref="D794:E794"/>
    <mergeCell ref="E798:J798"/>
    <mergeCell ref="E799:G799"/>
    <mergeCell ref="F805:H805"/>
    <mergeCell ref="I805:K805"/>
    <mergeCell ref="L805:M805"/>
    <mergeCell ref="F759:H759"/>
    <mergeCell ref="I759:K759"/>
    <mergeCell ref="L759:M759"/>
    <mergeCell ref="E760:E761"/>
    <mergeCell ref="L760:L761"/>
    <mergeCell ref="M760:M761"/>
    <mergeCell ref="E714:E715"/>
    <mergeCell ref="L714:L715"/>
    <mergeCell ref="M714:M715"/>
    <mergeCell ref="D748:E748"/>
    <mergeCell ref="E752:J752"/>
    <mergeCell ref="E753:G753"/>
    <mergeCell ref="D702:E702"/>
    <mergeCell ref="E706:J706"/>
    <mergeCell ref="E707:G707"/>
    <mergeCell ref="F713:H713"/>
    <mergeCell ref="I713:K713"/>
    <mergeCell ref="L713:M713"/>
    <mergeCell ref="F667:H667"/>
    <mergeCell ref="I667:K667"/>
    <mergeCell ref="L667:M667"/>
    <mergeCell ref="E668:E669"/>
    <mergeCell ref="L668:L669"/>
    <mergeCell ref="M668:M669"/>
    <mergeCell ref="E622:E623"/>
    <mergeCell ref="L622:L623"/>
    <mergeCell ref="M622:M623"/>
    <mergeCell ref="D656:E656"/>
    <mergeCell ref="E660:J660"/>
    <mergeCell ref="E661:G661"/>
    <mergeCell ref="D610:E610"/>
    <mergeCell ref="E614:J614"/>
    <mergeCell ref="E615:G615"/>
    <mergeCell ref="F621:H621"/>
    <mergeCell ref="I621:K621"/>
    <mergeCell ref="L621:M621"/>
    <mergeCell ref="E568:J568"/>
    <mergeCell ref="E569:G569"/>
    <mergeCell ref="F575:H575"/>
    <mergeCell ref="I575:K575"/>
    <mergeCell ref="L575:M575"/>
    <mergeCell ref="E576:E577"/>
    <mergeCell ref="L576:L577"/>
    <mergeCell ref="M576:M577"/>
    <mergeCell ref="E520:E521"/>
    <mergeCell ref="L520:L521"/>
    <mergeCell ref="M520:M521"/>
    <mergeCell ref="D554:E554"/>
    <mergeCell ref="D559:E559"/>
    <mergeCell ref="D564:E564"/>
    <mergeCell ref="D508:E508"/>
    <mergeCell ref="E512:J512"/>
    <mergeCell ref="E513:G513"/>
    <mergeCell ref="F519:H519"/>
    <mergeCell ref="I519:K519"/>
    <mergeCell ref="L519:M519"/>
    <mergeCell ref="L463:M463"/>
    <mergeCell ref="E464:E465"/>
    <mergeCell ref="L464:L465"/>
    <mergeCell ref="M464:M465"/>
    <mergeCell ref="D498:E498"/>
    <mergeCell ref="D503:E503"/>
    <mergeCell ref="D442:E442"/>
    <mergeCell ref="D447:E447"/>
    <mergeCell ref="D452:E452"/>
    <mergeCell ref="E456:J456"/>
    <mergeCell ref="E457:G457"/>
    <mergeCell ref="F463:H463"/>
    <mergeCell ref="I463:K463"/>
    <mergeCell ref="E400:J400"/>
    <mergeCell ref="E401:G401"/>
    <mergeCell ref="F407:H407"/>
    <mergeCell ref="I407:K407"/>
    <mergeCell ref="L407:M407"/>
    <mergeCell ref="E408:E409"/>
    <mergeCell ref="L408:L409"/>
    <mergeCell ref="M408:M409"/>
    <mergeCell ref="E352:E353"/>
    <mergeCell ref="L352:L353"/>
    <mergeCell ref="M352:M353"/>
    <mergeCell ref="D386:E386"/>
    <mergeCell ref="D391:E391"/>
    <mergeCell ref="D396:E396"/>
    <mergeCell ref="D340:E340"/>
    <mergeCell ref="E344:J344"/>
    <mergeCell ref="E345:G345"/>
    <mergeCell ref="F351:H351"/>
    <mergeCell ref="I351:K351"/>
    <mergeCell ref="L351:M351"/>
    <mergeCell ref="L295:M295"/>
    <mergeCell ref="E296:E297"/>
    <mergeCell ref="L296:L297"/>
    <mergeCell ref="M296:M297"/>
    <mergeCell ref="D330:E330"/>
    <mergeCell ref="D335:E335"/>
    <mergeCell ref="D274:E274"/>
    <mergeCell ref="D279:E279"/>
    <mergeCell ref="D284:E284"/>
    <mergeCell ref="E288:J288"/>
    <mergeCell ref="E289:G289"/>
    <mergeCell ref="F295:H295"/>
    <mergeCell ref="I295:K295"/>
    <mergeCell ref="E232:J232"/>
    <mergeCell ref="E233:G233"/>
    <mergeCell ref="F239:H239"/>
    <mergeCell ref="I239:K239"/>
    <mergeCell ref="L239:M239"/>
    <mergeCell ref="E240:E241"/>
    <mergeCell ref="L240:L241"/>
    <mergeCell ref="M240:M241"/>
    <mergeCell ref="E184:E185"/>
    <mergeCell ref="L184:L185"/>
    <mergeCell ref="M184:M185"/>
    <mergeCell ref="D218:E218"/>
    <mergeCell ref="D223:E223"/>
    <mergeCell ref="D228:E228"/>
    <mergeCell ref="D172:E172"/>
    <mergeCell ref="E176:J176"/>
    <mergeCell ref="E177:G177"/>
    <mergeCell ref="F183:H183"/>
    <mergeCell ref="I183:K183"/>
    <mergeCell ref="L183:M183"/>
    <mergeCell ref="L127:M127"/>
    <mergeCell ref="E128:E129"/>
    <mergeCell ref="L128:L129"/>
    <mergeCell ref="M128:M129"/>
    <mergeCell ref="D162:E162"/>
    <mergeCell ref="D167:E167"/>
    <mergeCell ref="D106:E106"/>
    <mergeCell ref="D111:E111"/>
    <mergeCell ref="D116:E116"/>
    <mergeCell ref="E120:J120"/>
    <mergeCell ref="E121:G121"/>
    <mergeCell ref="F127:H127"/>
    <mergeCell ref="I127:K127"/>
    <mergeCell ref="E64:J64"/>
    <mergeCell ref="E65:G65"/>
    <mergeCell ref="F71:H71"/>
    <mergeCell ref="I71:K71"/>
    <mergeCell ref="L71:M71"/>
    <mergeCell ref="E72:E73"/>
    <mergeCell ref="L72:L73"/>
    <mergeCell ref="M72:M73"/>
    <mergeCell ref="D55:F55"/>
    <mergeCell ref="D56:F56"/>
    <mergeCell ref="D57:F57"/>
    <mergeCell ref="D58:F58"/>
    <mergeCell ref="D59:F59"/>
    <mergeCell ref="D60:F60"/>
    <mergeCell ref="D49:F49"/>
    <mergeCell ref="D50:F50"/>
    <mergeCell ref="D51:F51"/>
    <mergeCell ref="D52:F52"/>
    <mergeCell ref="D53:F53"/>
    <mergeCell ref="D54:F54"/>
    <mergeCell ref="D43:F43"/>
    <mergeCell ref="D44:F44"/>
    <mergeCell ref="D45:F45"/>
    <mergeCell ref="D46:F46"/>
    <mergeCell ref="D47:F47"/>
    <mergeCell ref="D48:F48"/>
    <mergeCell ref="D15:F15"/>
    <mergeCell ref="D41:F41"/>
    <mergeCell ref="D42:F42"/>
    <mergeCell ref="D38:F40"/>
    <mergeCell ref="G38:G40"/>
    <mergeCell ref="H38:M38"/>
    <mergeCell ref="N38:O38"/>
    <mergeCell ref="H39:I39"/>
    <mergeCell ref="J39:K39"/>
    <mergeCell ref="L39:M39"/>
    <mergeCell ref="N39:O39"/>
  </mergeCells>
  <conditionalFormatting sqref="K16:K35">
    <cfRule type="expression" dxfId="20" priority="3">
      <formula>$G16="kVa"</formula>
    </cfRule>
    <cfRule type="expression" dxfId="19" priority="4">
      <formula>$G16="kWh"</formula>
    </cfRule>
  </conditionalFormatting>
  <conditionalFormatting sqref="K16:L35">
    <cfRule type="expression" dxfId="18" priority="1">
      <formula>$G16="kW"</formula>
    </cfRule>
  </conditionalFormatting>
  <dataValidations count="4">
    <dataValidation type="list" allowBlank="1" showInputMessage="1" showErrorMessage="1" sqref="M16:M35" xr:uid="{948CBEA3-8377-4FAF-903D-F9DE263D2BC4}">
      <formula1>"CONSUMPTION, DEMAND, DEMAND - INTERVAL"</formula1>
    </dataValidation>
    <dataValidation type="list" allowBlank="1" showInputMessage="1" showErrorMessage="1" prompt="Select Charge Unit - monthly, per kWh, per kW" sqref="E107 E112 E117 E102 E163 E168 E173 E158 E219 E224 E229 E214 E275 E280 E285 E270 E331 E336 E341 E326 E387 E392 E397 E382 E443 E448 E453 E438 E499 E504 E509 E494 E555 E560 E565 E550 E611 E606 E657 E652 E703 E698 E749 E744 E795 E790 E841 E836" xr:uid="{77B34DC4-4F6C-4B60-A090-3DBE197EF3ED}">
      <formula1>"Monthly, per kWh, per kW"</formula1>
    </dataValidation>
    <dataValidation allowBlank="1" showInputMessage="1" showErrorMessage="1" sqref="D16:D24" xr:uid="{5C14D14A-A17E-4422-9A4B-0018A3600BEA}"/>
    <dataValidation type="list" allowBlank="1" showInputMessage="1" showErrorMessage="1" sqref="H16:H35" xr:uid="{C6764FA5-D99E-4CD4-98A6-C2CE25141C37}">
      <formula1>"RPP, Non-RPP (Retailer), Non-RPP (Other)"</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70D27-757E-4A43-9E11-99C349DCF213}">
  <sheetPr codeName="Sheet15"/>
  <dimension ref="A1:O637"/>
  <sheetViews>
    <sheetView topLeftCell="C408" workbookViewId="0">
      <selection activeCell="F427" sqref="F427"/>
    </sheetView>
  </sheetViews>
  <sheetFormatPr defaultColWidth="9.33203125" defaultRowHeight="13.2" x14ac:dyDescent="0.25"/>
  <cols>
    <col min="1" max="1" width="7.44140625" style="103" hidden="1" customWidth="1"/>
    <col min="2" max="2" width="12.21875" style="103" hidden="1" customWidth="1"/>
    <col min="3" max="3" width="3.44140625" style="24" customWidth="1"/>
    <col min="4" max="4" width="34.6640625" style="103" customWidth="1"/>
    <col min="5" max="5" width="13.33203125" style="103" customWidth="1"/>
    <col min="6" max="6" width="26.6640625" style="103" customWidth="1"/>
    <col min="7" max="7" width="10.33203125" style="103" bestFit="1" customWidth="1"/>
    <col min="8" max="8" width="18.33203125" style="103" customWidth="1"/>
    <col min="9" max="9" width="12.6640625" style="103" customWidth="1"/>
    <col min="10" max="10" width="14.33203125" style="103" bestFit="1" customWidth="1"/>
    <col min="11" max="11" width="18.6640625" style="103" bestFit="1" customWidth="1"/>
    <col min="12" max="12" width="13.5546875" style="103" bestFit="1" customWidth="1"/>
    <col min="13" max="13" width="15.6640625" style="103" customWidth="1"/>
    <col min="14" max="14" width="17" style="103" customWidth="1"/>
    <col min="15" max="15" width="15.5546875" style="103" customWidth="1"/>
    <col min="16" max="16384" width="9.33203125" style="103"/>
  </cols>
  <sheetData>
    <row r="1" spans="2:14" s="98" customFormat="1" ht="27.75" hidden="1" customHeight="1" x14ac:dyDescent="0.25">
      <c r="C1" s="5"/>
    </row>
    <row r="2" spans="2:14" s="98" customFormat="1" hidden="1" x14ac:dyDescent="0.25">
      <c r="C2" s="5"/>
    </row>
    <row r="3" spans="2:14" s="98" customFormat="1" hidden="1" x14ac:dyDescent="0.25">
      <c r="C3" s="5"/>
    </row>
    <row r="4" spans="2:14" s="98" customFormat="1" hidden="1" x14ac:dyDescent="0.25">
      <c r="C4" s="5"/>
    </row>
    <row r="5" spans="2:14" s="98" customFormat="1" hidden="1" x14ac:dyDescent="0.25">
      <c r="C5" s="5"/>
    </row>
    <row r="6" spans="2:14" s="98" customFormat="1" hidden="1" x14ac:dyDescent="0.25">
      <c r="C6" s="5"/>
    </row>
    <row r="7" spans="2:14" s="98" customFormat="1" hidden="1" x14ac:dyDescent="0.25">
      <c r="C7" s="5"/>
    </row>
    <row r="8" spans="2:14" s="98" customFormat="1" hidden="1" x14ac:dyDescent="0.25">
      <c r="C8" s="5"/>
    </row>
    <row r="9" spans="2:14" s="98" customFormat="1" hidden="1" x14ac:dyDescent="0.25">
      <c r="C9" s="5"/>
    </row>
    <row r="10" spans="2:14" s="98" customFormat="1" hidden="1" x14ac:dyDescent="0.25">
      <c r="C10" s="5"/>
    </row>
    <row r="11" spans="2:14" s="98" customFormat="1" hidden="1" x14ac:dyDescent="0.25">
      <c r="C11" s="5"/>
    </row>
    <row r="12" spans="2:14" s="98" customFormat="1" hidden="1" x14ac:dyDescent="0.25">
      <c r="C12" s="5"/>
    </row>
    <row r="13" spans="2:14" s="98" customFormat="1" hidden="1" x14ac:dyDescent="0.25">
      <c r="C13" s="5"/>
    </row>
    <row r="14" spans="2:14" s="98" customFormat="1" ht="15.6" x14ac:dyDescent="0.3">
      <c r="C14" s="5"/>
      <c r="D14" s="99" t="s">
        <v>0</v>
      </c>
    </row>
    <row r="15" spans="2:14" s="98" customFormat="1" ht="78" customHeight="1" x14ac:dyDescent="0.25">
      <c r="C15" s="5"/>
      <c r="D15" s="233" t="s">
        <v>1</v>
      </c>
      <c r="E15" s="234"/>
      <c r="F15" s="235"/>
      <c r="G15" s="1" t="s">
        <v>2</v>
      </c>
      <c r="H15" s="2" t="s">
        <v>3</v>
      </c>
      <c r="I15" s="2" t="s">
        <v>4</v>
      </c>
      <c r="J15" s="2" t="s">
        <v>5</v>
      </c>
      <c r="K15" s="2" t="s">
        <v>6</v>
      </c>
      <c r="L15" s="2" t="s">
        <v>7</v>
      </c>
      <c r="M15" s="3" t="s">
        <v>8</v>
      </c>
      <c r="N15" s="4" t="s">
        <v>9</v>
      </c>
    </row>
    <row r="16" spans="2:14" s="98" customFormat="1" ht="14.4" x14ac:dyDescent="0.3">
      <c r="B16" s="98">
        <v>1</v>
      </c>
      <c r="C16" s="5">
        <v>1</v>
      </c>
      <c r="D16" s="6" t="s">
        <v>10</v>
      </c>
      <c r="E16" s="7"/>
      <c r="F16" s="8"/>
      <c r="G16" s="9" t="s">
        <v>11</v>
      </c>
      <c r="H16" s="10" t="s">
        <v>12</v>
      </c>
      <c r="I16" s="97">
        <f>'WRZ BI (2027)'!J16</f>
        <v>1.0415000000000001</v>
      </c>
      <c r="J16" s="11">
        <f>I16</f>
        <v>1.0415000000000001</v>
      </c>
      <c r="K16" s="12">
        <v>750</v>
      </c>
      <c r="L16" s="12"/>
      <c r="M16" s="10" t="s">
        <v>13</v>
      </c>
      <c r="N16" s="13"/>
    </row>
    <row r="17" spans="2:14" s="98" customFormat="1" ht="14.4" x14ac:dyDescent="0.3">
      <c r="B17" s="98">
        <v>2</v>
      </c>
      <c r="C17" s="5">
        <v>2</v>
      </c>
      <c r="D17" s="6" t="s">
        <v>14</v>
      </c>
      <c r="E17" s="7"/>
      <c r="F17" s="8"/>
      <c r="G17" s="9" t="s">
        <v>11</v>
      </c>
      <c r="H17" s="10" t="s">
        <v>12</v>
      </c>
      <c r="I17" s="97">
        <f>'WRZ BI (2027)'!J17</f>
        <v>1.0415000000000001</v>
      </c>
      <c r="J17" s="11">
        <f t="shared" ref="J17:J35" si="0">I17</f>
        <v>1.0415000000000001</v>
      </c>
      <c r="K17" s="12">
        <v>2000</v>
      </c>
      <c r="L17" s="12"/>
      <c r="M17" s="10" t="s">
        <v>13</v>
      </c>
      <c r="N17" s="13"/>
    </row>
    <row r="18" spans="2:14" s="98" customFormat="1" ht="14.4" x14ac:dyDescent="0.3">
      <c r="B18" s="98">
        <v>3</v>
      </c>
      <c r="C18" s="5">
        <v>3</v>
      </c>
      <c r="D18" s="6" t="s">
        <v>15</v>
      </c>
      <c r="E18" s="7"/>
      <c r="F18" s="8"/>
      <c r="G18" s="9" t="s">
        <v>16</v>
      </c>
      <c r="H18" s="10" t="s">
        <v>17</v>
      </c>
      <c r="I18" s="97">
        <f>'WRZ BI (2027)'!J18</f>
        <v>1.0415000000000001</v>
      </c>
      <c r="J18" s="11">
        <f t="shared" si="0"/>
        <v>1.0415000000000001</v>
      </c>
      <c r="K18" s="12">
        <v>75000</v>
      </c>
      <c r="L18" s="12">
        <v>175</v>
      </c>
      <c r="M18" s="10" t="s">
        <v>18</v>
      </c>
      <c r="N18" s="13"/>
    </row>
    <row r="19" spans="2:14" s="98" customFormat="1" ht="14.4" x14ac:dyDescent="0.3">
      <c r="C19" s="5"/>
      <c r="D19" s="6" t="s">
        <v>19</v>
      </c>
      <c r="E19" s="7"/>
      <c r="F19" s="8"/>
      <c r="G19" s="9" t="s">
        <v>16</v>
      </c>
      <c r="H19" s="10" t="s">
        <v>17</v>
      </c>
      <c r="I19" s="97">
        <f>'WRZ BI (2027)'!J19</f>
        <v>1.0310999999999999</v>
      </c>
      <c r="J19" s="11">
        <f t="shared" si="0"/>
        <v>1.0310999999999999</v>
      </c>
      <c r="K19" s="12">
        <v>2000000</v>
      </c>
      <c r="L19" s="12">
        <v>4000</v>
      </c>
      <c r="M19" s="10" t="s">
        <v>18</v>
      </c>
      <c r="N19" s="13"/>
    </row>
    <row r="20" spans="2:14" s="98" customFormat="1" ht="14.4" x14ac:dyDescent="0.3">
      <c r="B20" s="98">
        <v>4</v>
      </c>
      <c r="C20" s="5">
        <v>4</v>
      </c>
      <c r="D20" s="6" t="s">
        <v>20</v>
      </c>
      <c r="E20" s="7"/>
      <c r="F20" s="8"/>
      <c r="G20" s="9" t="s">
        <v>11</v>
      </c>
      <c r="H20" s="10" t="s">
        <v>12</v>
      </c>
      <c r="I20" s="97">
        <f>'WRZ BI (2027)'!J20</f>
        <v>1.0415000000000001</v>
      </c>
      <c r="J20" s="11">
        <f t="shared" si="0"/>
        <v>1.0415000000000001</v>
      </c>
      <c r="K20" s="12">
        <v>450</v>
      </c>
      <c r="L20" s="12"/>
      <c r="M20" s="10" t="s">
        <v>13</v>
      </c>
      <c r="N20" s="14">
        <v>1</v>
      </c>
    </row>
    <row r="21" spans="2:14" s="98" customFormat="1" ht="14.4" x14ac:dyDescent="0.3">
      <c r="B21" s="98">
        <v>5</v>
      </c>
      <c r="C21" s="5">
        <v>5</v>
      </c>
      <c r="D21" s="6" t="s">
        <v>21</v>
      </c>
      <c r="E21" s="7"/>
      <c r="F21" s="8"/>
      <c r="G21" s="9" t="s">
        <v>16</v>
      </c>
      <c r="H21" s="10" t="s">
        <v>12</v>
      </c>
      <c r="I21" s="97">
        <f>'WRZ BI (2027)'!J21</f>
        <v>1.0415000000000001</v>
      </c>
      <c r="J21" s="11">
        <f t="shared" si="0"/>
        <v>1.0415000000000001</v>
      </c>
      <c r="K21" s="12">
        <v>60</v>
      </c>
      <c r="L21" s="15">
        <v>0.2</v>
      </c>
      <c r="M21" s="10" t="s">
        <v>18</v>
      </c>
      <c r="N21" s="14">
        <v>1</v>
      </c>
    </row>
    <row r="22" spans="2:14" s="98" customFormat="1" ht="14.4" x14ac:dyDescent="0.3">
      <c r="B22" s="98">
        <v>6</v>
      </c>
      <c r="C22" s="5">
        <v>6</v>
      </c>
      <c r="D22" s="6" t="s">
        <v>22</v>
      </c>
      <c r="E22" s="7"/>
      <c r="F22" s="8"/>
      <c r="G22" s="9" t="s">
        <v>16</v>
      </c>
      <c r="H22" s="10" t="s">
        <v>17</v>
      </c>
      <c r="I22" s="97">
        <f>'WRZ BI (2027)'!J22</f>
        <v>1.0415000000000001</v>
      </c>
      <c r="J22" s="11">
        <f t="shared" si="0"/>
        <v>1.0415000000000001</v>
      </c>
      <c r="K22" s="12">
        <v>326077.50428732426</v>
      </c>
      <c r="L22" s="15">
        <v>863.33336806145189</v>
      </c>
      <c r="M22" s="10" t="s">
        <v>18</v>
      </c>
      <c r="N22" s="14">
        <v>14512.19970608427</v>
      </c>
    </row>
    <row r="23" spans="2:14" s="98" customFormat="1" ht="14.4" x14ac:dyDescent="0.3">
      <c r="B23" s="98">
        <v>7</v>
      </c>
      <c r="C23" s="5" t="str">
        <f>IF(ISERROR(VLOOKUP(D23, D16:O35, 42, FALSE)),"", VLOOKUP(D23, D16:O35, 42, FALSE))</f>
        <v/>
      </c>
      <c r="D23" s="16" t="s">
        <v>92</v>
      </c>
      <c r="E23" s="17"/>
      <c r="F23" s="18"/>
      <c r="G23" s="9" t="s">
        <v>11</v>
      </c>
      <c r="H23" s="10" t="s">
        <v>12</v>
      </c>
      <c r="I23" s="97">
        <f>'WRZ BI (2027)'!J23</f>
        <v>1.0415000000000001</v>
      </c>
      <c r="J23" s="11">
        <f>J22</f>
        <v>1.0415000000000001</v>
      </c>
      <c r="K23" s="12">
        <v>325</v>
      </c>
      <c r="L23" s="12"/>
      <c r="M23" s="10" t="s">
        <v>13</v>
      </c>
      <c r="N23" s="13"/>
    </row>
    <row r="24" spans="2:14" s="98" customFormat="1" ht="14.4" x14ac:dyDescent="0.3">
      <c r="B24" s="98">
        <v>8</v>
      </c>
      <c r="C24" s="5" t="str">
        <f>IF(ISERROR(VLOOKUP(D24, D16:O35, 42, FALSE)),"", VLOOKUP(D24, D16:O35, 42, FALSE))</f>
        <v/>
      </c>
      <c r="D24" s="16" t="s">
        <v>93</v>
      </c>
      <c r="E24" s="17"/>
      <c r="F24" s="18"/>
      <c r="G24" s="9" t="s">
        <v>11</v>
      </c>
      <c r="H24" s="10" t="s">
        <v>12</v>
      </c>
      <c r="I24" s="97">
        <f>'WRZ BI (2027)'!J24</f>
        <v>1.0415000000000001</v>
      </c>
      <c r="J24" s="11">
        <f>J23</f>
        <v>1.0415000000000001</v>
      </c>
      <c r="K24" s="12">
        <v>1500</v>
      </c>
      <c r="L24" s="12"/>
      <c r="M24" s="10" t="s">
        <v>13</v>
      </c>
      <c r="N24" s="13"/>
    </row>
    <row r="25" spans="2:14" s="98" customFormat="1" ht="14.4" x14ac:dyDescent="0.3">
      <c r="B25" s="98">
        <v>9</v>
      </c>
      <c r="C25" s="5" t="str">
        <f>IF(ISERROR(VLOOKUP(D25, D16:O35, 42, FALSE)),"", VLOOKUP(D25, D16:O35, 42, FALSE))</f>
        <v/>
      </c>
      <c r="D25" s="16" t="s">
        <v>94</v>
      </c>
      <c r="E25" s="17"/>
      <c r="F25" s="18"/>
      <c r="G25" s="9" t="s">
        <v>11</v>
      </c>
      <c r="H25" s="10" t="s">
        <v>12</v>
      </c>
      <c r="I25" s="97">
        <f>'WRZ BI (2027)'!J25</f>
        <v>1.0415000000000001</v>
      </c>
      <c r="J25" s="11">
        <f>J24</f>
        <v>1.0415000000000001</v>
      </c>
      <c r="K25" s="12">
        <v>1000</v>
      </c>
      <c r="L25" s="12"/>
      <c r="M25" s="10" t="s">
        <v>13</v>
      </c>
      <c r="N25" s="13"/>
    </row>
    <row r="26" spans="2:14" s="98" customFormat="1" ht="14.4" x14ac:dyDescent="0.3">
      <c r="B26" s="98">
        <v>10</v>
      </c>
      <c r="C26" s="5" t="str">
        <f>IF(ISERROR(VLOOKUP(D26, D16:O35, 42, FALSE)),"", VLOOKUP(D26, D16:O35, 42, FALSE))</f>
        <v/>
      </c>
      <c r="D26" s="16" t="s">
        <v>95</v>
      </c>
      <c r="E26" s="17"/>
      <c r="F26" s="18"/>
      <c r="G26" s="9" t="s">
        <v>11</v>
      </c>
      <c r="H26" s="10" t="s">
        <v>12</v>
      </c>
      <c r="I26" s="97">
        <f>'WRZ BI (2027)'!J26</f>
        <v>1.0415000000000001</v>
      </c>
      <c r="J26" s="11">
        <f>J25</f>
        <v>1.0415000000000001</v>
      </c>
      <c r="K26" s="12">
        <v>5000</v>
      </c>
      <c r="L26" s="12"/>
      <c r="M26" s="10" t="s">
        <v>13</v>
      </c>
      <c r="N26" s="13"/>
    </row>
    <row r="27" spans="2:14" s="98" customFormat="1" ht="14.4" x14ac:dyDescent="0.3">
      <c r="B27" s="98">
        <v>11</v>
      </c>
      <c r="C27" s="5" t="str">
        <f>IF(ISERROR(VLOOKUP(D27, D16:O35, 42, FALSE)),"", VLOOKUP(D27, D16:O35, 42, FALSE))</f>
        <v/>
      </c>
      <c r="D27" s="16" t="s">
        <v>23</v>
      </c>
      <c r="E27" s="17"/>
      <c r="F27" s="18"/>
      <c r="G27" s="9" t="s">
        <v>24</v>
      </c>
      <c r="H27" s="10"/>
      <c r="I27" s="97">
        <f>'WRZ BI (2027)'!J27</f>
        <v>1.0415000000000001</v>
      </c>
      <c r="J27" s="11">
        <f t="shared" si="0"/>
        <v>1.0415000000000001</v>
      </c>
      <c r="K27" s="12"/>
      <c r="L27" s="12"/>
      <c r="M27" s="10"/>
      <c r="N27" s="13"/>
    </row>
    <row r="28" spans="2:14" s="98" customFormat="1" ht="14.4" x14ac:dyDescent="0.3">
      <c r="B28" s="98">
        <v>12</v>
      </c>
      <c r="C28" s="5" t="str">
        <f>IF(ISERROR(VLOOKUP(D28, D16:O35, 42, FALSE)),"", VLOOKUP(D28, D16:O35, 42, FALSE))</f>
        <v/>
      </c>
      <c r="D28" s="16" t="s">
        <v>23</v>
      </c>
      <c r="E28" s="17"/>
      <c r="F28" s="18"/>
      <c r="G28" s="9" t="s">
        <v>24</v>
      </c>
      <c r="H28" s="10"/>
      <c r="I28" s="97">
        <f>'WRZ BI (2027)'!J28</f>
        <v>1.0415000000000001</v>
      </c>
      <c r="J28" s="11">
        <f t="shared" si="0"/>
        <v>1.0415000000000001</v>
      </c>
      <c r="K28" s="12"/>
      <c r="L28" s="12"/>
      <c r="M28" s="10"/>
      <c r="N28" s="13"/>
    </row>
    <row r="29" spans="2:14" s="98" customFormat="1" ht="14.4" x14ac:dyDescent="0.3">
      <c r="B29" s="98">
        <v>13</v>
      </c>
      <c r="C29" s="5" t="str">
        <f>IF(ISERROR(VLOOKUP(D29, D16:O35, 42, FALSE)),"", VLOOKUP(D29, D16:O35, 42, FALSE))</f>
        <v/>
      </c>
      <c r="D29" s="16" t="s">
        <v>23</v>
      </c>
      <c r="E29" s="17"/>
      <c r="F29" s="18"/>
      <c r="G29" s="9" t="s">
        <v>24</v>
      </c>
      <c r="H29" s="10"/>
      <c r="I29" s="97">
        <f>'WRZ BI (2027)'!J29</f>
        <v>1.0415000000000001</v>
      </c>
      <c r="J29" s="11">
        <f t="shared" si="0"/>
        <v>1.0415000000000001</v>
      </c>
      <c r="K29" s="12"/>
      <c r="L29" s="12"/>
      <c r="M29" s="10"/>
      <c r="N29" s="13"/>
    </row>
    <row r="30" spans="2:14" s="98" customFormat="1" ht="14.4" x14ac:dyDescent="0.3">
      <c r="B30" s="98">
        <v>14</v>
      </c>
      <c r="C30" s="5" t="str">
        <f>IF(ISERROR(VLOOKUP(D30, D16:O35, 42, FALSE)),"", VLOOKUP(D30, D16:O35, 42, FALSE))</f>
        <v/>
      </c>
      <c r="D30" s="16" t="s">
        <v>23</v>
      </c>
      <c r="E30" s="17"/>
      <c r="F30" s="18"/>
      <c r="G30" s="9" t="s">
        <v>24</v>
      </c>
      <c r="H30" s="10"/>
      <c r="I30" s="97">
        <f>'WRZ BI (2027)'!J30</f>
        <v>1.0415000000000001</v>
      </c>
      <c r="J30" s="11">
        <f t="shared" si="0"/>
        <v>1.0415000000000001</v>
      </c>
      <c r="K30" s="12"/>
      <c r="L30" s="12"/>
      <c r="M30" s="10"/>
      <c r="N30" s="13"/>
    </row>
    <row r="31" spans="2:14" s="98" customFormat="1" ht="14.4" x14ac:dyDescent="0.3">
      <c r="B31" s="98">
        <v>15</v>
      </c>
      <c r="C31" s="5" t="str">
        <f>IF(ISERROR(VLOOKUP(D31, D16:O35, 42, FALSE)),"", VLOOKUP(D31, D16:O35, 42, FALSE))</f>
        <v/>
      </c>
      <c r="D31" s="16" t="s">
        <v>23</v>
      </c>
      <c r="E31" s="17"/>
      <c r="F31" s="18"/>
      <c r="G31" s="9" t="s">
        <v>24</v>
      </c>
      <c r="H31" s="10"/>
      <c r="I31" s="97">
        <f>'WRZ BI (2027)'!J31</f>
        <v>1.0415000000000001</v>
      </c>
      <c r="J31" s="11">
        <f t="shared" si="0"/>
        <v>1.0415000000000001</v>
      </c>
      <c r="K31" s="12"/>
      <c r="L31" s="12"/>
      <c r="M31" s="10"/>
      <c r="N31" s="13"/>
    </row>
    <row r="32" spans="2:14" s="98" customFormat="1" ht="14.4" x14ac:dyDescent="0.3">
      <c r="B32" s="98">
        <v>16</v>
      </c>
      <c r="C32" s="5" t="str">
        <f>IF(ISERROR(VLOOKUP(D32, D16:O35, 42, FALSE)),"", VLOOKUP(D32, D16:O35, 42, FALSE))</f>
        <v/>
      </c>
      <c r="D32" s="16" t="s">
        <v>23</v>
      </c>
      <c r="E32" s="17"/>
      <c r="F32" s="18"/>
      <c r="G32" s="9" t="s">
        <v>24</v>
      </c>
      <c r="H32" s="10"/>
      <c r="I32" s="97">
        <f>'WRZ BI (2027)'!J32</f>
        <v>1.0415000000000001</v>
      </c>
      <c r="J32" s="11">
        <f t="shared" si="0"/>
        <v>1.0415000000000001</v>
      </c>
      <c r="K32" s="12"/>
      <c r="L32" s="12"/>
      <c r="M32" s="10"/>
      <c r="N32" s="13"/>
    </row>
    <row r="33" spans="2:15" s="98" customFormat="1" ht="14.4" x14ac:dyDescent="0.3">
      <c r="B33" s="98">
        <v>17</v>
      </c>
      <c r="C33" s="5" t="str">
        <f>IF(ISERROR(VLOOKUP(D33, D16:O35, 42, FALSE)),"", VLOOKUP(D33, D16:O35, 42, FALSE))</f>
        <v/>
      </c>
      <c r="D33" s="16" t="s">
        <v>23</v>
      </c>
      <c r="E33" s="17"/>
      <c r="F33" s="18"/>
      <c r="G33" s="9" t="s">
        <v>24</v>
      </c>
      <c r="H33" s="10"/>
      <c r="I33" s="97">
        <f>'WRZ BI (2027)'!J33</f>
        <v>1.0415000000000001</v>
      </c>
      <c r="J33" s="11">
        <f t="shared" si="0"/>
        <v>1.0415000000000001</v>
      </c>
      <c r="K33" s="12"/>
      <c r="L33" s="12"/>
      <c r="M33" s="10"/>
      <c r="N33" s="13"/>
    </row>
    <row r="34" spans="2:15" s="98" customFormat="1" ht="14.4" x14ac:dyDescent="0.3">
      <c r="B34" s="98">
        <v>18</v>
      </c>
      <c r="C34" s="5" t="str">
        <f>IF(ISERROR(VLOOKUP(D34, D16:O35, 42, FALSE)),"", VLOOKUP(D34, D16:O35, 42, FALSE))</f>
        <v/>
      </c>
      <c r="D34" s="16" t="s">
        <v>23</v>
      </c>
      <c r="E34" s="17"/>
      <c r="F34" s="18"/>
      <c r="G34" s="9" t="s">
        <v>24</v>
      </c>
      <c r="H34" s="10"/>
      <c r="I34" s="97">
        <f>'WRZ BI (2027)'!J34</f>
        <v>1.0415000000000001</v>
      </c>
      <c r="J34" s="11">
        <f t="shared" si="0"/>
        <v>1.0415000000000001</v>
      </c>
      <c r="K34" s="12"/>
      <c r="L34" s="12"/>
      <c r="M34" s="10"/>
      <c r="N34" s="13"/>
    </row>
    <row r="35" spans="2:15" s="98" customFormat="1" ht="14.4" x14ac:dyDescent="0.3">
      <c r="B35" s="98">
        <v>19</v>
      </c>
      <c r="C35" s="5" t="str">
        <f>IF(ISERROR(VLOOKUP(D35, D16:O35, 42, FALSE)),"", VLOOKUP(D35, D16:O35, 42, FALSE))</f>
        <v/>
      </c>
      <c r="D35" s="16" t="s">
        <v>23</v>
      </c>
      <c r="E35" s="17"/>
      <c r="F35" s="18"/>
      <c r="G35" s="9" t="s">
        <v>24</v>
      </c>
      <c r="H35" s="10"/>
      <c r="I35" s="97">
        <f>'WRZ BI (2027)'!J35</f>
        <v>1.0415000000000001</v>
      </c>
      <c r="J35" s="11">
        <f t="shared" si="0"/>
        <v>1.0415000000000001</v>
      </c>
      <c r="K35" s="12"/>
      <c r="L35" s="12"/>
      <c r="M35" s="10"/>
      <c r="N35" s="13"/>
    </row>
    <row r="36" spans="2:15" s="98" customFormat="1" x14ac:dyDescent="0.25">
      <c r="C36" s="5"/>
    </row>
    <row r="37" spans="2:15" s="98" customFormat="1" ht="15.6" x14ac:dyDescent="0.3">
      <c r="C37" s="5"/>
      <c r="D37" s="99" t="s">
        <v>25</v>
      </c>
    </row>
    <row r="38" spans="2:15" s="98" customFormat="1" ht="12.75" customHeight="1" x14ac:dyDescent="0.25">
      <c r="C38" s="5"/>
      <c r="D38" s="221" t="s">
        <v>1</v>
      </c>
      <c r="E38" s="222"/>
      <c r="F38" s="223"/>
      <c r="G38" s="230" t="s">
        <v>2</v>
      </c>
      <c r="H38" s="231" t="s">
        <v>26</v>
      </c>
      <c r="I38" s="231"/>
      <c r="J38" s="231"/>
      <c r="K38" s="231"/>
      <c r="L38" s="231"/>
      <c r="M38" s="231"/>
      <c r="N38" s="231" t="s">
        <v>27</v>
      </c>
      <c r="O38" s="231"/>
    </row>
    <row r="39" spans="2:15" s="98" customFormat="1" x14ac:dyDescent="0.25">
      <c r="C39" s="5"/>
      <c r="D39" s="224"/>
      <c r="E39" s="225"/>
      <c r="F39" s="226"/>
      <c r="G39" s="230"/>
      <c r="H39" s="232" t="s">
        <v>28</v>
      </c>
      <c r="I39" s="232"/>
      <c r="J39" s="232" t="s">
        <v>29</v>
      </c>
      <c r="K39" s="232"/>
      <c r="L39" s="232" t="s">
        <v>30</v>
      </c>
      <c r="M39" s="232"/>
      <c r="N39" s="232" t="s">
        <v>31</v>
      </c>
      <c r="O39" s="232"/>
    </row>
    <row r="40" spans="2:15" s="98" customFormat="1" x14ac:dyDescent="0.25">
      <c r="C40" s="5"/>
      <c r="D40" s="227"/>
      <c r="E40" s="228"/>
      <c r="F40" s="229"/>
      <c r="G40" s="230"/>
      <c r="H40" s="19" t="s">
        <v>32</v>
      </c>
      <c r="I40" s="19" t="s">
        <v>33</v>
      </c>
      <c r="J40" s="19" t="s">
        <v>32</v>
      </c>
      <c r="K40" s="19" t="s">
        <v>33</v>
      </c>
      <c r="L40" s="19" t="s">
        <v>32</v>
      </c>
      <c r="M40" s="19" t="s">
        <v>33</v>
      </c>
      <c r="N40" s="19" t="s">
        <v>32</v>
      </c>
      <c r="O40" s="19" t="s">
        <v>33</v>
      </c>
    </row>
    <row r="41" spans="2:15" s="98" customFormat="1" ht="14.4" x14ac:dyDescent="0.25">
      <c r="B41" s="98" t="str">
        <f t="shared" ref="B41:B51" si="1">H16</f>
        <v>RPP</v>
      </c>
      <c r="C41" s="5">
        <v>1</v>
      </c>
      <c r="D41" s="220" t="str">
        <f t="shared" ref="D41:D48" si="2">IF(ISBLANK(D16), "", IF(D16 = "Add additional scenarios if required", "", IF(M16="YES", D16 &amp; " - " &amp; H16 &amp; " - Interval Customers", D16 &amp; " - " &amp;H16)))</f>
        <v>Residential - RPP</v>
      </c>
      <c r="E41" s="220"/>
      <c r="F41" s="220"/>
      <c r="G41" s="100" t="str">
        <f t="shared" ref="G41:G51" si="3">IF(ISBLANK(G16), "", G16)</f>
        <v>kWh</v>
      </c>
      <c r="H41" s="101">
        <f t="shared" ref="H41:H51" si="4">IF(LEN($G41)&gt;1, (SUMPRODUCT(--($C$64:$C$2042=$B16), --($A$64:$A$2042=$D16), --($B$64:$B$2042="ST_A"), $L$64:$L$2042)), "")</f>
        <v>1.7800000000000011</v>
      </c>
      <c r="I41" s="102">
        <f t="shared" ref="I41:I51" si="5">IF(LEN($G41)&gt;1, (SUMPRODUCT(--($C$64:$C$2042=$B16), --($A$64:$A$2042=$D16), --($B$64:$B$2042="ST_A"), $M$64:$M$2042)), "")</f>
        <v>3.5126775954495371E-2</v>
      </c>
      <c r="J41" s="101">
        <f t="shared" ref="J41:J51" si="6">IF(LEN($G41)&gt;1, (SUMPRODUCT(--($C$64:$C$2042=$B16), --($A$64:$A$2042=$D16), --($B$64:$B$2042="ST_B"), $L$64:$L$2042)), "")</f>
        <v>1.8325905281059462</v>
      </c>
      <c r="K41" s="102">
        <f t="shared" ref="K41:K51" si="7">IF(LEN($G41)&gt;1, (SUMPRODUCT(--($C$64:$C$2042=$B16), --($A$64:$A$2042=$D16), --($B$64:$B$2042="ST_B"), $M$64:$M$2042)), "")</f>
        <v>3.2630563005026522E-2</v>
      </c>
      <c r="L41" s="101">
        <f t="shared" ref="L41:L51" si="8">IF(LEN($G41)&gt;1, (SUMPRODUCT(--($C$64:$C$2042=$B16), --($A$64:$A$2042=$D16), --($B$64:$B$2042="ST_C"), $L$64:$L$2042)), "")</f>
        <v>2.9261655281059546</v>
      </c>
      <c r="M41" s="102">
        <f t="shared" ref="M41:M51" si="9">IF(LEN($G41)&gt;1, (SUMPRODUCT(--($C$64:$C$2042=$B16), --($A$64:$A$2042=$D16), --($B$64:$B$2042="ST_C"), $M$64:$M$2042)), "")</f>
        <v>3.9226668325874715E-2</v>
      </c>
      <c r="N41" s="101">
        <f>IF(LEN($G41)&gt;1, (SUMPRODUCT(--($C$64:$C$2042=$B16), --($A$64:$A$2042=$D16), --($B$64:$B$2042=$B41&amp;"_TOTAL"), $L$64:$L$2042)), "")</f>
        <v>2.6189181476548242</v>
      </c>
      <c r="O41" s="102">
        <f t="shared" ref="O41:O51" si="10">IF(LEN($G41)&gt;1, (SUMPRODUCT(--($C$64:$C$2042=$B16), --($A$64:$A$2042=$D16), --($B$64:$B$2042=$B41&amp;"_TOTAL"), $M$64:$M$2042)), "")</f>
        <v>1.6756729311339532E-2</v>
      </c>
    </row>
    <row r="42" spans="2:15" s="98" customFormat="1" ht="14.4" x14ac:dyDescent="0.25">
      <c r="B42" s="98" t="str">
        <f t="shared" si="1"/>
        <v>RPP</v>
      </c>
      <c r="C42" s="5">
        <v>2</v>
      </c>
      <c r="D42" s="220" t="str">
        <f t="shared" si="2"/>
        <v>GS &lt;50 - RPP</v>
      </c>
      <c r="E42" s="220"/>
      <c r="F42" s="220"/>
      <c r="G42" s="100" t="str">
        <f t="shared" si="3"/>
        <v>kWh</v>
      </c>
      <c r="H42" s="101">
        <f t="shared" si="4"/>
        <v>3.4000000000000057</v>
      </c>
      <c r="I42" s="102">
        <f t="shared" si="5"/>
        <v>3.4394045971275801E-2</v>
      </c>
      <c r="J42" s="101">
        <f t="shared" si="6"/>
        <v>3.5308474030411787</v>
      </c>
      <c r="K42" s="102">
        <f t="shared" si="7"/>
        <v>3.1352544942878188E-2</v>
      </c>
      <c r="L42" s="101">
        <f t="shared" si="8"/>
        <v>6.0304474030411654</v>
      </c>
      <c r="M42" s="102">
        <f t="shared" si="9"/>
        <v>3.8160874877902054E-2</v>
      </c>
      <c r="N42" s="101">
        <f>IF(LEN($G42)&gt;1, (SUMPRODUCT(--($C$64:$C$2042=$B17), --($A$64:$A$2042=$D17), --($B$64:$B$2042=$B42&amp;"_TOTAL"), $L$64:$L$2042)), "")</f>
        <v>5.3972504257217793</v>
      </c>
      <c r="O42" s="102">
        <f t="shared" si="10"/>
        <v>1.421079247025181E-2</v>
      </c>
    </row>
    <row r="43" spans="2:15" s="98" customFormat="1" ht="14.4" x14ac:dyDescent="0.25">
      <c r="B43" s="98" t="str">
        <f t="shared" si="1"/>
        <v>Non-RPP (Other)</v>
      </c>
      <c r="C43" s="5">
        <v>3</v>
      </c>
      <c r="D43" s="220" t="str">
        <f t="shared" si="2"/>
        <v>GS 50 - 2,999 kW - Non-RPP (Other)</v>
      </c>
      <c r="E43" s="220"/>
      <c r="F43" s="220"/>
      <c r="G43" s="100" t="str">
        <f t="shared" si="3"/>
        <v>kW</v>
      </c>
      <c r="H43" s="101">
        <f t="shared" si="4"/>
        <v>46.235000000000127</v>
      </c>
      <c r="I43" s="102">
        <f t="shared" si="5"/>
        <v>3.358974499778563E-2</v>
      </c>
      <c r="J43" s="101">
        <f t="shared" si="6"/>
        <v>51.036350737526391</v>
      </c>
      <c r="K43" s="102">
        <f t="shared" si="7"/>
        <v>3.4481335049459882E-2</v>
      </c>
      <c r="L43" s="101">
        <f t="shared" si="8"/>
        <v>147.79385073752655</v>
      </c>
      <c r="M43" s="102">
        <f t="shared" si="9"/>
        <v>4.6177529383751172E-2</v>
      </c>
      <c r="N43" s="101">
        <f>IF(LEN($G43)&gt;1, (SUMPRODUCT(--($C$64:$C$2042=$B18), --($A$64:$A$2042=$D18), --($B$64:$B$2042=$B43&amp;"_TOTAL"), $L$64:$L$2042)), "")</f>
        <v>167.00705133340489</v>
      </c>
      <c r="O43" s="102">
        <f t="shared" si="10"/>
        <v>1.1873122965797327E-2</v>
      </c>
    </row>
    <row r="44" spans="2:15" s="98" customFormat="1" ht="14.4" x14ac:dyDescent="0.25">
      <c r="B44" s="98" t="str">
        <f t="shared" si="1"/>
        <v>Non-RPP (Other)</v>
      </c>
      <c r="C44" s="5"/>
      <c r="D44" s="220" t="str">
        <f t="shared" si="2"/>
        <v>GS 3,000 - 4,999 kW - Non-RPP (Other)</v>
      </c>
      <c r="E44" s="220"/>
      <c r="F44" s="220"/>
      <c r="G44" s="100" t="str">
        <f t="shared" si="3"/>
        <v>kW</v>
      </c>
      <c r="H44" s="101">
        <f t="shared" si="4"/>
        <v>808.40000000000146</v>
      </c>
      <c r="I44" s="102">
        <f t="shared" si="5"/>
        <v>3.057828989571218E-2</v>
      </c>
      <c r="J44" s="101">
        <f t="shared" si="6"/>
        <v>886.34015779028414</v>
      </c>
      <c r="K44" s="102">
        <f t="shared" si="7"/>
        <v>3.1517028974430004E-2</v>
      </c>
      <c r="L44" s="101">
        <f t="shared" si="8"/>
        <v>2905.5401577902812</v>
      </c>
      <c r="M44" s="102">
        <f t="shared" si="9"/>
        <v>4.5369447468338653E-2</v>
      </c>
      <c r="N44" s="101" cm="1">
        <f t="array" ref="N44">IF(LEN($G44)&gt;1, (SUMPRODUCT(--($C$64:$C$2042=$B19), --($A$64:$A$2042=$D19), --($B$64:$B$2042=$B44&amp;"_TOTAL"), $L$64:$L$2042)), "")</f>
        <v>3283.2603783030063</v>
      </c>
      <c r="O44" s="102">
        <f t="shared" si="10"/>
        <v>9.4285128196527537E-3</v>
      </c>
    </row>
    <row r="45" spans="2:15" s="98" customFormat="1" ht="14.4" x14ac:dyDescent="0.25">
      <c r="B45" s="98" t="str">
        <f t="shared" si="1"/>
        <v>RPP</v>
      </c>
      <c r="C45" s="5">
        <v>4</v>
      </c>
      <c r="D45" s="220" t="str">
        <f t="shared" si="2"/>
        <v>Unmetered Scattered Load - RPP</v>
      </c>
      <c r="E45" s="220"/>
      <c r="F45" s="220"/>
      <c r="G45" s="100" t="str">
        <f t="shared" si="3"/>
        <v>kWh</v>
      </c>
      <c r="H45" s="101">
        <f t="shared" si="4"/>
        <v>0.8300000000000054</v>
      </c>
      <c r="I45" s="102">
        <f t="shared" si="5"/>
        <v>3.4384371415197082E-2</v>
      </c>
      <c r="J45" s="101">
        <f t="shared" si="6"/>
        <v>0.85978276263375619</v>
      </c>
      <c r="K45" s="102">
        <f t="shared" si="7"/>
        <v>3.1691077896932457E-2</v>
      </c>
      <c r="L45" s="101">
        <f t="shared" si="8"/>
        <v>1.4221927626337489</v>
      </c>
      <c r="M45" s="102">
        <f t="shared" si="9"/>
        <v>3.8032541174087948E-2</v>
      </c>
      <c r="N45" s="101">
        <f t="shared" ref="N45:N51" si="11">IF(LEN($G45)&gt;1, (SUMPRODUCT(--($C$64:$C$2042=$B20), --($A$64:$A$2042=$D20), --($B$64:$B$2042=$B45&amp;"_TOTAL"), $L$64:$L$2042)), "")</f>
        <v>1.2728625225572188</v>
      </c>
      <c r="O45" s="102">
        <f t="shared" si="10"/>
        <v>1.458478534253722E-2</v>
      </c>
    </row>
    <row r="46" spans="2:15" s="98" customFormat="1" ht="14.4" x14ac:dyDescent="0.25">
      <c r="B46" s="98" t="str">
        <f t="shared" si="1"/>
        <v>RPP</v>
      </c>
      <c r="C46" s="5">
        <v>5</v>
      </c>
      <c r="D46" s="220" t="str">
        <f t="shared" si="2"/>
        <v>Sentinel - RPP</v>
      </c>
      <c r="E46" s="220"/>
      <c r="F46" s="220"/>
      <c r="G46" s="100" t="str">
        <f t="shared" si="3"/>
        <v>kW</v>
      </c>
      <c r="H46" s="101">
        <f t="shared" si="4"/>
        <v>0.46038000000000245</v>
      </c>
      <c r="I46" s="102">
        <f t="shared" si="5"/>
        <v>3.5700584426043909E-2</v>
      </c>
      <c r="J46" s="101">
        <f t="shared" si="6"/>
        <v>0.46395400092766081</v>
      </c>
      <c r="K46" s="102">
        <f t="shared" si="7"/>
        <v>3.494478841001742E-2</v>
      </c>
      <c r="L46" s="101">
        <f t="shared" si="8"/>
        <v>0.53563400092766145</v>
      </c>
      <c r="M46" s="102">
        <f t="shared" si="9"/>
        <v>3.6810721578661887E-2</v>
      </c>
      <c r="N46" s="101">
        <f t="shared" si="11"/>
        <v>0.47939243083025573</v>
      </c>
      <c r="O46" s="102">
        <f t="shared" si="10"/>
        <v>2.3509805852207764E-2</v>
      </c>
    </row>
    <row r="47" spans="2:15" s="98" customFormat="1" ht="14.4" x14ac:dyDescent="0.25">
      <c r="B47" s="98" t="str">
        <f t="shared" si="1"/>
        <v>Non-RPP (Other)</v>
      </c>
      <c r="C47" s="5">
        <v>6</v>
      </c>
      <c r="D47" s="220" t="str">
        <f t="shared" si="2"/>
        <v>Street Light - Non-RPP (Other)</v>
      </c>
      <c r="E47" s="220"/>
      <c r="F47" s="220"/>
      <c r="G47" s="100" t="str">
        <f t="shared" si="3"/>
        <v>kW</v>
      </c>
      <c r="H47" s="101">
        <f t="shared" si="4"/>
        <v>664.70067367480078</v>
      </c>
      <c r="I47" s="102">
        <f t="shared" si="5"/>
        <v>3.2059664306166566E-2</v>
      </c>
      <c r="J47" s="101">
        <f t="shared" si="6"/>
        <v>680.99586786357395</v>
      </c>
      <c r="K47" s="102">
        <f t="shared" si="7"/>
        <v>3.238361600844767E-2</v>
      </c>
      <c r="L47" s="101">
        <f t="shared" si="8"/>
        <v>1006.5588809595502</v>
      </c>
      <c r="M47" s="102">
        <f t="shared" si="9"/>
        <v>3.7533654809368648E-2</v>
      </c>
      <c r="N47" s="101">
        <f t="shared" si="11"/>
        <v>1137.4115354842943</v>
      </c>
      <c r="O47" s="102">
        <f t="shared" si="10"/>
        <v>1.4361767877366914E-2</v>
      </c>
    </row>
    <row r="48" spans="2:15" s="98" customFormat="1" ht="14.4" x14ac:dyDescent="0.25">
      <c r="B48" s="98" t="str">
        <f t="shared" si="1"/>
        <v>RPP</v>
      </c>
      <c r="C48" s="5">
        <v>7</v>
      </c>
      <c r="D48" s="220" t="str">
        <f t="shared" si="2"/>
        <v>Residential (Low) - RPP</v>
      </c>
      <c r="E48" s="220"/>
      <c r="F48" s="220"/>
      <c r="G48" s="100" t="str">
        <f t="shared" si="3"/>
        <v>kWh</v>
      </c>
      <c r="H48" s="101">
        <f t="shared" si="4"/>
        <v>1.7800000000000011</v>
      </c>
      <c r="I48" s="102">
        <f t="shared" si="5"/>
        <v>3.5126775954495371E-2</v>
      </c>
      <c r="J48" s="101">
        <f t="shared" si="6"/>
        <v>1.80278922884591</v>
      </c>
      <c r="K48" s="102">
        <f t="shared" si="7"/>
        <v>3.3848364562948978E-2</v>
      </c>
      <c r="L48" s="101">
        <f t="shared" si="8"/>
        <v>2.2766717288459049</v>
      </c>
      <c r="M48" s="102">
        <f t="shared" si="9"/>
        <v>3.7170725135291204E-2</v>
      </c>
      <c r="N48" s="101">
        <f t="shared" si="11"/>
        <v>2.0376211973170797</v>
      </c>
      <c r="O48" s="102">
        <f t="shared" si="10"/>
        <v>2.1737026277691023E-2</v>
      </c>
    </row>
    <row r="49" spans="2:15" s="98" customFormat="1" ht="14.4" x14ac:dyDescent="0.25">
      <c r="B49" s="98" t="str">
        <f t="shared" si="1"/>
        <v>RPP</v>
      </c>
      <c r="C49" s="5">
        <v>8</v>
      </c>
      <c r="D49" s="220" t="str">
        <f>IF(ISBLANK(D24), "", IF(D24 = "Add additional scenarios if required", "", IF(M25="YES", D24 &amp; " - " &amp; H24 &amp; " - Interval Customers", D24 &amp; " - " &amp;H24)))</f>
        <v>Residential (High) - RPP</v>
      </c>
      <c r="E49" s="220"/>
      <c r="F49" s="220"/>
      <c r="G49" s="100" t="str">
        <f t="shared" si="3"/>
        <v>kWh</v>
      </c>
      <c r="H49" s="101">
        <f t="shared" si="4"/>
        <v>1.7800000000000011</v>
      </c>
      <c r="I49" s="102">
        <f t="shared" si="5"/>
        <v>3.5126775954495371E-2</v>
      </c>
      <c r="J49" s="101">
        <f t="shared" si="6"/>
        <v>1.8851810562118843</v>
      </c>
      <c r="K49" s="102">
        <f t="shared" si="7"/>
        <v>3.0762771012693552E-2</v>
      </c>
      <c r="L49" s="101">
        <f t="shared" si="8"/>
        <v>4.072331056211894</v>
      </c>
      <c r="M49" s="102">
        <f t="shared" si="9"/>
        <v>4.1490744178027103E-2</v>
      </c>
      <c r="N49" s="101">
        <f t="shared" si="11"/>
        <v>3.6447362953096558</v>
      </c>
      <c r="O49" s="102">
        <f t="shared" si="10"/>
        <v>1.3667362397196132E-2</v>
      </c>
    </row>
    <row r="50" spans="2:15" s="98" customFormat="1" ht="14.4" x14ac:dyDescent="0.25">
      <c r="B50" s="98" t="str">
        <f t="shared" si="1"/>
        <v>RPP</v>
      </c>
      <c r="C50" s="5">
        <v>9</v>
      </c>
      <c r="D50" s="220" t="str">
        <f>IF(ISBLANK(D25), "", IF(D25 = "Add additional scenarios if required", "", IF(M26="YES", D25 &amp; " - " &amp; H25 &amp; " - Interval Customers", D25 &amp; " - " &amp;H25)))</f>
        <v>GS &lt; 50 (Low) - RPP</v>
      </c>
      <c r="E50" s="220"/>
      <c r="F50" s="220"/>
      <c r="G50" s="100" t="str">
        <f t="shared" si="3"/>
        <v>kWh</v>
      </c>
      <c r="H50" s="101">
        <f t="shared" si="4"/>
        <v>1.6999999999999957</v>
      </c>
      <c r="I50" s="102">
        <f t="shared" si="5"/>
        <v>2.6963942712137735E-2</v>
      </c>
      <c r="J50" s="101">
        <f t="shared" si="6"/>
        <v>1.7654237015205752</v>
      </c>
      <c r="K50" s="102">
        <f t="shared" si="7"/>
        <v>2.5170434735187472E-2</v>
      </c>
      <c r="L50" s="101">
        <f t="shared" si="8"/>
        <v>3.0152237015205685</v>
      </c>
      <c r="M50" s="102">
        <f t="shared" si="9"/>
        <v>3.2476416765064568E-2</v>
      </c>
      <c r="N50" s="101">
        <f t="shared" si="11"/>
        <v>2.6986252128608896</v>
      </c>
      <c r="O50" s="102">
        <f t="shared" si="10"/>
        <v>1.3333825252969535E-2</v>
      </c>
    </row>
    <row r="51" spans="2:15" s="98" customFormat="1" ht="14.4" x14ac:dyDescent="0.25">
      <c r="B51" s="98" t="str">
        <f t="shared" si="1"/>
        <v>RPP</v>
      </c>
      <c r="C51" s="5">
        <v>10</v>
      </c>
      <c r="D51" s="220" t="str">
        <f>IF(ISBLANK(D26), "", IF(D26 = "Add additional scenarios if required", "", IF(M27="YES", D26 &amp; " - " &amp; H26 &amp; " - Interval Customers", D26 &amp; " - " &amp;H26)))</f>
        <v>GS &lt; 50 (High) - RPP</v>
      </c>
      <c r="E51" s="220"/>
      <c r="F51" s="220"/>
      <c r="G51" s="100" t="str">
        <f t="shared" si="3"/>
        <v>kWh</v>
      </c>
      <c r="H51" s="101">
        <f t="shared" si="4"/>
        <v>8.5</v>
      </c>
      <c r="I51" s="102">
        <f t="shared" si="5"/>
        <v>4.1206966980569248E-2</v>
      </c>
      <c r="J51" s="101">
        <f t="shared" si="6"/>
        <v>8.8271185076029326</v>
      </c>
      <c r="K51" s="102">
        <f t="shared" si="7"/>
        <v>3.6771398640331021E-2</v>
      </c>
      <c r="L51" s="101">
        <f t="shared" si="8"/>
        <v>15.076118507602928</v>
      </c>
      <c r="M51" s="102">
        <f t="shared" si="9"/>
        <v>4.2638804164386514E-2</v>
      </c>
      <c r="N51" s="101">
        <f t="shared" si="11"/>
        <v>13.493126064304533</v>
      </c>
      <c r="O51" s="102">
        <f t="shared" si="10"/>
        <v>1.4794618733549769E-2</v>
      </c>
    </row>
    <row r="52" spans="2:15" s="98" customFormat="1" ht="14.4" x14ac:dyDescent="0.25">
      <c r="C52" s="5"/>
      <c r="D52" s="220"/>
      <c r="E52" s="220"/>
      <c r="F52" s="220"/>
      <c r="G52" s="100"/>
      <c r="H52" s="101"/>
      <c r="I52" s="102"/>
      <c r="J52" s="101"/>
      <c r="K52" s="102"/>
      <c r="L52" s="101"/>
      <c r="M52" s="102"/>
      <c r="N52" s="101"/>
      <c r="O52" s="102"/>
    </row>
    <row r="53" spans="2:15" s="98" customFormat="1" ht="14.4" x14ac:dyDescent="0.25">
      <c r="B53" s="98">
        <f t="shared" ref="B53:B60" si="12">H28</f>
        <v>0</v>
      </c>
      <c r="C53" s="5">
        <v>12</v>
      </c>
      <c r="D53" s="220" t="str">
        <f t="shared" ref="D53:D60" si="13">IF(ISBLANK(D28), "", IF(D28 = "Add additional scenarios if required", "", IF(M28="YES", D28 &amp; " - " &amp; H28 &amp; " - Interval Customers", D28 &amp; " - " &amp;H28)))</f>
        <v/>
      </c>
      <c r="E53" s="220"/>
      <c r="F53" s="220"/>
      <c r="G53" s="100" t="str">
        <f t="shared" ref="G53:G60" si="14">IF(ISBLANK(G28), "", G28)</f>
        <v/>
      </c>
      <c r="H53" s="101" t="str">
        <f t="shared" ref="H53:H60" si="15">IF(LEN($G53)&gt;1, (SUMPRODUCT(--($C$64:$C$2042=$B28), --($A$64:$A$2042=$D28), --($B$64:$B$2042="ST_A"), $L$64:$L$2042)), "")</f>
        <v/>
      </c>
      <c r="I53" s="102" t="str">
        <f t="shared" ref="I53:I60" si="16">IF(LEN($G53)&gt;1, (SUMPRODUCT(--($C$64:$C$2042=$B28), --($A$64:$A$2042=$D28), --($B$64:$B$2042="ST_A"), $M$64:$M$2042)), "")</f>
        <v/>
      </c>
      <c r="J53" s="101" t="str">
        <f t="shared" ref="J53:J60" si="17">IF(LEN($G53)&gt;1, (SUMPRODUCT(--($C$64:$C$2042=$B28), --($A$64:$A$2042=$D28), --($B$64:$B$2042="ST_B"), $L$64:$L$2042)), "")</f>
        <v/>
      </c>
      <c r="K53" s="102" t="str">
        <f t="shared" ref="K53:K60" si="18">IF(LEN($G53)&gt;1, (SUMPRODUCT(--($C$64:$C$2042=$B28), --($A$64:$A$2042=$D28), --($B$64:$B$2042="ST_B"), $M$64:$M$2042)), "")</f>
        <v/>
      </c>
      <c r="L53" s="101" t="str">
        <f t="shared" ref="L53:L60" si="19">IF(LEN($G53)&gt;1, (SUMPRODUCT(--($C$64:$C$2042=$B28), --($A$64:$A$2042=$D28), --($B$64:$B$2042="ST_C"), $L$64:$L$2042)), "")</f>
        <v/>
      </c>
      <c r="M53" s="102" t="str">
        <f t="shared" ref="M53:M60" si="20">IF(LEN($G53)&gt;1, (SUMPRODUCT(--($C$64:$C$2042=$B28), --($A$64:$A$2042=$D28), --($B$64:$B$2042="ST_C"), $M$64:$M$2042)), "")</f>
        <v/>
      </c>
      <c r="N53" s="101" t="str">
        <f t="shared" ref="N53:N60" si="21">IF(LEN($G53)&gt;1, (SUMPRODUCT(--($C$64:$C$2042=$B28), --($A$64:$A$2042=$D28), --($B$64:$B$2042=$B53&amp;"_TOTAL"), $L$64:$L$2042)), "")</f>
        <v/>
      </c>
      <c r="O53" s="102" t="str">
        <f t="shared" ref="O53:O60" si="22">IF(LEN($G53)&gt;1, (SUMPRODUCT(--($C$64:$C$2042=$B28), --($A$64:$A$2042=$D28), --($B$64:$B$2042=$B53&amp;"_TOTAL"), $M$64:$M$2042)), "")</f>
        <v/>
      </c>
    </row>
    <row r="54" spans="2:15" s="98" customFormat="1" ht="14.4" x14ac:dyDescent="0.25">
      <c r="B54" s="98">
        <f t="shared" si="12"/>
        <v>0</v>
      </c>
      <c r="C54" s="5">
        <v>13</v>
      </c>
      <c r="D54" s="220" t="str">
        <f t="shared" si="13"/>
        <v/>
      </c>
      <c r="E54" s="220"/>
      <c r="F54" s="220"/>
      <c r="G54" s="100" t="str">
        <f t="shared" si="14"/>
        <v/>
      </c>
      <c r="H54" s="101" t="str">
        <f t="shared" si="15"/>
        <v/>
      </c>
      <c r="I54" s="102" t="str">
        <f t="shared" si="16"/>
        <v/>
      </c>
      <c r="J54" s="101" t="str">
        <f t="shared" si="17"/>
        <v/>
      </c>
      <c r="K54" s="102" t="str">
        <f t="shared" si="18"/>
        <v/>
      </c>
      <c r="L54" s="101" t="str">
        <f t="shared" si="19"/>
        <v/>
      </c>
      <c r="M54" s="102" t="str">
        <f t="shared" si="20"/>
        <v/>
      </c>
      <c r="N54" s="101" t="str">
        <f t="shared" si="21"/>
        <v/>
      </c>
      <c r="O54" s="102" t="str">
        <f t="shared" si="22"/>
        <v/>
      </c>
    </row>
    <row r="55" spans="2:15" s="98" customFormat="1" ht="14.4" x14ac:dyDescent="0.25">
      <c r="B55" s="98">
        <f t="shared" si="12"/>
        <v>0</v>
      </c>
      <c r="C55" s="5">
        <v>14</v>
      </c>
      <c r="D55" s="220" t="str">
        <f t="shared" si="13"/>
        <v/>
      </c>
      <c r="E55" s="220"/>
      <c r="F55" s="220"/>
      <c r="G55" s="100" t="str">
        <f t="shared" si="14"/>
        <v/>
      </c>
      <c r="H55" s="101" t="str">
        <f t="shared" si="15"/>
        <v/>
      </c>
      <c r="I55" s="102" t="str">
        <f t="shared" si="16"/>
        <v/>
      </c>
      <c r="J55" s="101" t="str">
        <f t="shared" si="17"/>
        <v/>
      </c>
      <c r="K55" s="102" t="str">
        <f t="shared" si="18"/>
        <v/>
      </c>
      <c r="L55" s="101" t="str">
        <f t="shared" si="19"/>
        <v/>
      </c>
      <c r="M55" s="102" t="str">
        <f t="shared" si="20"/>
        <v/>
      </c>
      <c r="N55" s="101" t="str">
        <f t="shared" si="21"/>
        <v/>
      </c>
      <c r="O55" s="102" t="str">
        <f t="shared" si="22"/>
        <v/>
      </c>
    </row>
    <row r="56" spans="2:15" s="98" customFormat="1" ht="14.4" x14ac:dyDescent="0.25">
      <c r="B56" s="98">
        <f t="shared" si="12"/>
        <v>0</v>
      </c>
      <c r="C56" s="5">
        <v>15</v>
      </c>
      <c r="D56" s="220" t="str">
        <f t="shared" si="13"/>
        <v/>
      </c>
      <c r="E56" s="220"/>
      <c r="F56" s="220"/>
      <c r="G56" s="100" t="str">
        <f t="shared" si="14"/>
        <v/>
      </c>
      <c r="H56" s="101" t="str">
        <f t="shared" si="15"/>
        <v/>
      </c>
      <c r="I56" s="102" t="str">
        <f t="shared" si="16"/>
        <v/>
      </c>
      <c r="J56" s="101" t="str">
        <f t="shared" si="17"/>
        <v/>
      </c>
      <c r="K56" s="102" t="str">
        <f t="shared" si="18"/>
        <v/>
      </c>
      <c r="L56" s="101" t="str">
        <f t="shared" si="19"/>
        <v/>
      </c>
      <c r="M56" s="102" t="str">
        <f t="shared" si="20"/>
        <v/>
      </c>
      <c r="N56" s="101" t="str">
        <f t="shared" si="21"/>
        <v/>
      </c>
      <c r="O56" s="102" t="str">
        <f t="shared" si="22"/>
        <v/>
      </c>
    </row>
    <row r="57" spans="2:15" s="98" customFormat="1" ht="14.4" x14ac:dyDescent="0.25">
      <c r="B57" s="98">
        <f t="shared" si="12"/>
        <v>0</v>
      </c>
      <c r="C57" s="5">
        <v>16</v>
      </c>
      <c r="D57" s="220" t="str">
        <f t="shared" si="13"/>
        <v/>
      </c>
      <c r="E57" s="220"/>
      <c r="F57" s="220"/>
      <c r="G57" s="100" t="str">
        <f t="shared" si="14"/>
        <v/>
      </c>
      <c r="H57" s="101" t="str">
        <f t="shared" si="15"/>
        <v/>
      </c>
      <c r="I57" s="102" t="str">
        <f t="shared" si="16"/>
        <v/>
      </c>
      <c r="J57" s="101" t="str">
        <f t="shared" si="17"/>
        <v/>
      </c>
      <c r="K57" s="102" t="str">
        <f t="shared" si="18"/>
        <v/>
      </c>
      <c r="L57" s="101" t="str">
        <f t="shared" si="19"/>
        <v/>
      </c>
      <c r="M57" s="102" t="str">
        <f t="shared" si="20"/>
        <v/>
      </c>
      <c r="N57" s="101" t="str">
        <f t="shared" si="21"/>
        <v/>
      </c>
      <c r="O57" s="102" t="str">
        <f t="shared" si="22"/>
        <v/>
      </c>
    </row>
    <row r="58" spans="2:15" s="98" customFormat="1" ht="14.4" x14ac:dyDescent="0.25">
      <c r="B58" s="98">
        <f t="shared" si="12"/>
        <v>0</v>
      </c>
      <c r="C58" s="5">
        <v>17</v>
      </c>
      <c r="D58" s="220" t="str">
        <f t="shared" si="13"/>
        <v/>
      </c>
      <c r="E58" s="220"/>
      <c r="F58" s="220"/>
      <c r="G58" s="100" t="str">
        <f t="shared" si="14"/>
        <v/>
      </c>
      <c r="H58" s="101" t="str">
        <f t="shared" si="15"/>
        <v/>
      </c>
      <c r="I58" s="102" t="str">
        <f t="shared" si="16"/>
        <v/>
      </c>
      <c r="J58" s="101" t="str">
        <f t="shared" si="17"/>
        <v/>
      </c>
      <c r="K58" s="102" t="str">
        <f t="shared" si="18"/>
        <v/>
      </c>
      <c r="L58" s="101" t="str">
        <f t="shared" si="19"/>
        <v/>
      </c>
      <c r="M58" s="102" t="str">
        <f t="shared" si="20"/>
        <v/>
      </c>
      <c r="N58" s="101" t="str">
        <f t="shared" si="21"/>
        <v/>
      </c>
      <c r="O58" s="102" t="str">
        <f t="shared" si="22"/>
        <v/>
      </c>
    </row>
    <row r="59" spans="2:15" s="98" customFormat="1" ht="14.4" x14ac:dyDescent="0.25">
      <c r="B59" s="98">
        <f t="shared" si="12"/>
        <v>0</v>
      </c>
      <c r="C59" s="5">
        <v>18</v>
      </c>
      <c r="D59" s="220" t="str">
        <f t="shared" si="13"/>
        <v/>
      </c>
      <c r="E59" s="220"/>
      <c r="F59" s="220"/>
      <c r="G59" s="100" t="str">
        <f t="shared" si="14"/>
        <v/>
      </c>
      <c r="H59" s="101" t="str">
        <f t="shared" si="15"/>
        <v/>
      </c>
      <c r="I59" s="102" t="str">
        <f t="shared" si="16"/>
        <v/>
      </c>
      <c r="J59" s="101" t="str">
        <f t="shared" si="17"/>
        <v/>
      </c>
      <c r="K59" s="102" t="str">
        <f t="shared" si="18"/>
        <v/>
      </c>
      <c r="L59" s="101" t="str">
        <f t="shared" si="19"/>
        <v/>
      </c>
      <c r="M59" s="102" t="str">
        <f t="shared" si="20"/>
        <v/>
      </c>
      <c r="N59" s="101" t="str">
        <f t="shared" si="21"/>
        <v/>
      </c>
      <c r="O59" s="102" t="str">
        <f t="shared" si="22"/>
        <v/>
      </c>
    </row>
    <row r="60" spans="2:15" s="98" customFormat="1" ht="14.4" x14ac:dyDescent="0.25">
      <c r="B60" s="98">
        <f t="shared" si="12"/>
        <v>0</v>
      </c>
      <c r="C60" s="5">
        <v>19</v>
      </c>
      <c r="D60" s="220" t="str">
        <f t="shared" si="13"/>
        <v/>
      </c>
      <c r="E60" s="220"/>
      <c r="F60" s="220"/>
      <c r="G60" s="100" t="str">
        <f t="shared" si="14"/>
        <v/>
      </c>
      <c r="H60" s="101" t="str">
        <f t="shared" si="15"/>
        <v/>
      </c>
      <c r="I60" s="102" t="str">
        <f t="shared" si="16"/>
        <v/>
      </c>
      <c r="J60" s="101" t="str">
        <f t="shared" si="17"/>
        <v/>
      </c>
      <c r="K60" s="102" t="str">
        <f t="shared" si="18"/>
        <v/>
      </c>
      <c r="L60" s="101" t="str">
        <f t="shared" si="19"/>
        <v/>
      </c>
      <c r="M60" s="102" t="str">
        <f t="shared" si="20"/>
        <v/>
      </c>
      <c r="N60" s="101" t="str">
        <f t="shared" si="21"/>
        <v/>
      </c>
      <c r="O60" s="102" t="str">
        <f t="shared" si="22"/>
        <v/>
      </c>
    </row>
    <row r="61" spans="2:15" s="98" customFormat="1" ht="14.4" x14ac:dyDescent="0.25">
      <c r="C61" s="5"/>
      <c r="O61" s="102"/>
    </row>
    <row r="62" spans="2:15" ht="5.25" customHeight="1" x14ac:dyDescent="0.25"/>
    <row r="63" spans="2:15" s="98" customFormat="1" x14ac:dyDescent="0.25">
      <c r="C63" s="5"/>
    </row>
    <row r="64" spans="2:15" x14ac:dyDescent="0.25">
      <c r="C64" s="103"/>
      <c r="D64" s="104" t="s">
        <v>34</v>
      </c>
      <c r="E64" s="246" t="str">
        <f>D16</f>
        <v>Residential</v>
      </c>
      <c r="F64" s="246"/>
      <c r="G64" s="246"/>
      <c r="H64" s="246"/>
      <c r="I64" s="246"/>
      <c r="J64" s="246"/>
      <c r="K64" s="103" t="str">
        <f>IF(N16="DEMAND - INTERVAL","RTSR - INTERVAL METERED","")</f>
        <v/>
      </c>
    </row>
    <row r="65" spans="1:14" x14ac:dyDescent="0.25">
      <c r="C65" s="103"/>
      <c r="D65" s="104" t="s">
        <v>35</v>
      </c>
      <c r="E65" s="236" t="str">
        <f>H16</f>
        <v>RPP</v>
      </c>
      <c r="F65" s="236"/>
      <c r="G65" s="236"/>
      <c r="H65" s="20"/>
      <c r="I65" s="20"/>
    </row>
    <row r="66" spans="1:14" ht="15.6" x14ac:dyDescent="0.25">
      <c r="C66" s="103"/>
      <c r="D66" s="104" t="s">
        <v>36</v>
      </c>
      <c r="E66" s="21">
        <f>K16</f>
        <v>750</v>
      </c>
      <c r="F66" s="105" t="s">
        <v>11</v>
      </c>
      <c r="J66" s="22"/>
      <c r="K66" s="22"/>
      <c r="L66" s="22"/>
      <c r="M66" s="22"/>
      <c r="N66" s="22"/>
    </row>
    <row r="67" spans="1:14" ht="15.6" x14ac:dyDescent="0.3">
      <c r="C67" s="103"/>
      <c r="D67" s="104" t="s">
        <v>37</v>
      </c>
      <c r="E67" s="21">
        <f>L16</f>
        <v>0</v>
      </c>
      <c r="F67" s="106" t="s">
        <v>16</v>
      </c>
      <c r="G67" s="107"/>
      <c r="H67" s="108"/>
      <c r="I67" s="108"/>
      <c r="J67" s="108"/>
    </row>
    <row r="68" spans="1:14" x14ac:dyDescent="0.25">
      <c r="C68" s="103"/>
      <c r="D68" s="104" t="s">
        <v>38</v>
      </c>
      <c r="E68" s="23">
        <f>I16</f>
        <v>1.0415000000000001</v>
      </c>
    </row>
    <row r="69" spans="1:14" x14ac:dyDescent="0.25">
      <c r="C69" s="103"/>
      <c r="D69" s="104" t="s">
        <v>39</v>
      </c>
      <c r="E69" s="23">
        <f>J16</f>
        <v>1.0415000000000001</v>
      </c>
    </row>
    <row r="70" spans="1:14" x14ac:dyDescent="0.25">
      <c r="C70" s="103"/>
    </row>
    <row r="71" spans="1:14" x14ac:dyDescent="0.25">
      <c r="C71" s="103"/>
      <c r="E71" s="105"/>
      <c r="F71" s="237" t="s">
        <v>40</v>
      </c>
      <c r="G71" s="238"/>
      <c r="H71" s="239"/>
      <c r="I71" s="237" t="s">
        <v>41</v>
      </c>
      <c r="J71" s="238"/>
      <c r="K71" s="239"/>
      <c r="L71" s="237" t="s">
        <v>42</v>
      </c>
      <c r="M71" s="239"/>
    </row>
    <row r="72" spans="1:14" x14ac:dyDescent="0.25">
      <c r="C72" s="103"/>
      <c r="E72" s="240"/>
      <c r="F72" s="109" t="s">
        <v>43</v>
      </c>
      <c r="G72" s="109" t="s">
        <v>44</v>
      </c>
      <c r="H72" s="110" t="s">
        <v>45</v>
      </c>
      <c r="I72" s="109" t="s">
        <v>43</v>
      </c>
      <c r="J72" s="111" t="s">
        <v>44</v>
      </c>
      <c r="K72" s="110" t="s">
        <v>45</v>
      </c>
      <c r="L72" s="242" t="s">
        <v>46</v>
      </c>
      <c r="M72" s="244" t="s">
        <v>47</v>
      </c>
    </row>
    <row r="73" spans="1:14" x14ac:dyDescent="0.25">
      <c r="C73" s="103"/>
      <c r="E73" s="241"/>
      <c r="F73" s="112" t="s">
        <v>48</v>
      </c>
      <c r="G73" s="112"/>
      <c r="H73" s="113" t="s">
        <v>48</v>
      </c>
      <c r="I73" s="112" t="s">
        <v>48</v>
      </c>
      <c r="J73" s="113"/>
      <c r="K73" s="113" t="s">
        <v>48</v>
      </c>
      <c r="L73" s="243"/>
      <c r="M73" s="245"/>
    </row>
    <row r="74" spans="1:14" x14ac:dyDescent="0.25">
      <c r="A74" s="103" t="str">
        <f>$E64</f>
        <v>Residential</v>
      </c>
      <c r="D74" s="114" t="s">
        <v>49</v>
      </c>
      <c r="E74" s="25"/>
      <c r="F74" s="26">
        <v>48.83</v>
      </c>
      <c r="G74" s="115">
        <v>1</v>
      </c>
      <c r="H74" s="116">
        <f>G74*F74</f>
        <v>48.83</v>
      </c>
      <c r="I74" s="29">
        <v>50.61</v>
      </c>
      <c r="J74" s="117">
        <f>G74</f>
        <v>1</v>
      </c>
      <c r="K74" s="118">
        <f>J74*I74</f>
        <v>50.61</v>
      </c>
      <c r="L74" s="119">
        <f>K74-H74</f>
        <v>1.7800000000000011</v>
      </c>
      <c r="M74" s="120">
        <f>IF(ISERROR(L74/H74), "", L74/H74)</f>
        <v>3.6453000204792162E-2</v>
      </c>
    </row>
    <row r="75" spans="1:14" x14ac:dyDescent="0.25">
      <c r="A75" s="103" t="str">
        <f t="shared" ref="A75:A117" si="23">A74</f>
        <v>Residential</v>
      </c>
      <c r="D75" s="114" t="s">
        <v>50</v>
      </c>
      <c r="E75" s="25"/>
      <c r="F75" s="34">
        <v>0</v>
      </c>
      <c r="G75" s="115">
        <f>IF($E67&gt;0, $E67, $E66)</f>
        <v>750</v>
      </c>
      <c r="H75" s="116">
        <f>G75*F75</f>
        <v>0</v>
      </c>
      <c r="I75" s="35">
        <v>0</v>
      </c>
      <c r="J75" s="117">
        <f>IF($E67&gt;0, $E67, $E66)</f>
        <v>750</v>
      </c>
      <c r="K75" s="118">
        <f>J75*I75</f>
        <v>0</v>
      </c>
      <c r="L75" s="119">
        <f>K75-H75</f>
        <v>0</v>
      </c>
      <c r="M75" s="120" t="str">
        <f>IF(ISERROR(L75/H75), "", L75/H75)</f>
        <v/>
      </c>
    </row>
    <row r="76" spans="1:14" hidden="1" x14ac:dyDescent="0.25">
      <c r="A76" s="103" t="str">
        <f t="shared" si="23"/>
        <v>Residential</v>
      </c>
      <c r="D76" s="114" t="s">
        <v>51</v>
      </c>
      <c r="E76" s="25"/>
      <c r="F76" s="34"/>
      <c r="G76" s="115">
        <f>IF($E67&gt;0, $E67, $E66)</f>
        <v>750</v>
      </c>
      <c r="H76" s="116">
        <v>0</v>
      </c>
      <c r="I76" s="35"/>
      <c r="J76" s="117">
        <f>IF($E67&gt;0, $E67, $E66)</f>
        <v>750</v>
      </c>
      <c r="K76" s="118">
        <v>0</v>
      </c>
      <c r="L76" s="119"/>
      <c r="M76" s="120"/>
    </row>
    <row r="77" spans="1:14" hidden="1" x14ac:dyDescent="0.25">
      <c r="A77" s="103" t="str">
        <f t="shared" si="23"/>
        <v>Residential</v>
      </c>
      <c r="D77" s="114" t="s">
        <v>52</v>
      </c>
      <c r="E77" s="25"/>
      <c r="F77" s="34"/>
      <c r="G77" s="115">
        <f>IF($E67&gt;0, $E67, $E66)</f>
        <v>750</v>
      </c>
      <c r="H77" s="116">
        <v>0</v>
      </c>
      <c r="I77" s="35"/>
      <c r="J77" s="121">
        <f>IF($E67&gt;0, $E67, $E66)</f>
        <v>750</v>
      </c>
      <c r="K77" s="118">
        <v>0</v>
      </c>
      <c r="L77" s="119">
        <f t="shared" ref="L77:L95" si="24">K77-H77</f>
        <v>0</v>
      </c>
      <c r="M77" s="120" t="str">
        <f>IF(ISERROR(L77/H77), "", L77/H77)</f>
        <v/>
      </c>
    </row>
    <row r="78" spans="1:14" x14ac:dyDescent="0.25">
      <c r="A78" s="103" t="str">
        <f t="shared" si="23"/>
        <v>Residential</v>
      </c>
      <c r="D78" s="114" t="s">
        <v>53</v>
      </c>
      <c r="E78" s="25"/>
      <c r="F78" s="26">
        <f>'WRZ BI (2028)'!I78</f>
        <v>1.843594476927918</v>
      </c>
      <c r="G78" s="115">
        <v>1</v>
      </c>
      <c r="H78" s="116">
        <f>G78*F78</f>
        <v>1.843594476927918</v>
      </c>
      <c r="I78" s="29">
        <v>1.843594476927918</v>
      </c>
      <c r="J78" s="117">
        <f>G78</f>
        <v>1</v>
      </c>
      <c r="K78" s="118">
        <f>J78*I78</f>
        <v>1.843594476927918</v>
      </c>
      <c r="L78" s="119">
        <f t="shared" si="24"/>
        <v>0</v>
      </c>
      <c r="M78" s="120">
        <f>IF(ISERROR(L78/H78), "", L78/H78)</f>
        <v>0</v>
      </c>
    </row>
    <row r="79" spans="1:14" x14ac:dyDescent="0.25">
      <c r="A79" s="103" t="str">
        <f t="shared" si="23"/>
        <v>Residential</v>
      </c>
      <c r="D79" s="114" t="s">
        <v>54</v>
      </c>
      <c r="E79" s="25"/>
      <c r="F79" s="36">
        <f>'WRZ BI (2028)'!I79</f>
        <v>0</v>
      </c>
      <c r="G79" s="115">
        <f>IF($E67&gt;0, $E67, $E66)</f>
        <v>750</v>
      </c>
      <c r="H79" s="116">
        <f>G79*F79</f>
        <v>0</v>
      </c>
      <c r="I79" s="201">
        <v>0</v>
      </c>
      <c r="J79" s="117">
        <f>IF($E67&gt;0, $E67, $E66)</f>
        <v>750</v>
      </c>
      <c r="K79" s="118">
        <f>J79*I79</f>
        <v>0</v>
      </c>
      <c r="L79" s="119">
        <f t="shared" si="24"/>
        <v>0</v>
      </c>
      <c r="M79" s="120" t="str">
        <f>IF(ISERROR(L79/H79), "", L79/H79)</f>
        <v/>
      </c>
    </row>
    <row r="80" spans="1:14" x14ac:dyDescent="0.25">
      <c r="A80" s="103" t="str">
        <f t="shared" si="23"/>
        <v>Residential</v>
      </c>
      <c r="B80" s="103" t="s">
        <v>55</v>
      </c>
      <c r="C80" s="24">
        <f>B16</f>
        <v>1</v>
      </c>
      <c r="D80" s="46" t="s">
        <v>56</v>
      </c>
      <c r="E80" s="47"/>
      <c r="F80" s="48"/>
      <c r="G80" s="49"/>
      <c r="H80" s="50">
        <f>SUM(H74:H79)</f>
        <v>50.673594476927917</v>
      </c>
      <c r="I80" s="51"/>
      <c r="J80" s="52"/>
      <c r="K80" s="50">
        <f>SUM(K74:K79)</f>
        <v>52.453594476927918</v>
      </c>
      <c r="L80" s="41">
        <f t="shared" si="24"/>
        <v>1.7800000000000011</v>
      </c>
      <c r="M80" s="42">
        <f>IF((H80)=0,"",(L80/H80))</f>
        <v>3.5126775954495371E-2</v>
      </c>
    </row>
    <row r="81" spans="1:14" x14ac:dyDescent="0.25">
      <c r="A81" s="103" t="str">
        <f t="shared" si="23"/>
        <v>Residential</v>
      </c>
      <c r="D81" s="123" t="s">
        <v>57</v>
      </c>
      <c r="E81" s="25"/>
      <c r="F81" s="34">
        <f>IF((E66*12&gt;=150000), 0, IF(E65="RPP",(F97*OffPeakPer+F98*MidPeakPer+F99*OnPeakPer),IF(E65="Non-RPP (Retailer)",F100,F101)))</f>
        <v>0.12752000000000002</v>
      </c>
      <c r="G81" s="43">
        <f>IF(F81=0, 0, $E66*E68-E66)</f>
        <v>31.125000000000114</v>
      </c>
      <c r="H81" s="28">
        <f t="shared" ref="H81:H88" si="25">G81*F81</f>
        <v>3.9690600000000154</v>
      </c>
      <c r="I81" s="35">
        <f>IF((E66*12&gt;=150000), 0, IF(E65="RPP",(I97*OffPeakPer+I98*MidPeakPer+I99*OnPeakPer),IF(E65="Non-RPP (Retailer)",I100,I101)))</f>
        <v>0.12752000000000002</v>
      </c>
      <c r="J81" s="44">
        <f>IF(I81=0, 0, E66*E69-E66)</f>
        <v>31.125000000000114</v>
      </c>
      <c r="K81" s="31">
        <f t="shared" ref="K81:K88" si="26">J81*I81</f>
        <v>3.9690600000000154</v>
      </c>
      <c r="L81" s="119">
        <f t="shared" si="24"/>
        <v>0</v>
      </c>
      <c r="M81" s="120">
        <f t="shared" ref="M81:M88" si="27">IF(ISERROR(L81/H81), "", L81/H81)</f>
        <v>0</v>
      </c>
    </row>
    <row r="82" spans="1:14" ht="26.4" x14ac:dyDescent="0.25">
      <c r="A82" s="103" t="str">
        <f t="shared" si="23"/>
        <v>Residential</v>
      </c>
      <c r="D82" s="123" t="s">
        <v>58</v>
      </c>
      <c r="E82" s="25"/>
      <c r="F82" s="36">
        <v>0</v>
      </c>
      <c r="G82" s="55">
        <f>IF($E67&gt;0, $E67, $E66)</f>
        <v>750</v>
      </c>
      <c r="H82" s="116">
        <f t="shared" si="25"/>
        <v>0</v>
      </c>
      <c r="I82" s="29">
        <v>0</v>
      </c>
      <c r="J82" s="56">
        <f>IF($E67&gt;0, $E67, $E66)</f>
        <v>750</v>
      </c>
      <c r="K82" s="118">
        <f t="shared" si="26"/>
        <v>0</v>
      </c>
      <c r="L82" s="119">
        <f t="shared" si="24"/>
        <v>0</v>
      </c>
      <c r="M82" s="120" t="str">
        <f t="shared" si="27"/>
        <v/>
      </c>
    </row>
    <row r="83" spans="1:14" x14ac:dyDescent="0.25">
      <c r="A83" s="103" t="str">
        <f t="shared" si="23"/>
        <v>Residential</v>
      </c>
      <c r="D83" s="123" t="s">
        <v>59</v>
      </c>
      <c r="E83" s="25"/>
      <c r="F83" s="36"/>
      <c r="G83" s="55">
        <f>IF($E67&gt;0, $E67, $E66)</f>
        <v>750</v>
      </c>
      <c r="H83" s="116">
        <f t="shared" si="25"/>
        <v>0</v>
      </c>
      <c r="I83" s="29">
        <v>0</v>
      </c>
      <c r="J83" s="56">
        <f>IF($E67&gt;0, $E67, $E66)</f>
        <v>750</v>
      </c>
      <c r="K83" s="118">
        <f t="shared" si="26"/>
        <v>0</v>
      </c>
      <c r="L83" s="119">
        <f t="shared" si="24"/>
        <v>0</v>
      </c>
      <c r="M83" s="120" t="str">
        <f t="shared" si="27"/>
        <v/>
      </c>
    </row>
    <row r="84" spans="1:14" x14ac:dyDescent="0.25">
      <c r="A84" s="103" t="str">
        <f t="shared" si="23"/>
        <v>Residential</v>
      </c>
      <c r="D84" s="123" t="s">
        <v>60</v>
      </c>
      <c r="E84" s="25"/>
      <c r="F84" s="34">
        <v>0</v>
      </c>
      <c r="G84" s="55">
        <f>E66</f>
        <v>750</v>
      </c>
      <c r="H84" s="116">
        <f t="shared" si="25"/>
        <v>0</v>
      </c>
      <c r="I84" s="29">
        <v>0</v>
      </c>
      <c r="J84" s="56">
        <f>E66</f>
        <v>750</v>
      </c>
      <c r="K84" s="118">
        <f t="shared" si="26"/>
        <v>0</v>
      </c>
      <c r="L84" s="119">
        <f t="shared" si="24"/>
        <v>0</v>
      </c>
      <c r="M84" s="120" t="str">
        <f t="shared" si="27"/>
        <v/>
      </c>
    </row>
    <row r="85" spans="1:14" x14ac:dyDescent="0.25">
      <c r="A85" s="103" t="str">
        <f t="shared" si="23"/>
        <v>Residential</v>
      </c>
      <c r="D85" s="114" t="s">
        <v>61</v>
      </c>
      <c r="E85" s="25"/>
      <c r="F85" s="36">
        <f>'WRZ BI (2028)'!I85</f>
        <v>1.5338786699851134E-3</v>
      </c>
      <c r="G85" s="55">
        <f>IF($E67&gt;0, $E67, $E66)</f>
        <v>750</v>
      </c>
      <c r="H85" s="116">
        <f t="shared" si="25"/>
        <v>1.1504090024888352</v>
      </c>
      <c r="I85" s="201">
        <v>1.603999374126371E-3</v>
      </c>
      <c r="J85" s="56">
        <f>IF($E67&gt;0, $E67, $E66)</f>
        <v>750</v>
      </c>
      <c r="K85" s="118">
        <f t="shared" si="26"/>
        <v>1.2029995305947783</v>
      </c>
      <c r="L85" s="119">
        <f t="shared" si="24"/>
        <v>5.2590528105943113E-2</v>
      </c>
      <c r="M85" s="120">
        <f t="shared" si="27"/>
        <v>4.5714635396773604E-2</v>
      </c>
    </row>
    <row r="86" spans="1:14" ht="26.4" x14ac:dyDescent="0.25">
      <c r="A86" s="103" t="str">
        <f t="shared" si="23"/>
        <v>Residential</v>
      </c>
      <c r="D86" s="123" t="s">
        <v>62</v>
      </c>
      <c r="E86" s="25"/>
      <c r="F86" s="26">
        <v>0.42</v>
      </c>
      <c r="G86" s="115">
        <v>1</v>
      </c>
      <c r="H86" s="116">
        <f t="shared" si="25"/>
        <v>0.42</v>
      </c>
      <c r="I86" s="29">
        <v>0.42</v>
      </c>
      <c r="J86" s="121">
        <v>1</v>
      </c>
      <c r="K86" s="118">
        <f t="shared" si="26"/>
        <v>0.42</v>
      </c>
      <c r="L86" s="119">
        <f t="shared" si="24"/>
        <v>0</v>
      </c>
      <c r="M86" s="120">
        <f t="shared" si="27"/>
        <v>0</v>
      </c>
    </row>
    <row r="87" spans="1:14" x14ac:dyDescent="0.25">
      <c r="A87" s="103" t="str">
        <f t="shared" si="23"/>
        <v>Residential</v>
      </c>
      <c r="D87" s="114" t="s">
        <v>63</v>
      </c>
      <c r="E87" s="25"/>
      <c r="F87" s="26">
        <f>'WRZ BI (2028)'!I87</f>
        <v>-5.1282641505761693E-2</v>
      </c>
      <c r="G87" s="115">
        <v>1</v>
      </c>
      <c r="H87" s="116">
        <f t="shared" si="25"/>
        <v>-5.1282641505761693E-2</v>
      </c>
      <c r="I87" s="29">
        <v>-5.1282641505761693E-2</v>
      </c>
      <c r="J87" s="121">
        <v>1</v>
      </c>
      <c r="K87" s="118">
        <f t="shared" si="26"/>
        <v>-5.1282641505761693E-2</v>
      </c>
      <c r="L87" s="119">
        <f t="shared" si="24"/>
        <v>0</v>
      </c>
      <c r="M87" s="120">
        <f t="shared" si="27"/>
        <v>0</v>
      </c>
    </row>
    <row r="88" spans="1:14" x14ac:dyDescent="0.25">
      <c r="A88" s="103" t="str">
        <f t="shared" si="23"/>
        <v>Residential</v>
      </c>
      <c r="D88" s="114" t="s">
        <v>64</v>
      </c>
      <c r="E88" s="25"/>
      <c r="F88" s="34">
        <v>0</v>
      </c>
      <c r="G88" s="55">
        <f>IF($E67&gt;0, $E67, $E66)</f>
        <v>750</v>
      </c>
      <c r="H88" s="116">
        <f t="shared" si="25"/>
        <v>0</v>
      </c>
      <c r="I88" s="29">
        <v>0</v>
      </c>
      <c r="J88" s="56">
        <f>IF($E67&gt;0, $E67, $E66)</f>
        <v>750</v>
      </c>
      <c r="K88" s="118">
        <f t="shared" si="26"/>
        <v>0</v>
      </c>
      <c r="L88" s="119">
        <f t="shared" si="24"/>
        <v>0</v>
      </c>
      <c r="M88" s="120" t="str">
        <f t="shared" si="27"/>
        <v/>
      </c>
    </row>
    <row r="89" spans="1:14" ht="26.4" x14ac:dyDescent="0.25">
      <c r="A89" s="103" t="str">
        <f t="shared" si="23"/>
        <v>Residential</v>
      </c>
      <c r="B89" s="103" t="s">
        <v>65</v>
      </c>
      <c r="C89" s="24">
        <f>B16</f>
        <v>1</v>
      </c>
      <c r="D89" s="46" t="s">
        <v>66</v>
      </c>
      <c r="E89" s="47"/>
      <c r="F89" s="48"/>
      <c r="G89" s="49"/>
      <c r="H89" s="50">
        <f>SUM(H80:H88)</f>
        <v>56.161780837911003</v>
      </c>
      <c r="I89" s="51"/>
      <c r="J89" s="52"/>
      <c r="K89" s="50">
        <f>SUM(K80:K88)</f>
        <v>57.994371366016949</v>
      </c>
      <c r="L89" s="41">
        <f t="shared" si="24"/>
        <v>1.8325905281059462</v>
      </c>
      <c r="M89" s="42">
        <f>IF((H89)=0,"",(L89/H89))</f>
        <v>3.2630563005026522E-2</v>
      </c>
    </row>
    <row r="90" spans="1:14" x14ac:dyDescent="0.25">
      <c r="A90" s="103" t="str">
        <f t="shared" si="23"/>
        <v>Residential</v>
      </c>
      <c r="D90" s="126" t="s">
        <v>67</v>
      </c>
      <c r="E90" s="25"/>
      <c r="F90" s="36">
        <f>'WRZ BI (2028)'!I90</f>
        <v>1.37E-2</v>
      </c>
      <c r="G90" s="43">
        <f>IF($E67&gt;0, $E67, $E66*$E68)</f>
        <v>781.12500000000011</v>
      </c>
      <c r="H90" s="116">
        <f>G90*F90</f>
        <v>10.701412500000002</v>
      </c>
      <c r="I90" s="201">
        <v>1.4500000000000001E-2</v>
      </c>
      <c r="J90" s="44">
        <f>IF($E67&gt;0, $E67, $E66*$E69)</f>
        <v>781.12500000000011</v>
      </c>
      <c r="K90" s="118">
        <f>J90*I90</f>
        <v>11.326312500000002</v>
      </c>
      <c r="L90" s="119">
        <f t="shared" si="24"/>
        <v>0.62490000000000023</v>
      </c>
      <c r="M90" s="120">
        <f>IF(ISERROR(L90/H90), "", L90/H90)</f>
        <v>5.8394160583941618E-2</v>
      </c>
      <c r="N90" s="127"/>
    </row>
    <row r="91" spans="1:14" ht="26.4" x14ac:dyDescent="0.25">
      <c r="A91" s="103" t="str">
        <f t="shared" si="23"/>
        <v>Residential</v>
      </c>
      <c r="D91" s="128" t="s">
        <v>68</v>
      </c>
      <c r="E91" s="25"/>
      <c r="F91" s="36">
        <f>'WRZ BI (2028)'!I91</f>
        <v>9.9000000000000008E-3</v>
      </c>
      <c r="G91" s="43">
        <f>IF($E67&gt;0, $E67, $E66*$E68)</f>
        <v>781.12500000000011</v>
      </c>
      <c r="H91" s="116">
        <f>G91*F91</f>
        <v>7.7331375000000016</v>
      </c>
      <c r="I91" s="201">
        <v>1.0500000000000001E-2</v>
      </c>
      <c r="J91" s="44">
        <f>IF($E67&gt;0, $E67, $E66*$E69)</f>
        <v>781.12500000000011</v>
      </c>
      <c r="K91" s="118">
        <f>J91*I91</f>
        <v>8.2018125000000008</v>
      </c>
      <c r="L91" s="119">
        <f t="shared" si="24"/>
        <v>0.46867499999999929</v>
      </c>
      <c r="M91" s="120">
        <f>IF(ISERROR(L91/H91), "", L91/H91)</f>
        <v>6.0606060606060504E-2</v>
      </c>
      <c r="N91" s="127"/>
    </row>
    <row r="92" spans="1:14" ht="26.4" x14ac:dyDescent="0.25">
      <c r="A92" s="103" t="str">
        <f t="shared" si="23"/>
        <v>Residential</v>
      </c>
      <c r="B92" s="103" t="s">
        <v>69</v>
      </c>
      <c r="C92" s="24">
        <f>B16</f>
        <v>1</v>
      </c>
      <c r="D92" s="46" t="s">
        <v>70</v>
      </c>
      <c r="E92" s="47"/>
      <c r="F92" s="48"/>
      <c r="G92" s="49"/>
      <c r="H92" s="50">
        <f>SUM(H89:H91)</f>
        <v>74.596330837910998</v>
      </c>
      <c r="I92" s="51"/>
      <c r="J92" s="52"/>
      <c r="K92" s="50">
        <f>SUM(K89:K91)</f>
        <v>77.522496366016952</v>
      </c>
      <c r="L92" s="41">
        <f t="shared" si="24"/>
        <v>2.9261655281059546</v>
      </c>
      <c r="M92" s="42">
        <f>IF((H92)=0,"",(L92/H92))</f>
        <v>3.9226668325874715E-2</v>
      </c>
    </row>
    <row r="93" spans="1:14" ht="26.4" x14ac:dyDescent="0.25">
      <c r="A93" s="103" t="str">
        <f t="shared" si="23"/>
        <v>Residential</v>
      </c>
      <c r="D93" s="129" t="s">
        <v>71</v>
      </c>
      <c r="E93" s="25"/>
      <c r="F93" s="34">
        <v>4.7000000000000002E-3</v>
      </c>
      <c r="G93" s="43">
        <f>E66*E68</f>
        <v>781.12500000000011</v>
      </c>
      <c r="H93" s="53">
        <f>G93*F93</f>
        <v>3.6712875000000005</v>
      </c>
      <c r="I93" s="35">
        <f>F93</f>
        <v>4.7000000000000002E-3</v>
      </c>
      <c r="J93" s="44">
        <f>E66*E69</f>
        <v>781.12500000000011</v>
      </c>
      <c r="K93" s="31">
        <f>J93*I93</f>
        <v>3.6712875000000005</v>
      </c>
      <c r="L93" s="119">
        <f t="shared" si="24"/>
        <v>0</v>
      </c>
      <c r="M93" s="120">
        <f>IF(ISERROR(L93/H93), "", L93/H93)</f>
        <v>0</v>
      </c>
    </row>
    <row r="94" spans="1:14" ht="26.4" x14ac:dyDescent="0.25">
      <c r="A94" s="103" t="str">
        <f t="shared" si="23"/>
        <v>Residential</v>
      </c>
      <c r="D94" s="129" t="s">
        <v>72</v>
      </c>
      <c r="E94" s="25"/>
      <c r="F94" s="34">
        <v>5.9999999999999995E-4</v>
      </c>
      <c r="G94" s="43">
        <f>E66*E68</f>
        <v>781.12500000000011</v>
      </c>
      <c r="H94" s="53">
        <f>G94*F94</f>
        <v>0.46867500000000001</v>
      </c>
      <c r="I94" s="35">
        <f>F94</f>
        <v>5.9999999999999995E-4</v>
      </c>
      <c r="J94" s="44">
        <f>E66*E69</f>
        <v>781.12500000000011</v>
      </c>
      <c r="K94" s="31">
        <f>J94*I94</f>
        <v>0.46867500000000001</v>
      </c>
      <c r="L94" s="119">
        <f t="shared" si="24"/>
        <v>0</v>
      </c>
      <c r="M94" s="120">
        <f>IF(ISERROR(L94/H94), "", L94/H94)</f>
        <v>0</v>
      </c>
    </row>
    <row r="95" spans="1:14" x14ac:dyDescent="0.25">
      <c r="A95" s="103" t="str">
        <f t="shared" si="23"/>
        <v>Residential</v>
      </c>
      <c r="D95" s="25" t="s">
        <v>73</v>
      </c>
      <c r="E95" s="25"/>
      <c r="F95" s="54">
        <v>0.25</v>
      </c>
      <c r="G95" s="115">
        <v>1</v>
      </c>
      <c r="H95" s="130">
        <f>G95*F95</f>
        <v>0.25</v>
      </c>
      <c r="I95" s="45">
        <v>0.25</v>
      </c>
      <c r="J95" s="117">
        <v>1</v>
      </c>
      <c r="K95" s="118">
        <f>J95*I95</f>
        <v>0.25</v>
      </c>
      <c r="L95" s="119">
        <f t="shared" si="24"/>
        <v>0</v>
      </c>
      <c r="M95" s="120">
        <f>IF(ISERROR(L95/H95), "", L95/H95)</f>
        <v>0</v>
      </c>
    </row>
    <row r="96" spans="1:14" ht="26.4" hidden="1" x14ac:dyDescent="0.25">
      <c r="A96" s="103" t="str">
        <f t="shared" si="23"/>
        <v>Residential</v>
      </c>
      <c r="D96" s="129" t="s">
        <v>74</v>
      </c>
      <c r="E96" s="25"/>
      <c r="F96" s="34"/>
      <c r="G96" s="55"/>
      <c r="H96" s="130"/>
      <c r="I96" s="35"/>
      <c r="J96" s="56"/>
      <c r="K96" s="118"/>
      <c r="L96" s="119"/>
      <c r="M96" s="120"/>
    </row>
    <row r="97" spans="1:13" x14ac:dyDescent="0.25">
      <c r="A97" s="103" t="str">
        <f t="shared" si="23"/>
        <v>Residential</v>
      </c>
      <c r="B97" s="103" t="s">
        <v>12</v>
      </c>
      <c r="D97" s="25" t="s">
        <v>75</v>
      </c>
      <c r="E97" s="25"/>
      <c r="F97" s="34">
        <v>9.8000000000000004E-2</v>
      </c>
      <c r="G97" s="55">
        <f>IF(AND(E66*12&gt;=150000),OffPeakPer*E66*E68,OffPeakPer*E66)</f>
        <v>480</v>
      </c>
      <c r="H97" s="130">
        <f>G97*F97</f>
        <v>47.04</v>
      </c>
      <c r="I97" s="35">
        <f>F97</f>
        <v>9.8000000000000004E-2</v>
      </c>
      <c r="J97" s="56">
        <f>IF(AND(E66*12&gt;=150000),OffPeakPer*E66*E69,OffPeakPer*E66)</f>
        <v>480</v>
      </c>
      <c r="K97" s="118">
        <f>J97*I97</f>
        <v>47.04</v>
      </c>
      <c r="L97" s="119">
        <f>K97-H97</f>
        <v>0</v>
      </c>
      <c r="M97" s="120">
        <f>IF(ISERROR(L97/H97), "", L97/H97)</f>
        <v>0</v>
      </c>
    </row>
    <row r="98" spans="1:13" x14ac:dyDescent="0.25">
      <c r="A98" s="103" t="str">
        <f t="shared" si="23"/>
        <v>Residential</v>
      </c>
      <c r="B98" s="103" t="s">
        <v>12</v>
      </c>
      <c r="D98" s="25" t="s">
        <v>76</v>
      </c>
      <c r="E98" s="25"/>
      <c r="F98" s="34">
        <v>0.157</v>
      </c>
      <c r="G98" s="55">
        <f>IF(AND(E66*12&gt;=150000),MidPeakPer*E66*E68,MidPeakPer*E66)</f>
        <v>135</v>
      </c>
      <c r="H98" s="130">
        <f>G98*F98</f>
        <v>21.195</v>
      </c>
      <c r="I98" s="35">
        <f>F98</f>
        <v>0.157</v>
      </c>
      <c r="J98" s="56">
        <f>IF(AND(E66*12&gt;=150000),MidPeakPer*E66*E69,MidPeakPer*E66)</f>
        <v>135</v>
      </c>
      <c r="K98" s="118">
        <f>J98*I98</f>
        <v>21.195</v>
      </c>
      <c r="L98" s="119">
        <f>K98-H98</f>
        <v>0</v>
      </c>
      <c r="M98" s="120">
        <f>IF(ISERROR(L98/H98), "", L98/H98)</f>
        <v>0</v>
      </c>
    </row>
    <row r="99" spans="1:13" ht="13.8" thickBot="1" x14ac:dyDescent="0.3">
      <c r="A99" s="103" t="str">
        <f t="shared" si="23"/>
        <v>Residential</v>
      </c>
      <c r="B99" s="103" t="s">
        <v>12</v>
      </c>
      <c r="D99" s="103" t="s">
        <v>77</v>
      </c>
      <c r="E99" s="25"/>
      <c r="F99" s="34">
        <v>0.20300000000000001</v>
      </c>
      <c r="G99" s="55">
        <f>IF(AND(E66*12&gt;=150000),OnPeakPer*E66*E68,OnPeakPer*E66)</f>
        <v>135</v>
      </c>
      <c r="H99" s="130">
        <f>G99*F99</f>
        <v>27.405000000000001</v>
      </c>
      <c r="I99" s="35">
        <f>F99</f>
        <v>0.20300000000000001</v>
      </c>
      <c r="J99" s="56">
        <f>IF(AND(E66*12&gt;=150000),OnPeakPer*E66*E69,OnPeakPer*E66)</f>
        <v>135</v>
      </c>
      <c r="K99" s="118">
        <f>J99*I99</f>
        <v>27.405000000000001</v>
      </c>
      <c r="L99" s="119">
        <f>K99-H99</f>
        <v>0</v>
      </c>
      <c r="M99" s="120">
        <f>IF(ISERROR(L99/H99), "", L99/H99)</f>
        <v>0</v>
      </c>
    </row>
    <row r="100" spans="1:13" ht="13.8" hidden="1" thickBot="1" x14ac:dyDescent="0.3">
      <c r="A100" s="103" t="str">
        <f t="shared" si="23"/>
        <v>Residential</v>
      </c>
      <c r="B100" s="103" t="s">
        <v>78</v>
      </c>
      <c r="D100" s="25" t="s">
        <v>79</v>
      </c>
      <c r="E100" s="25"/>
      <c r="F100" s="34">
        <v>0.11308</v>
      </c>
      <c r="G100" s="55">
        <f>IF(AND(E66*12&gt;=150000),E66*E68,E66)</f>
        <v>750</v>
      </c>
      <c r="H100" s="130">
        <f>G100*F100</f>
        <v>84.81</v>
      </c>
      <c r="I100" s="35">
        <f>F100</f>
        <v>0.11308</v>
      </c>
      <c r="J100" s="56">
        <f>IF(AND(E66*12&gt;=150000),E66*E69,E66)</f>
        <v>750</v>
      </c>
      <c r="K100" s="118">
        <f>J100*I100</f>
        <v>84.81</v>
      </c>
      <c r="L100" s="119">
        <f>K100-H100</f>
        <v>0</v>
      </c>
      <c r="M100" s="120">
        <f>IF(ISERROR(L100/H100), "", L100/H100)</f>
        <v>0</v>
      </c>
    </row>
    <row r="101" spans="1:13" ht="13.8" hidden="1" thickBot="1" x14ac:dyDescent="0.3">
      <c r="A101" s="103" t="str">
        <f t="shared" si="23"/>
        <v>Residential</v>
      </c>
      <c r="B101" s="103" t="s">
        <v>17</v>
      </c>
      <c r="D101" s="25" t="s">
        <v>80</v>
      </c>
      <c r="E101" s="25"/>
      <c r="F101" s="34">
        <v>0.11308</v>
      </c>
      <c r="G101" s="55">
        <f>IF(AND(E66*12&gt;=150000),E66*E68,E66)</f>
        <v>750</v>
      </c>
      <c r="H101" s="130">
        <f>G101*F101</f>
        <v>84.81</v>
      </c>
      <c r="I101" s="35">
        <f>F101</f>
        <v>0.11308</v>
      </c>
      <c r="J101" s="56">
        <f>IF(AND(E66*12&gt;=150000),E66*E69,E66)</f>
        <v>750</v>
      </c>
      <c r="K101" s="118">
        <f>J101*I101</f>
        <v>84.81</v>
      </c>
      <c r="L101" s="119">
        <f>K101-H101</f>
        <v>0</v>
      </c>
      <c r="M101" s="120">
        <f>IF(ISERROR(L101/H101), "", L101/H101)</f>
        <v>0</v>
      </c>
    </row>
    <row r="102" spans="1:13" ht="13.8" thickBot="1" x14ac:dyDescent="0.3">
      <c r="A102" s="103" t="str">
        <f t="shared" si="23"/>
        <v>Residential</v>
      </c>
      <c r="D102" s="58"/>
      <c r="E102" s="59"/>
      <c r="F102" s="60"/>
      <c r="G102" s="61"/>
      <c r="H102" s="62"/>
      <c r="I102" s="60"/>
      <c r="J102" s="63"/>
      <c r="K102" s="62"/>
      <c r="L102" s="64"/>
      <c r="M102" s="65"/>
    </row>
    <row r="103" spans="1:13" x14ac:dyDescent="0.25">
      <c r="A103" s="103" t="str">
        <f t="shared" si="23"/>
        <v>Residential</v>
      </c>
      <c r="B103" s="103" t="s">
        <v>12</v>
      </c>
      <c r="D103" s="135" t="s">
        <v>81</v>
      </c>
      <c r="E103" s="25"/>
      <c r="F103" s="136"/>
      <c r="G103" s="137"/>
      <c r="H103" s="138">
        <f>SUM(H93:H99,H92)</f>
        <v>174.62629333791102</v>
      </c>
      <c r="I103" s="139"/>
      <c r="J103" s="139"/>
      <c r="K103" s="138">
        <f>SUM(K93:K99,K92)</f>
        <v>177.55245886601696</v>
      </c>
      <c r="L103" s="140">
        <f>K103-H103</f>
        <v>2.9261655281059404</v>
      </c>
      <c r="M103" s="141">
        <f>IF((H103)=0,"",(L103/H103))</f>
        <v>1.6756729311339483E-2</v>
      </c>
    </row>
    <row r="104" spans="1:13" x14ac:dyDescent="0.25">
      <c r="A104" s="103" t="str">
        <f t="shared" si="23"/>
        <v>Residential</v>
      </c>
      <c r="B104" s="103" t="s">
        <v>12</v>
      </c>
      <c r="D104" s="142" t="s">
        <v>82</v>
      </c>
      <c r="E104" s="25"/>
      <c r="F104" s="136">
        <v>0.13</v>
      </c>
      <c r="G104" s="143"/>
      <c r="H104" s="144">
        <f>H103*F104</f>
        <v>22.701418133928435</v>
      </c>
      <c r="I104" s="145">
        <v>0.13</v>
      </c>
      <c r="J104" s="115"/>
      <c r="K104" s="144">
        <f>K103*I104</f>
        <v>23.081819652582205</v>
      </c>
      <c r="L104" s="119">
        <f>K104-H104</f>
        <v>0.3804015186537697</v>
      </c>
      <c r="M104" s="146">
        <f>IF((H104)=0,"",(L104/H104))</f>
        <v>1.6756729311339369E-2</v>
      </c>
    </row>
    <row r="105" spans="1:13" ht="14.4" x14ac:dyDescent="0.3">
      <c r="A105" s="103" t="str">
        <f t="shared" si="23"/>
        <v>Residential</v>
      </c>
      <c r="B105" s="103" t="s">
        <v>12</v>
      </c>
      <c r="D105" s="142" t="s">
        <v>83</v>
      </c>
      <c r="E105" s="147"/>
      <c r="F105" s="148">
        <v>0.23499999999999999</v>
      </c>
      <c r="G105" s="143"/>
      <c r="H105" s="144">
        <f>IF(OR(ISNUMBER(SEARCH("[DGEN]", E64))=TRUE, ISNUMBER(SEARCH("STREET LIGHT", E64))=TRUE), 0, IF(AND(E66=0, E67=0),0, IF(AND(E67=0, E66*12&gt;250000), 0, IF(AND(E66=0, E67&gt;=50), 0, IF(E66*12&lt;=250000, F105*H103*-1, IF(E67&lt;50, F105*H103*-1, 0))))))</f>
        <v>-41.037178934409091</v>
      </c>
      <c r="I105" s="148">
        <v>0.23499999999999999</v>
      </c>
      <c r="J105" s="115"/>
      <c r="K105" s="144">
        <f>IF(OR(ISNUMBER(SEARCH("[DGEN]", E64))=TRUE, ISNUMBER(SEARCH("STREET LIGHT", E64))=TRUE), 0, IF(AND(E66=0, E67=0),0, IF(AND(E67=0, E66*12&gt;250000), 0, IF(AND(E66=0, E67&gt;=50), 0, IF(E66*12&lt;=250000, I105*K103*-1, IF(E67&lt;50, I105*K103*-1, 0))))))</f>
        <v>-41.724827833513984</v>
      </c>
      <c r="L105" s="119">
        <f>K105-H105</f>
        <v>-0.68764889910489302</v>
      </c>
      <c r="M105" s="146"/>
    </row>
    <row r="106" spans="1:13" ht="13.8" thickBot="1" x14ac:dyDescent="0.3">
      <c r="A106" s="103" t="str">
        <f t="shared" si="23"/>
        <v>Residential</v>
      </c>
      <c r="B106" s="103" t="s">
        <v>84</v>
      </c>
      <c r="C106" s="24">
        <f>B16</f>
        <v>1</v>
      </c>
      <c r="D106" s="247" t="s">
        <v>85</v>
      </c>
      <c r="E106" s="247"/>
      <c r="F106" s="77"/>
      <c r="G106" s="78"/>
      <c r="H106" s="79">
        <f>H103+H104+H105</f>
        <v>156.29053253743035</v>
      </c>
      <c r="I106" s="80"/>
      <c r="J106" s="80"/>
      <c r="K106" s="81">
        <f>K103+K104+K105</f>
        <v>158.90945068508518</v>
      </c>
      <c r="L106" s="82">
        <f>K106-H106</f>
        <v>2.6189181476548242</v>
      </c>
      <c r="M106" s="83">
        <f>IF((H106)=0,"",(L106/H106))</f>
        <v>1.6756729311339532E-2</v>
      </c>
    </row>
    <row r="107" spans="1:13" ht="13.8" thickBot="1" x14ac:dyDescent="0.3">
      <c r="A107" s="103" t="str">
        <f t="shared" si="23"/>
        <v>Residential</v>
      </c>
      <c r="B107" s="103" t="s">
        <v>12</v>
      </c>
      <c r="D107" s="58"/>
      <c r="E107" s="59"/>
      <c r="F107" s="60"/>
      <c r="G107" s="61"/>
      <c r="H107" s="62"/>
      <c r="I107" s="60"/>
      <c r="J107" s="63"/>
      <c r="K107" s="62"/>
      <c r="L107" s="64"/>
      <c r="M107" s="65"/>
    </row>
    <row r="108" spans="1:13" ht="13.2" hidden="1" customHeight="1" x14ac:dyDescent="0.25">
      <c r="A108" s="103" t="str">
        <f t="shared" si="23"/>
        <v>Residential</v>
      </c>
      <c r="B108" s="103" t="s">
        <v>78</v>
      </c>
      <c r="D108" s="135" t="s">
        <v>86</v>
      </c>
      <c r="E108" s="25"/>
      <c r="F108" s="136"/>
      <c r="G108" s="137"/>
      <c r="H108" s="138">
        <f>SUM(H100,H93:H96,H92)</f>
        <v>163.79629333791101</v>
      </c>
      <c r="I108" s="139"/>
      <c r="J108" s="139"/>
      <c r="K108" s="138">
        <f>SUM(K100,K93:K96,K92)</f>
        <v>166.72245886601695</v>
      </c>
      <c r="L108" s="140">
        <f>K108-H108</f>
        <v>2.9261655281059404</v>
      </c>
      <c r="M108" s="141">
        <f>IF((H108)=0,"",(L108/H108))</f>
        <v>1.7864662676274817E-2</v>
      </c>
    </row>
    <row r="109" spans="1:13" hidden="1" x14ac:dyDescent="0.25">
      <c r="A109" s="103" t="str">
        <f t="shared" si="23"/>
        <v>Residential</v>
      </c>
      <c r="B109" s="103" t="s">
        <v>78</v>
      </c>
      <c r="D109" s="142" t="s">
        <v>82</v>
      </c>
      <c r="E109" s="25"/>
      <c r="F109" s="136">
        <v>0.13</v>
      </c>
      <c r="G109" s="137"/>
      <c r="H109" s="144">
        <f>H108*F109</f>
        <v>21.293518133928433</v>
      </c>
      <c r="I109" s="136">
        <v>0.13</v>
      </c>
      <c r="J109" s="145"/>
      <c r="K109" s="144">
        <f>K108*I109</f>
        <v>21.673919652582203</v>
      </c>
      <c r="L109" s="119">
        <f>K109-H109</f>
        <v>0.3804015186537697</v>
      </c>
      <c r="M109" s="146">
        <f>IF((H109)=0,"",(L109/H109))</f>
        <v>1.7864662676274696E-2</v>
      </c>
    </row>
    <row r="110" spans="1:13" ht="14.4" hidden="1" x14ac:dyDescent="0.3">
      <c r="A110" s="103" t="str">
        <f t="shared" si="23"/>
        <v>Residential</v>
      </c>
      <c r="B110" s="103" t="s">
        <v>78</v>
      </c>
      <c r="D110" s="142" t="s">
        <v>83</v>
      </c>
      <c r="E110" s="147"/>
      <c r="F110" s="148">
        <v>0.23499999999999999</v>
      </c>
      <c r="G110" s="137"/>
      <c r="H110" s="144">
        <f>IF(OR(ISNUMBER(SEARCH("[DGEN]", E64))=TRUE, ISNUMBER(SEARCH("STREET LIGHT", E64))=TRUE), 0, IF(AND(E66=0, E67=0),0, IF(AND(E67=0, E66*12&gt;250000), 0, IF(AND(E66=0, E67&gt;=50), 0, IF(E66*12&lt;=250000, F110*H108*-1, IF(E67&lt;50, F110*H108*-1, 0))))))</f>
        <v>-38.492128934409088</v>
      </c>
      <c r="I110" s="148">
        <v>0.23499999999999999</v>
      </c>
      <c r="J110" s="145"/>
      <c r="K110" s="144">
        <f>IF(OR(ISNUMBER(SEARCH("[DGEN]", E64))=TRUE, ISNUMBER(SEARCH("STREET LIGHT", E64))=TRUE), 0, IF(AND(E66=0, E67=0),0, IF(AND(E67=0, E66*12&gt;250000), 0, IF(AND(E66=0, E67&gt;=50), 0, IF(E66*12&lt;=250000, I110*K108*-1, IF(E67&lt;50, I110*K108*-1, 0))))))</f>
        <v>-39.179777833513981</v>
      </c>
      <c r="L110" s="119"/>
      <c r="M110" s="146"/>
    </row>
    <row r="111" spans="1:13" hidden="1" x14ac:dyDescent="0.25">
      <c r="A111" s="103" t="str">
        <f t="shared" si="23"/>
        <v>Residential</v>
      </c>
      <c r="B111" s="103" t="s">
        <v>87</v>
      </c>
      <c r="D111" s="248" t="s">
        <v>86</v>
      </c>
      <c r="E111" s="248"/>
      <c r="F111" s="149"/>
      <c r="G111" s="143"/>
      <c r="H111" s="138">
        <f>SUM(H108,H109)</f>
        <v>185.08981147183945</v>
      </c>
      <c r="I111" s="150"/>
      <c r="J111" s="150"/>
      <c r="K111" s="138">
        <f>SUM(K108,K109)</f>
        <v>188.39637851859916</v>
      </c>
      <c r="L111" s="140">
        <f>K111-H111</f>
        <v>3.3065670467597101</v>
      </c>
      <c r="M111" s="141">
        <f>IF((H111)=0,"",(L111/H111))</f>
        <v>1.7864662676274803E-2</v>
      </c>
    </row>
    <row r="112" spans="1:13" ht="13.8" hidden="1" thickBot="1" x14ac:dyDescent="0.3">
      <c r="A112" s="103" t="str">
        <f t="shared" si="23"/>
        <v>Residential</v>
      </c>
      <c r="B112" s="103" t="s">
        <v>78</v>
      </c>
      <c r="D112" s="131"/>
      <c r="E112" s="132"/>
      <c r="F112" s="151"/>
      <c r="G112" s="152"/>
      <c r="H112" s="153"/>
      <c r="I112" s="151"/>
      <c r="J112" s="133"/>
      <c r="K112" s="153"/>
      <c r="L112" s="154"/>
      <c r="M112" s="134"/>
    </row>
    <row r="113" spans="1:14" hidden="1" x14ac:dyDescent="0.25">
      <c r="A113" s="103" t="str">
        <f t="shared" si="23"/>
        <v>Residential</v>
      </c>
      <c r="B113" s="103" t="s">
        <v>17</v>
      </c>
      <c r="D113" s="135" t="s">
        <v>88</v>
      </c>
      <c r="E113" s="25"/>
      <c r="F113" s="136"/>
      <c r="G113" s="137"/>
      <c r="H113" s="138">
        <f>SUM(H101,H93:H96,H92)</f>
        <v>163.79629333791101</v>
      </c>
      <c r="I113" s="139"/>
      <c r="J113" s="139"/>
      <c r="K113" s="138">
        <f>SUM(K101,K93:K96,K92)</f>
        <v>166.72245886601695</v>
      </c>
      <c r="L113" s="140">
        <f>K113-H113</f>
        <v>2.9261655281059404</v>
      </c>
      <c r="M113" s="141">
        <f>IF((H113)=0,"",(L113/H113))</f>
        <v>1.7864662676274817E-2</v>
      </c>
    </row>
    <row r="114" spans="1:14" hidden="1" x14ac:dyDescent="0.25">
      <c r="A114" s="103" t="str">
        <f t="shared" si="23"/>
        <v>Residential</v>
      </c>
      <c r="B114" s="103" t="s">
        <v>17</v>
      </c>
      <c r="D114" s="142" t="s">
        <v>82</v>
      </c>
      <c r="E114" s="25"/>
      <c r="F114" s="136">
        <v>0.13</v>
      </c>
      <c r="G114" s="137"/>
      <c r="H114" s="144">
        <f>H113*F114</f>
        <v>21.293518133928433</v>
      </c>
      <c r="I114" s="136">
        <v>0.13</v>
      </c>
      <c r="J114" s="145"/>
      <c r="K114" s="144">
        <f>K113*I114</f>
        <v>21.673919652582203</v>
      </c>
      <c r="L114" s="119">
        <f>K114-H114</f>
        <v>0.3804015186537697</v>
      </c>
      <c r="M114" s="146">
        <f>IF((H114)=0,"",(L114/H114))</f>
        <v>1.7864662676274696E-2</v>
      </c>
    </row>
    <row r="115" spans="1:14" ht="14.4" hidden="1" x14ac:dyDescent="0.3">
      <c r="A115" s="103" t="str">
        <f t="shared" si="23"/>
        <v>Residential</v>
      </c>
      <c r="B115" s="103" t="s">
        <v>17</v>
      </c>
      <c r="D115" s="142" t="s">
        <v>83</v>
      </c>
      <c r="E115" s="147"/>
      <c r="F115" s="148">
        <v>0.23499999999999999</v>
      </c>
      <c r="G115" s="137"/>
      <c r="H115" s="144">
        <f>IF(OR(ISNUMBER(SEARCH("[DGEN]", E64))=TRUE, ISNUMBER(SEARCH("STREET LIGHT", E64))=TRUE), 0, IF(AND(E66=0, E67=0),0, IF(AND(E67=0, E66*12&gt;250000), 0, IF(AND(E66=0, E67&gt;=50), 0, IF(E66*12&lt;=250000, F115*H113*-1, IF(E67&lt;50, F115*H113*-1, 0))))))</f>
        <v>-38.492128934409088</v>
      </c>
      <c r="I115" s="148">
        <v>0.23499999999999999</v>
      </c>
      <c r="J115" s="145"/>
      <c r="K115" s="144">
        <f>IF(OR(ISNUMBER(SEARCH("[DGEN]", E64))=TRUE, ISNUMBER(SEARCH("STREET LIGHT", E64))=TRUE), 0, IF(AND(E66=0, E67=0),0, IF(AND(E67=0, E66*12&gt;250000), 0, IF(AND(E66=0, E67&gt;=50), 0, IF(E66*12&lt;=250000, I115*K113*-1, IF(E67&lt;50, I115*K113*-1, 0))))))</f>
        <v>-39.179777833513981</v>
      </c>
      <c r="L115" s="119"/>
      <c r="M115" s="146"/>
    </row>
    <row r="116" spans="1:14" hidden="1" x14ac:dyDescent="0.25">
      <c r="A116" s="103" t="str">
        <f t="shared" si="23"/>
        <v>Residential</v>
      </c>
      <c r="B116" s="103" t="s">
        <v>89</v>
      </c>
      <c r="D116" s="248" t="s">
        <v>88</v>
      </c>
      <c r="E116" s="248"/>
      <c r="F116" s="149"/>
      <c r="G116" s="143"/>
      <c r="H116" s="138">
        <f>SUM(H113,H114)</f>
        <v>185.08981147183945</v>
      </c>
      <c r="I116" s="150"/>
      <c r="J116" s="150"/>
      <c r="K116" s="138">
        <f>SUM(K113,K114)</f>
        <v>188.39637851859916</v>
      </c>
      <c r="L116" s="140">
        <f>K116-H116</f>
        <v>3.3065670467597101</v>
      </c>
      <c r="M116" s="141">
        <f>IF((H116)=0,"",(L116/H116))</f>
        <v>1.7864662676274803E-2</v>
      </c>
    </row>
    <row r="117" spans="1:14" ht="13.8" hidden="1" thickBot="1" x14ac:dyDescent="0.3">
      <c r="A117" s="103" t="str">
        <f t="shared" si="23"/>
        <v>Residential</v>
      </c>
      <c r="B117" s="103" t="s">
        <v>17</v>
      </c>
      <c r="D117" s="131"/>
      <c r="E117" s="132"/>
      <c r="F117" s="155"/>
      <c r="G117" s="152"/>
      <c r="H117" s="156"/>
      <c r="I117" s="155"/>
      <c r="J117" s="133"/>
      <c r="K117" s="156"/>
      <c r="L117" s="154"/>
      <c r="M117" s="157"/>
    </row>
    <row r="120" spans="1:14" x14ac:dyDescent="0.25">
      <c r="C120" s="103"/>
      <c r="D120" s="104" t="s">
        <v>34</v>
      </c>
      <c r="E120" s="246" t="str">
        <f>D17</f>
        <v>GS &lt;50</v>
      </c>
      <c r="F120" s="246"/>
      <c r="G120" s="246"/>
      <c r="H120" s="246"/>
      <c r="I120" s="246"/>
      <c r="J120" s="246"/>
      <c r="K120" s="103" t="str">
        <f>IF(N17="DEMAND - INTERVAL","RTSR - INTERVAL METERED","")</f>
        <v/>
      </c>
    </row>
    <row r="121" spans="1:14" x14ac:dyDescent="0.25">
      <c r="C121" s="103"/>
      <c r="D121" s="104" t="s">
        <v>35</v>
      </c>
      <c r="E121" s="236" t="str">
        <f>H17</f>
        <v>RPP</v>
      </c>
      <c r="F121" s="236"/>
      <c r="G121" s="236"/>
      <c r="H121" s="20"/>
      <c r="I121" s="20"/>
    </row>
    <row r="122" spans="1:14" ht="15.6" x14ac:dyDescent="0.25">
      <c r="C122" s="103"/>
      <c r="D122" s="104" t="s">
        <v>36</v>
      </c>
      <c r="E122" s="21">
        <f>K17</f>
        <v>2000</v>
      </c>
      <c r="F122" s="105" t="s">
        <v>11</v>
      </c>
      <c r="J122" s="22"/>
      <c r="K122" s="22"/>
      <c r="L122" s="22"/>
      <c r="M122" s="22"/>
      <c r="N122" s="22"/>
    </row>
    <row r="123" spans="1:14" ht="15.6" x14ac:dyDescent="0.3">
      <c r="C123" s="103"/>
      <c r="D123" s="104" t="s">
        <v>37</v>
      </c>
      <c r="E123" s="21">
        <f>L17</f>
        <v>0</v>
      </c>
      <c r="F123" s="106" t="s">
        <v>16</v>
      </c>
      <c r="G123" s="107"/>
      <c r="H123" s="108"/>
      <c r="I123" s="108"/>
      <c r="J123" s="108"/>
    </row>
    <row r="124" spans="1:14" x14ac:dyDescent="0.25">
      <c r="C124" s="103"/>
      <c r="D124" s="104" t="s">
        <v>38</v>
      </c>
      <c r="E124" s="23">
        <f>I17</f>
        <v>1.0415000000000001</v>
      </c>
    </row>
    <row r="125" spans="1:14" x14ac:dyDescent="0.25">
      <c r="C125" s="103"/>
      <c r="D125" s="104" t="s">
        <v>39</v>
      </c>
      <c r="E125" s="23">
        <f>J17</f>
        <v>1.0415000000000001</v>
      </c>
    </row>
    <row r="126" spans="1:14" x14ac:dyDescent="0.25">
      <c r="C126" s="103"/>
    </row>
    <row r="127" spans="1:14" x14ac:dyDescent="0.25">
      <c r="C127" s="103"/>
      <c r="E127" s="105"/>
      <c r="F127" s="237" t="s">
        <v>40</v>
      </c>
      <c r="G127" s="238"/>
      <c r="H127" s="239"/>
      <c r="I127" s="237" t="s">
        <v>41</v>
      </c>
      <c r="J127" s="238"/>
      <c r="K127" s="239"/>
      <c r="L127" s="237" t="s">
        <v>42</v>
      </c>
      <c r="M127" s="239"/>
    </row>
    <row r="128" spans="1:14" x14ac:dyDescent="0.25">
      <c r="C128" s="103"/>
      <c r="E128" s="240"/>
      <c r="F128" s="109" t="s">
        <v>43</v>
      </c>
      <c r="G128" s="109" t="s">
        <v>44</v>
      </c>
      <c r="H128" s="110" t="s">
        <v>45</v>
      </c>
      <c r="I128" s="109" t="s">
        <v>43</v>
      </c>
      <c r="J128" s="111" t="s">
        <v>44</v>
      </c>
      <c r="K128" s="110" t="s">
        <v>45</v>
      </c>
      <c r="L128" s="242" t="s">
        <v>46</v>
      </c>
      <c r="M128" s="244" t="s">
        <v>47</v>
      </c>
    </row>
    <row r="129" spans="1:13" x14ac:dyDescent="0.25">
      <c r="C129" s="103"/>
      <c r="E129" s="241"/>
      <c r="F129" s="112" t="s">
        <v>48</v>
      </c>
      <c r="G129" s="112"/>
      <c r="H129" s="113" t="s">
        <v>48</v>
      </c>
      <c r="I129" s="112" t="s">
        <v>48</v>
      </c>
      <c r="J129" s="113"/>
      <c r="K129" s="113" t="s">
        <v>48</v>
      </c>
      <c r="L129" s="243"/>
      <c r="M129" s="245"/>
    </row>
    <row r="130" spans="1:13" x14ac:dyDescent="0.25">
      <c r="A130" s="103" t="str">
        <f>$E120</f>
        <v>GS &lt;50</v>
      </c>
      <c r="D130" s="114" t="s">
        <v>49</v>
      </c>
      <c r="E130" s="25"/>
      <c r="F130" s="26">
        <f>'WRZ BI (2028)'!I130</f>
        <v>27.24</v>
      </c>
      <c r="G130" s="115">
        <v>1</v>
      </c>
      <c r="H130" s="116">
        <f>G130*F130</f>
        <v>27.24</v>
      </c>
      <c r="I130" s="29">
        <v>27.24</v>
      </c>
      <c r="J130" s="117">
        <f>G130</f>
        <v>1</v>
      </c>
      <c r="K130" s="118">
        <f>J130*I130</f>
        <v>27.24</v>
      </c>
      <c r="L130" s="119">
        <f>K130-H130</f>
        <v>0</v>
      </c>
      <c r="M130" s="120">
        <f>IF(ISERROR(L130/H130), "", L130/H130)</f>
        <v>0</v>
      </c>
    </row>
    <row r="131" spans="1:13" x14ac:dyDescent="0.25">
      <c r="A131" s="103" t="str">
        <f t="shared" ref="A131:A173" si="28">A130</f>
        <v>GS &lt;50</v>
      </c>
      <c r="D131" s="114" t="s">
        <v>50</v>
      </c>
      <c r="E131" s="25"/>
      <c r="F131" s="36">
        <f>'WRZ BI (2028)'!I131</f>
        <v>3.3799999999999997E-2</v>
      </c>
      <c r="G131" s="115">
        <f>IF($E123&gt;0, $E123, $E122)</f>
        <v>2000</v>
      </c>
      <c r="H131" s="116">
        <f>G131*F131</f>
        <v>67.599999999999994</v>
      </c>
      <c r="I131" s="201">
        <v>3.5499999999999997E-2</v>
      </c>
      <c r="J131" s="117">
        <f>IF($E123&gt;0, $E123, $E122)</f>
        <v>2000</v>
      </c>
      <c r="K131" s="118">
        <f>J131*I131</f>
        <v>71</v>
      </c>
      <c r="L131" s="119">
        <f>K131-H131</f>
        <v>3.4000000000000057</v>
      </c>
      <c r="M131" s="120">
        <f>IF(ISERROR(L131/H131), "", L131/H131)</f>
        <v>5.0295857988165771E-2</v>
      </c>
    </row>
    <row r="132" spans="1:13" ht="13.2" hidden="1" customHeight="1" x14ac:dyDescent="0.25">
      <c r="A132" s="103" t="str">
        <f t="shared" si="28"/>
        <v>GS &lt;50</v>
      </c>
      <c r="D132" s="114" t="s">
        <v>51</v>
      </c>
      <c r="E132" s="25"/>
      <c r="F132" s="34"/>
      <c r="G132" s="115">
        <f>IF($E123&gt;0, $E123, $E122)</f>
        <v>2000</v>
      </c>
      <c r="H132" s="116">
        <v>0</v>
      </c>
      <c r="I132" s="35"/>
      <c r="J132" s="117">
        <f>IF($E123&gt;0, $E123, $E122)</f>
        <v>2000</v>
      </c>
      <c r="K132" s="118">
        <v>0</v>
      </c>
      <c r="L132" s="119"/>
      <c r="M132" s="120"/>
    </row>
    <row r="133" spans="1:13" ht="13.2" hidden="1" customHeight="1" x14ac:dyDescent="0.25">
      <c r="A133" s="103" t="str">
        <f t="shared" si="28"/>
        <v>GS &lt;50</v>
      </c>
      <c r="D133" s="114" t="s">
        <v>52</v>
      </c>
      <c r="E133" s="25"/>
      <c r="F133" s="34"/>
      <c r="G133" s="115">
        <f>IF($E123&gt;0, $E123, $E122)</f>
        <v>2000</v>
      </c>
      <c r="H133" s="116">
        <v>0</v>
      </c>
      <c r="I133" s="35"/>
      <c r="J133" s="121">
        <f>IF($E123&gt;0, $E123, $E122)</f>
        <v>2000</v>
      </c>
      <c r="K133" s="118">
        <v>0</v>
      </c>
      <c r="L133" s="119">
        <f t="shared" ref="L133:L151" si="29">K133-H133</f>
        <v>0</v>
      </c>
      <c r="M133" s="120" t="str">
        <f>IF(ISERROR(L133/H133), "", L133/H133)</f>
        <v/>
      </c>
    </row>
    <row r="134" spans="1:13" x14ac:dyDescent="0.25">
      <c r="A134" s="103" t="str">
        <f t="shared" si="28"/>
        <v>GS &lt;50</v>
      </c>
      <c r="D134" s="114" t="s">
        <v>53</v>
      </c>
      <c r="E134" s="25"/>
      <c r="F134" s="26">
        <f>'WRZ BI (2028)'!I134</f>
        <v>0</v>
      </c>
      <c r="G134" s="115">
        <v>1</v>
      </c>
      <c r="H134" s="116">
        <f>G134*F134</f>
        <v>0</v>
      </c>
      <c r="I134" s="29">
        <v>0</v>
      </c>
      <c r="J134" s="117">
        <f>G134</f>
        <v>1</v>
      </c>
      <c r="K134" s="118">
        <f>J134*I134</f>
        <v>0</v>
      </c>
      <c r="L134" s="119">
        <f t="shared" si="29"/>
        <v>0</v>
      </c>
      <c r="M134" s="120" t="str">
        <f>IF(ISERROR(L134/H134), "", L134/H134)</f>
        <v/>
      </c>
    </row>
    <row r="135" spans="1:13" x14ac:dyDescent="0.25">
      <c r="A135" s="103" t="str">
        <f t="shared" si="28"/>
        <v>GS &lt;50</v>
      </c>
      <c r="D135" s="114" t="s">
        <v>54</v>
      </c>
      <c r="E135" s="25"/>
      <c r="F135" s="36">
        <f>'WRZ BI (2028)'!I135</f>
        <v>2.0071596141889988E-3</v>
      </c>
      <c r="G135" s="115">
        <f>IF($E123&gt;0, $E123, $E122)</f>
        <v>2000</v>
      </c>
      <c r="H135" s="116">
        <f>G135*F135</f>
        <v>4.0143192283779978</v>
      </c>
      <c r="I135" s="201">
        <v>2.0071596141889988E-3</v>
      </c>
      <c r="J135" s="117">
        <f>IF($E123&gt;0, $E123, $E122)</f>
        <v>2000</v>
      </c>
      <c r="K135" s="118">
        <f>J135*I135</f>
        <v>4.0143192283779978</v>
      </c>
      <c r="L135" s="119">
        <f t="shared" si="29"/>
        <v>0</v>
      </c>
      <c r="M135" s="120">
        <f>IF(ISERROR(L135/H135), "", L135/H135)</f>
        <v>0</v>
      </c>
    </row>
    <row r="136" spans="1:13" x14ac:dyDescent="0.25">
      <c r="A136" s="103" t="str">
        <f t="shared" si="28"/>
        <v>GS &lt;50</v>
      </c>
      <c r="B136" s="103" t="s">
        <v>55</v>
      </c>
      <c r="C136" s="24">
        <f>B17</f>
        <v>2</v>
      </c>
      <c r="D136" s="46" t="s">
        <v>56</v>
      </c>
      <c r="E136" s="47"/>
      <c r="F136" s="48"/>
      <c r="G136" s="49"/>
      <c r="H136" s="50">
        <f>SUM(H130:H135)</f>
        <v>98.854319228377989</v>
      </c>
      <c r="I136" s="51"/>
      <c r="J136" s="52"/>
      <c r="K136" s="50">
        <f>SUM(K130:K135)</f>
        <v>102.25431922837799</v>
      </c>
      <c r="L136" s="41">
        <f t="shared" si="29"/>
        <v>3.4000000000000057</v>
      </c>
      <c r="M136" s="42">
        <f>IF((H136)=0,"",(L136/H136))</f>
        <v>3.4394045971275801E-2</v>
      </c>
    </row>
    <row r="137" spans="1:13" x14ac:dyDescent="0.25">
      <c r="A137" s="103" t="str">
        <f t="shared" si="28"/>
        <v>GS &lt;50</v>
      </c>
      <c r="D137" s="123" t="s">
        <v>57</v>
      </c>
      <c r="E137" s="25"/>
      <c r="F137" s="34">
        <f>IF((E122*12&gt;=150000), 0, IF(E121="RPP",(F153*OffPeakPer+F154*MidPeakPer+F155*OnPeakPer),IF(E121="Non-RPP (Retailer)",F156,F157)))</f>
        <v>0.12752000000000002</v>
      </c>
      <c r="G137" s="43">
        <f>IF(F137=0, 0, $E122*E124-E122)</f>
        <v>83</v>
      </c>
      <c r="H137" s="28">
        <f t="shared" ref="H137:H144" si="30">G137*F137</f>
        <v>10.584160000000002</v>
      </c>
      <c r="I137" s="35">
        <f>IF((E122*12&gt;=150000), 0, IF(E121="RPP",(I153*OffPeakPer+I154*MidPeakPer+I155*OnPeakPer),IF(E121="Non-RPP (Retailer)",I156,I157)))</f>
        <v>0.12752000000000002</v>
      </c>
      <c r="J137" s="44">
        <f>IF(I137=0, 0, E122*E125-E122)</f>
        <v>83</v>
      </c>
      <c r="K137" s="31">
        <f t="shared" ref="K137:K144" si="31">J137*I137</f>
        <v>10.584160000000002</v>
      </c>
      <c r="L137" s="119">
        <f t="shared" si="29"/>
        <v>0</v>
      </c>
      <c r="M137" s="120">
        <f t="shared" ref="M137:M144" si="32">IF(ISERROR(L137/H137), "", L137/H137)</f>
        <v>0</v>
      </c>
    </row>
    <row r="138" spans="1:13" ht="26.4" x14ac:dyDescent="0.25">
      <c r="A138" s="103" t="str">
        <f t="shared" si="28"/>
        <v>GS &lt;50</v>
      </c>
      <c r="D138" s="123" t="s">
        <v>58</v>
      </c>
      <c r="E138" s="25"/>
      <c r="F138" s="36">
        <f>'WRZ BI (2028)'!I138</f>
        <v>0</v>
      </c>
      <c r="G138" s="55">
        <f>IF($E123&gt;0, $E123, $E122)</f>
        <v>2000</v>
      </c>
      <c r="H138" s="116">
        <f t="shared" si="30"/>
        <v>0</v>
      </c>
      <c r="I138" s="29">
        <v>0</v>
      </c>
      <c r="J138" s="56">
        <f>IF($E123&gt;0, $E123, $E122)</f>
        <v>2000</v>
      </c>
      <c r="K138" s="118">
        <f t="shared" si="31"/>
        <v>0</v>
      </c>
      <c r="L138" s="119">
        <f t="shared" si="29"/>
        <v>0</v>
      </c>
      <c r="M138" s="120" t="str">
        <f t="shared" si="32"/>
        <v/>
      </c>
    </row>
    <row r="139" spans="1:13" x14ac:dyDescent="0.25">
      <c r="A139" s="103" t="str">
        <f t="shared" si="28"/>
        <v>GS &lt;50</v>
      </c>
      <c r="D139" s="123" t="s">
        <v>59</v>
      </c>
      <c r="E139" s="25"/>
      <c r="F139" s="36">
        <f>'WRZ BI (2028)'!I139</f>
        <v>0</v>
      </c>
      <c r="G139" s="55">
        <f>IF($E123&gt;0, $E123, $E122)</f>
        <v>2000</v>
      </c>
      <c r="H139" s="116">
        <f t="shared" si="30"/>
        <v>0</v>
      </c>
      <c r="I139" s="29">
        <v>0</v>
      </c>
      <c r="J139" s="56">
        <f>IF($E123&gt;0, $E123, $E122)</f>
        <v>2000</v>
      </c>
      <c r="K139" s="118">
        <f t="shared" si="31"/>
        <v>0</v>
      </c>
      <c r="L139" s="119">
        <f t="shared" si="29"/>
        <v>0</v>
      </c>
      <c r="M139" s="120" t="str">
        <f t="shared" si="32"/>
        <v/>
      </c>
    </row>
    <row r="140" spans="1:13" x14ac:dyDescent="0.25">
      <c r="A140" s="103" t="str">
        <f t="shared" si="28"/>
        <v>GS &lt;50</v>
      </c>
      <c r="D140" s="123" t="s">
        <v>60</v>
      </c>
      <c r="E140" s="25"/>
      <c r="F140" s="36">
        <f>'WRZ BI (2028)'!I140</f>
        <v>0</v>
      </c>
      <c r="G140" s="55">
        <f>E122</f>
        <v>2000</v>
      </c>
      <c r="H140" s="116">
        <f t="shared" si="30"/>
        <v>0</v>
      </c>
      <c r="I140" s="29">
        <v>0</v>
      </c>
      <c r="J140" s="56">
        <f>E122</f>
        <v>2000</v>
      </c>
      <c r="K140" s="118">
        <f t="shared" si="31"/>
        <v>0</v>
      </c>
      <c r="L140" s="119">
        <f t="shared" si="29"/>
        <v>0</v>
      </c>
      <c r="M140" s="120" t="str">
        <f t="shared" si="32"/>
        <v/>
      </c>
    </row>
    <row r="141" spans="1:13" x14ac:dyDescent="0.25">
      <c r="A141" s="103" t="str">
        <f t="shared" si="28"/>
        <v>GS &lt;50</v>
      </c>
      <c r="D141" s="114" t="s">
        <v>61</v>
      </c>
      <c r="E141" s="25"/>
      <c r="F141" s="36">
        <f>'WRZ BI (2028)'!I141</f>
        <v>1.4311325235944845E-3</v>
      </c>
      <c r="G141" s="55">
        <f>IF($E123&gt;0, $E123, $E122)</f>
        <v>2000</v>
      </c>
      <c r="H141" s="116">
        <f t="shared" si="30"/>
        <v>2.862265047188969</v>
      </c>
      <c r="I141" s="201">
        <v>1.4965562251150709E-3</v>
      </c>
      <c r="J141" s="56">
        <f>IF($E123&gt;0, $E123, $E122)</f>
        <v>2000</v>
      </c>
      <c r="K141" s="118">
        <f t="shared" si="31"/>
        <v>2.9931124502301416</v>
      </c>
      <c r="L141" s="119">
        <f t="shared" si="29"/>
        <v>0.13084740304117259</v>
      </c>
      <c r="M141" s="120">
        <f t="shared" si="32"/>
        <v>4.5714635396773562E-2</v>
      </c>
    </row>
    <row r="142" spans="1:13" ht="26.4" x14ac:dyDescent="0.25">
      <c r="A142" s="103" t="str">
        <f t="shared" si="28"/>
        <v>GS &lt;50</v>
      </c>
      <c r="D142" s="123" t="s">
        <v>62</v>
      </c>
      <c r="E142" s="25"/>
      <c r="F142" s="26">
        <v>0.42</v>
      </c>
      <c r="G142" s="115">
        <v>1</v>
      </c>
      <c r="H142" s="116">
        <f t="shared" si="30"/>
        <v>0.42</v>
      </c>
      <c r="I142" s="29">
        <v>0.42</v>
      </c>
      <c r="J142" s="121">
        <v>1</v>
      </c>
      <c r="K142" s="118">
        <f t="shared" si="31"/>
        <v>0.42</v>
      </c>
      <c r="L142" s="119">
        <f t="shared" si="29"/>
        <v>0</v>
      </c>
      <c r="M142" s="120">
        <f t="shared" si="32"/>
        <v>0</v>
      </c>
    </row>
    <row r="143" spans="1:13" x14ac:dyDescent="0.25">
      <c r="A143" s="103" t="str">
        <f t="shared" si="28"/>
        <v>GS &lt;50</v>
      </c>
      <c r="D143" s="114" t="s">
        <v>63</v>
      </c>
      <c r="E143" s="25"/>
      <c r="F143" s="36">
        <v>0</v>
      </c>
      <c r="G143" s="115">
        <v>1</v>
      </c>
      <c r="H143" s="116">
        <f t="shared" si="30"/>
        <v>0</v>
      </c>
      <c r="I143" s="29">
        <v>0</v>
      </c>
      <c r="J143" s="121">
        <v>1</v>
      </c>
      <c r="K143" s="118">
        <f t="shared" si="31"/>
        <v>0</v>
      </c>
      <c r="L143" s="119">
        <f t="shared" si="29"/>
        <v>0</v>
      </c>
      <c r="M143" s="120" t="str">
        <f t="shared" si="32"/>
        <v/>
      </c>
    </row>
    <row r="144" spans="1:13" x14ac:dyDescent="0.25">
      <c r="A144" s="103" t="str">
        <f t="shared" si="28"/>
        <v>GS &lt;50</v>
      </c>
      <c r="D144" s="114" t="s">
        <v>64</v>
      </c>
      <c r="E144" s="25"/>
      <c r="F144" s="34">
        <f>'WRZ BI (2028)'!I144</f>
        <v>-5.1587484510541794E-5</v>
      </c>
      <c r="G144" s="55">
        <f>IF($E123&gt;0, $E123, $E122)</f>
        <v>2000</v>
      </c>
      <c r="H144" s="116">
        <f t="shared" si="30"/>
        <v>-0.10317496902108358</v>
      </c>
      <c r="I144" s="201">
        <v>-5.1587484510541794E-5</v>
      </c>
      <c r="J144" s="56">
        <f>IF($E123&gt;0, $E123, $E122)</f>
        <v>2000</v>
      </c>
      <c r="K144" s="118">
        <f t="shared" si="31"/>
        <v>-0.10317496902108358</v>
      </c>
      <c r="L144" s="119">
        <f t="shared" si="29"/>
        <v>0</v>
      </c>
      <c r="M144" s="120">
        <f t="shared" si="32"/>
        <v>0</v>
      </c>
    </row>
    <row r="145" spans="1:14" ht="26.4" x14ac:dyDescent="0.25">
      <c r="A145" s="103" t="str">
        <f t="shared" si="28"/>
        <v>GS &lt;50</v>
      </c>
      <c r="B145" s="103" t="s">
        <v>65</v>
      </c>
      <c r="C145" s="24">
        <f>B17</f>
        <v>2</v>
      </c>
      <c r="D145" s="46" t="s">
        <v>66</v>
      </c>
      <c r="E145" s="47"/>
      <c r="F145" s="48"/>
      <c r="G145" s="49"/>
      <c r="H145" s="50">
        <f>SUM(H136:H144)</f>
        <v>112.61756930654587</v>
      </c>
      <c r="I145" s="51"/>
      <c r="J145" s="52"/>
      <c r="K145" s="50">
        <f>SUM(K136:K144)</f>
        <v>116.14841670958705</v>
      </c>
      <c r="L145" s="41">
        <f t="shared" si="29"/>
        <v>3.5308474030411787</v>
      </c>
      <c r="M145" s="42">
        <f>IF((H145)=0,"",(L145/H145))</f>
        <v>3.1352544942878188E-2</v>
      </c>
    </row>
    <row r="146" spans="1:14" x14ac:dyDescent="0.25">
      <c r="A146" s="103" t="str">
        <f t="shared" si="28"/>
        <v>GS &lt;50</v>
      </c>
      <c r="D146" s="126" t="s">
        <v>67</v>
      </c>
      <c r="E146" s="25"/>
      <c r="F146" s="36">
        <f>'WRZ BI (2028)'!I146</f>
        <v>1.2500000000000001E-2</v>
      </c>
      <c r="G146" s="43">
        <f>IF($E123&gt;0, $E123, $E122*$E124)</f>
        <v>2083</v>
      </c>
      <c r="H146" s="116">
        <f>G146*F146</f>
        <v>26.037500000000001</v>
      </c>
      <c r="I146" s="201">
        <v>1.32E-2</v>
      </c>
      <c r="J146" s="44">
        <f>IF($E123&gt;0, $E123, $E122*$E125)</f>
        <v>2083</v>
      </c>
      <c r="K146" s="118">
        <f>J146*I146</f>
        <v>27.4956</v>
      </c>
      <c r="L146" s="119">
        <f t="shared" si="29"/>
        <v>1.4580999999999982</v>
      </c>
      <c r="M146" s="120">
        <f>IF(ISERROR(L146/H146), "", L146/H146)</f>
        <v>5.5999999999999925E-2</v>
      </c>
      <c r="N146" s="127"/>
    </row>
    <row r="147" spans="1:14" ht="26.4" x14ac:dyDescent="0.25">
      <c r="A147" s="103" t="str">
        <f t="shared" si="28"/>
        <v>GS &lt;50</v>
      </c>
      <c r="D147" s="128" t="s">
        <v>68</v>
      </c>
      <c r="E147" s="25"/>
      <c r="F147" s="36">
        <f>'WRZ BI (2028)'!I147</f>
        <v>9.2999999999999992E-3</v>
      </c>
      <c r="G147" s="43">
        <f>IF($E123&gt;0, $E123, $E122*$E124)</f>
        <v>2083</v>
      </c>
      <c r="H147" s="116">
        <f>G147*F147</f>
        <v>19.3719</v>
      </c>
      <c r="I147" s="201">
        <v>9.7999999999999997E-3</v>
      </c>
      <c r="J147" s="44">
        <f>IF($E123&gt;0, $E123, $E122*$E125)</f>
        <v>2083</v>
      </c>
      <c r="K147" s="118">
        <f>J147*I147</f>
        <v>20.413399999999999</v>
      </c>
      <c r="L147" s="119">
        <f t="shared" si="29"/>
        <v>1.0414999999999992</v>
      </c>
      <c r="M147" s="120">
        <f>IF(ISERROR(L147/H147), "", L147/H147)</f>
        <v>5.3763440860215013E-2</v>
      </c>
      <c r="N147" s="127"/>
    </row>
    <row r="148" spans="1:14" ht="26.4" x14ac:dyDescent="0.25">
      <c r="A148" s="103" t="str">
        <f t="shared" si="28"/>
        <v>GS &lt;50</v>
      </c>
      <c r="B148" s="103" t="s">
        <v>69</v>
      </c>
      <c r="C148" s="24">
        <f>B17</f>
        <v>2</v>
      </c>
      <c r="D148" s="46" t="s">
        <v>70</v>
      </c>
      <c r="E148" s="47"/>
      <c r="F148" s="48"/>
      <c r="G148" s="49"/>
      <c r="H148" s="50">
        <f>SUM(H145:H147)</f>
        <v>158.02696930654588</v>
      </c>
      <c r="I148" s="51"/>
      <c r="J148" s="52"/>
      <c r="K148" s="50">
        <f>SUM(K145:K147)</f>
        <v>164.05741670958705</v>
      </c>
      <c r="L148" s="41">
        <f t="shared" si="29"/>
        <v>6.0304474030411654</v>
      </c>
      <c r="M148" s="42">
        <f>IF((H148)=0,"",(L148/H148))</f>
        <v>3.8160874877902054E-2</v>
      </c>
    </row>
    <row r="149" spans="1:14" ht="26.4" x14ac:dyDescent="0.25">
      <c r="A149" s="103" t="str">
        <f t="shared" si="28"/>
        <v>GS &lt;50</v>
      </c>
      <c r="D149" s="129" t="s">
        <v>71</v>
      </c>
      <c r="E149" s="25"/>
      <c r="F149" s="34">
        <v>4.7000000000000002E-3</v>
      </c>
      <c r="G149" s="43">
        <f>E122*E124</f>
        <v>2083</v>
      </c>
      <c r="H149" s="53">
        <f>G149*F149</f>
        <v>9.7901000000000007</v>
      </c>
      <c r="I149" s="35">
        <f>F149</f>
        <v>4.7000000000000002E-3</v>
      </c>
      <c r="J149" s="44">
        <f>E122*E125</f>
        <v>2083</v>
      </c>
      <c r="K149" s="31">
        <f>J149*I149</f>
        <v>9.7901000000000007</v>
      </c>
      <c r="L149" s="119">
        <f t="shared" si="29"/>
        <v>0</v>
      </c>
      <c r="M149" s="120">
        <f>IF(ISERROR(L149/H149), "", L149/H149)</f>
        <v>0</v>
      </c>
    </row>
    <row r="150" spans="1:14" ht="26.4" x14ac:dyDescent="0.25">
      <c r="A150" s="103" t="str">
        <f t="shared" si="28"/>
        <v>GS &lt;50</v>
      </c>
      <c r="D150" s="129" t="s">
        <v>72</v>
      </c>
      <c r="E150" s="25"/>
      <c r="F150" s="34">
        <v>5.9999999999999995E-4</v>
      </c>
      <c r="G150" s="43">
        <f>E122*E124</f>
        <v>2083</v>
      </c>
      <c r="H150" s="53">
        <f>G150*F150</f>
        <v>1.2497999999999998</v>
      </c>
      <c r="I150" s="35">
        <f>F150</f>
        <v>5.9999999999999995E-4</v>
      </c>
      <c r="J150" s="44">
        <f>E122*E125</f>
        <v>2083</v>
      </c>
      <c r="K150" s="31">
        <f>J150*I150</f>
        <v>1.2497999999999998</v>
      </c>
      <c r="L150" s="119">
        <f t="shared" si="29"/>
        <v>0</v>
      </c>
      <c r="M150" s="120">
        <f>IF(ISERROR(L150/H150), "", L150/H150)</f>
        <v>0</v>
      </c>
    </row>
    <row r="151" spans="1:14" x14ac:dyDescent="0.25">
      <c r="A151" s="103" t="str">
        <f t="shared" si="28"/>
        <v>GS &lt;50</v>
      </c>
      <c r="D151" s="25" t="s">
        <v>73</v>
      </c>
      <c r="E151" s="25"/>
      <c r="F151" s="54">
        <v>0.25</v>
      </c>
      <c r="G151" s="115">
        <v>1</v>
      </c>
      <c r="H151" s="130">
        <f>G151*F151</f>
        <v>0.25</v>
      </c>
      <c r="I151" s="45">
        <v>0.25</v>
      </c>
      <c r="J151" s="117">
        <v>1</v>
      </c>
      <c r="K151" s="118">
        <f>J151*I151</f>
        <v>0.25</v>
      </c>
      <c r="L151" s="119">
        <f t="shared" si="29"/>
        <v>0</v>
      </c>
      <c r="M151" s="120">
        <f>IF(ISERROR(L151/H151), "", L151/H151)</f>
        <v>0</v>
      </c>
    </row>
    <row r="152" spans="1:14" ht="26.4" hidden="1" customHeight="1" x14ac:dyDescent="0.25">
      <c r="A152" s="103" t="str">
        <f t="shared" si="28"/>
        <v>GS &lt;50</v>
      </c>
      <c r="D152" s="129" t="s">
        <v>74</v>
      </c>
      <c r="E152" s="25"/>
      <c r="F152" s="34"/>
      <c r="G152" s="55"/>
      <c r="H152" s="130"/>
      <c r="I152" s="35"/>
      <c r="J152" s="56"/>
      <c r="K152" s="118"/>
      <c r="L152" s="119"/>
      <c r="M152" s="120"/>
    </row>
    <row r="153" spans="1:14" x14ac:dyDescent="0.25">
      <c r="A153" s="103" t="str">
        <f t="shared" si="28"/>
        <v>GS &lt;50</v>
      </c>
      <c r="B153" s="103" t="s">
        <v>12</v>
      </c>
      <c r="D153" s="25" t="s">
        <v>75</v>
      </c>
      <c r="E153" s="25"/>
      <c r="F153" s="34">
        <v>9.8000000000000004E-2</v>
      </c>
      <c r="G153" s="55">
        <f>IF(AND(E122*12&gt;=150000),OffPeakPer*E122*E124,OffPeakPer*E122)</f>
        <v>1280</v>
      </c>
      <c r="H153" s="130">
        <f>G153*F153</f>
        <v>125.44</v>
      </c>
      <c r="I153" s="35">
        <f>F153</f>
        <v>9.8000000000000004E-2</v>
      </c>
      <c r="J153" s="56">
        <f>IF(AND(E122*12&gt;=150000),OffPeakPer*E122*E125,OffPeakPer*E122)</f>
        <v>1280</v>
      </c>
      <c r="K153" s="118">
        <f>J153*I153</f>
        <v>125.44</v>
      </c>
      <c r="L153" s="119">
        <f>K153-H153</f>
        <v>0</v>
      </c>
      <c r="M153" s="120">
        <f>IF(ISERROR(L153/H153), "", L153/H153)</f>
        <v>0</v>
      </c>
    </row>
    <row r="154" spans="1:14" x14ac:dyDescent="0.25">
      <c r="A154" s="103" t="str">
        <f t="shared" si="28"/>
        <v>GS &lt;50</v>
      </c>
      <c r="B154" s="103" t="s">
        <v>12</v>
      </c>
      <c r="D154" s="25" t="s">
        <v>76</v>
      </c>
      <c r="E154" s="25"/>
      <c r="F154" s="34">
        <v>0.157</v>
      </c>
      <c r="G154" s="55">
        <f>IF(AND(E122*12&gt;=150000),MidPeakPer*E122*E124,MidPeakPer*E122)</f>
        <v>360</v>
      </c>
      <c r="H154" s="130">
        <f>G154*F154</f>
        <v>56.52</v>
      </c>
      <c r="I154" s="35">
        <f>F154</f>
        <v>0.157</v>
      </c>
      <c r="J154" s="56">
        <f>IF(AND(E122*12&gt;=150000),MidPeakPer*E122*E125,MidPeakPer*E122)</f>
        <v>360</v>
      </c>
      <c r="K154" s="118">
        <f>J154*I154</f>
        <v>56.52</v>
      </c>
      <c r="L154" s="119">
        <f>K154-H154</f>
        <v>0</v>
      </c>
      <c r="M154" s="120">
        <f>IF(ISERROR(L154/H154), "", L154/H154)</f>
        <v>0</v>
      </c>
    </row>
    <row r="155" spans="1:14" ht="13.8" thickBot="1" x14ac:dyDescent="0.3">
      <c r="A155" s="103" t="str">
        <f t="shared" si="28"/>
        <v>GS &lt;50</v>
      </c>
      <c r="B155" s="103" t="s">
        <v>12</v>
      </c>
      <c r="D155" s="103" t="s">
        <v>77</v>
      </c>
      <c r="E155" s="25"/>
      <c r="F155" s="34">
        <v>0.20300000000000001</v>
      </c>
      <c r="G155" s="55">
        <f>IF(AND(E122*12&gt;=150000),OnPeakPer*E122*E124,OnPeakPer*E122)</f>
        <v>360</v>
      </c>
      <c r="H155" s="130">
        <f>G155*F155</f>
        <v>73.08</v>
      </c>
      <c r="I155" s="35">
        <f>F155</f>
        <v>0.20300000000000001</v>
      </c>
      <c r="J155" s="56">
        <f>IF(AND(E122*12&gt;=150000),OnPeakPer*E122*E125,OnPeakPer*E122)</f>
        <v>360</v>
      </c>
      <c r="K155" s="118">
        <f>J155*I155</f>
        <v>73.08</v>
      </c>
      <c r="L155" s="119">
        <f>K155-H155</f>
        <v>0</v>
      </c>
      <c r="M155" s="120">
        <f>IF(ISERROR(L155/H155), "", L155/H155)</f>
        <v>0</v>
      </c>
    </row>
    <row r="156" spans="1:14" ht="13.8" hidden="1" customHeight="1" thickBot="1" x14ac:dyDescent="0.3">
      <c r="A156" s="103" t="str">
        <f t="shared" si="28"/>
        <v>GS &lt;50</v>
      </c>
      <c r="B156" s="103" t="s">
        <v>78</v>
      </c>
      <c r="D156" s="25" t="s">
        <v>79</v>
      </c>
      <c r="E156" s="25"/>
      <c r="F156" s="34">
        <v>0.11308</v>
      </c>
      <c r="G156" s="55">
        <f>IF(AND(E122*12&gt;=150000),E122*E124,E122)</f>
        <v>2000</v>
      </c>
      <c r="H156" s="130">
        <f>G156*F156</f>
        <v>226.16</v>
      </c>
      <c r="I156" s="35">
        <f>F156</f>
        <v>0.11308</v>
      </c>
      <c r="J156" s="56">
        <f>IF(AND(E122*12&gt;=150000),E122*E125,E122)</f>
        <v>2000</v>
      </c>
      <c r="K156" s="118">
        <f>J156*I156</f>
        <v>226.16</v>
      </c>
      <c r="L156" s="119">
        <f>K156-H156</f>
        <v>0</v>
      </c>
      <c r="M156" s="120">
        <f>IF(ISERROR(L156/H156), "", L156/H156)</f>
        <v>0</v>
      </c>
    </row>
    <row r="157" spans="1:14" ht="13.8" hidden="1" customHeight="1" thickBot="1" x14ac:dyDescent="0.3">
      <c r="A157" s="103" t="str">
        <f t="shared" si="28"/>
        <v>GS &lt;50</v>
      </c>
      <c r="B157" s="103" t="s">
        <v>17</v>
      </c>
      <c r="D157" s="25" t="s">
        <v>80</v>
      </c>
      <c r="E157" s="25"/>
      <c r="F157" s="34">
        <v>0.11308</v>
      </c>
      <c r="G157" s="55">
        <f>IF(AND(E122*12&gt;=150000),E122*E124,E122)</f>
        <v>2000</v>
      </c>
      <c r="H157" s="130">
        <f>G157*F157</f>
        <v>226.16</v>
      </c>
      <c r="I157" s="35">
        <f>F157</f>
        <v>0.11308</v>
      </c>
      <c r="J157" s="56">
        <f>IF(AND(E122*12&gt;=150000),E122*E125,E122)</f>
        <v>2000</v>
      </c>
      <c r="K157" s="118">
        <f>J157*I157</f>
        <v>226.16</v>
      </c>
      <c r="L157" s="119">
        <f>K157-H157</f>
        <v>0</v>
      </c>
      <c r="M157" s="120">
        <f>IF(ISERROR(L157/H157), "", L157/H157)</f>
        <v>0</v>
      </c>
    </row>
    <row r="158" spans="1:14" ht="13.8" thickBot="1" x14ac:dyDescent="0.3">
      <c r="A158" s="103" t="str">
        <f t="shared" si="28"/>
        <v>GS &lt;50</v>
      </c>
      <c r="D158" s="58"/>
      <c r="E158" s="59"/>
      <c r="F158" s="60"/>
      <c r="G158" s="61"/>
      <c r="H158" s="62"/>
      <c r="I158" s="60"/>
      <c r="J158" s="63"/>
      <c r="K158" s="62"/>
      <c r="L158" s="64"/>
      <c r="M158" s="65"/>
    </row>
    <row r="159" spans="1:14" x14ac:dyDescent="0.25">
      <c r="A159" s="103" t="str">
        <f t="shared" si="28"/>
        <v>GS &lt;50</v>
      </c>
      <c r="B159" s="103" t="s">
        <v>12</v>
      </c>
      <c r="D159" s="135" t="s">
        <v>81</v>
      </c>
      <c r="E159" s="25"/>
      <c r="F159" s="136"/>
      <c r="G159" s="137"/>
      <c r="H159" s="138">
        <f>SUM(H149:H155,H148)</f>
        <v>424.35686930654589</v>
      </c>
      <c r="I159" s="139"/>
      <c r="J159" s="139"/>
      <c r="K159" s="138">
        <f>SUM(K149:K155,K148)</f>
        <v>430.38731670958703</v>
      </c>
      <c r="L159" s="140">
        <f>K159-H159</f>
        <v>6.030447403041137</v>
      </c>
      <c r="M159" s="141">
        <f>IF((H159)=0,"",(L159/H159))</f>
        <v>1.4210792470251912E-2</v>
      </c>
    </row>
    <row r="160" spans="1:14" x14ac:dyDescent="0.25">
      <c r="A160" s="103" t="str">
        <f t="shared" si="28"/>
        <v>GS &lt;50</v>
      </c>
      <c r="B160" s="103" t="s">
        <v>12</v>
      </c>
      <c r="D160" s="142" t="s">
        <v>82</v>
      </c>
      <c r="E160" s="25"/>
      <c r="F160" s="136">
        <v>0.13</v>
      </c>
      <c r="G160" s="143"/>
      <c r="H160" s="144">
        <f>H159*F160</f>
        <v>55.166393009850971</v>
      </c>
      <c r="I160" s="145">
        <v>0.13</v>
      </c>
      <c r="J160" s="115"/>
      <c r="K160" s="144">
        <f>K159*I160</f>
        <v>55.950351172246314</v>
      </c>
      <c r="L160" s="119">
        <f>K160-H160</f>
        <v>0.78395816239534355</v>
      </c>
      <c r="M160" s="146">
        <f>IF((H160)=0,"",(L160/H160))</f>
        <v>1.4210792470251834E-2</v>
      </c>
    </row>
    <row r="161" spans="1:13" ht="14.4" x14ac:dyDescent="0.3">
      <c r="A161" s="103" t="str">
        <f t="shared" si="28"/>
        <v>GS &lt;50</v>
      </c>
      <c r="B161" s="103" t="s">
        <v>12</v>
      </c>
      <c r="D161" s="142" t="s">
        <v>83</v>
      </c>
      <c r="E161" s="147"/>
      <c r="F161" s="148">
        <v>0.23499999999999999</v>
      </c>
      <c r="G161" s="143"/>
      <c r="H161" s="144">
        <f>IF(OR(ISNUMBER(SEARCH("[DGEN]", E120))=TRUE, ISNUMBER(SEARCH("STREET LIGHT", E120))=TRUE), 0, IF(AND(E122=0, E123=0),0, IF(AND(E123=0, E122*12&gt;250000), 0, IF(AND(E122=0, E123&gt;=50), 0, IF(E122*12&lt;=250000, F161*H159*-1, IF(E123&lt;50, F161*H159*-1, 0))))))</f>
        <v>-99.723864287038282</v>
      </c>
      <c r="I161" s="148">
        <v>0.23499999999999999</v>
      </c>
      <c r="J161" s="115"/>
      <c r="K161" s="144">
        <f>IF(OR(ISNUMBER(SEARCH("[DGEN]", E120))=TRUE, ISNUMBER(SEARCH("STREET LIGHT", E120))=TRUE), 0, IF(AND(E122=0, E123=0),0, IF(AND(E123=0, E122*12&gt;250000), 0, IF(AND(E122=0, E123&gt;=50), 0, IF(E122*12&lt;=250000, I161*K159*-1, IF(E123&lt;50, I161*K159*-1, 0))))))</f>
        <v>-101.14101942675295</v>
      </c>
      <c r="L161" s="119">
        <f>K161-H161</f>
        <v>-1.4171551397146658</v>
      </c>
      <c r="M161" s="146"/>
    </row>
    <row r="162" spans="1:13" ht="13.8" thickBot="1" x14ac:dyDescent="0.3">
      <c r="A162" s="103" t="str">
        <f t="shared" si="28"/>
        <v>GS &lt;50</v>
      </c>
      <c r="B162" s="103" t="s">
        <v>84</v>
      </c>
      <c r="C162" s="24">
        <f>B17</f>
        <v>2</v>
      </c>
      <c r="D162" s="247" t="s">
        <v>85</v>
      </c>
      <c r="E162" s="247"/>
      <c r="F162" s="77"/>
      <c r="G162" s="78"/>
      <c r="H162" s="79">
        <f>H159+H160+H161</f>
        <v>379.7993980293586</v>
      </c>
      <c r="I162" s="80"/>
      <c r="J162" s="80"/>
      <c r="K162" s="81">
        <f>K159+K160+K161</f>
        <v>385.19664845508038</v>
      </c>
      <c r="L162" s="82">
        <f>K162-H162</f>
        <v>5.3972504257217793</v>
      </c>
      <c r="M162" s="83">
        <f>IF((H162)=0,"",(L162/H162))</f>
        <v>1.421079247025181E-2</v>
      </c>
    </row>
    <row r="163" spans="1:13" ht="13.8" thickBot="1" x14ac:dyDescent="0.3">
      <c r="A163" s="103" t="str">
        <f t="shared" si="28"/>
        <v>GS &lt;50</v>
      </c>
      <c r="B163" s="103" t="s">
        <v>12</v>
      </c>
      <c r="D163" s="58"/>
      <c r="E163" s="59"/>
      <c r="F163" s="60"/>
      <c r="G163" s="61"/>
      <c r="H163" s="62"/>
      <c r="I163" s="60"/>
      <c r="J163" s="63"/>
      <c r="K163" s="62"/>
      <c r="L163" s="64"/>
      <c r="M163" s="65"/>
    </row>
    <row r="164" spans="1:13" hidden="1" x14ac:dyDescent="0.25">
      <c r="A164" s="103" t="str">
        <f t="shared" si="28"/>
        <v>GS &lt;50</v>
      </c>
      <c r="B164" s="103" t="s">
        <v>78</v>
      </c>
      <c r="D164" s="135" t="s">
        <v>86</v>
      </c>
      <c r="E164" s="25"/>
      <c r="F164" s="136"/>
      <c r="G164" s="137"/>
      <c r="H164" s="138">
        <f>SUM(H156,H149:H152,H148)</f>
        <v>395.47686930654584</v>
      </c>
      <c r="I164" s="139"/>
      <c r="J164" s="139"/>
      <c r="K164" s="138">
        <f>SUM(K156,K149:K152,K148)</f>
        <v>401.50731670958703</v>
      </c>
      <c r="L164" s="140">
        <f>K164-H164</f>
        <v>6.0304474030411939</v>
      </c>
      <c r="M164" s="141">
        <f>IF((H164)=0,"",(L164/H164))</f>
        <v>1.5248546428556902E-2</v>
      </c>
    </row>
    <row r="165" spans="1:13" hidden="1" x14ac:dyDescent="0.25">
      <c r="A165" s="103" t="str">
        <f t="shared" si="28"/>
        <v>GS &lt;50</v>
      </c>
      <c r="B165" s="103" t="s">
        <v>78</v>
      </c>
      <c r="D165" s="142" t="s">
        <v>82</v>
      </c>
      <c r="E165" s="25"/>
      <c r="F165" s="136">
        <v>0.13</v>
      </c>
      <c r="G165" s="137"/>
      <c r="H165" s="144">
        <f>H164*F165</f>
        <v>51.41199300985096</v>
      </c>
      <c r="I165" s="136">
        <v>0.13</v>
      </c>
      <c r="J165" s="145"/>
      <c r="K165" s="144">
        <f>K164*I165</f>
        <v>52.195951172246318</v>
      </c>
      <c r="L165" s="119">
        <f>K165-H165</f>
        <v>0.78395816239535776</v>
      </c>
      <c r="M165" s="146">
        <f>IF((H165)=0,"",(L165/H165))</f>
        <v>1.524854642855695E-2</v>
      </c>
    </row>
    <row r="166" spans="1:13" ht="14.4" hidden="1" x14ac:dyDescent="0.3">
      <c r="A166" s="103" t="str">
        <f t="shared" si="28"/>
        <v>GS &lt;50</v>
      </c>
      <c r="B166" s="103" t="s">
        <v>78</v>
      </c>
      <c r="D166" s="142" t="s">
        <v>83</v>
      </c>
      <c r="E166" s="147"/>
      <c r="F166" s="148">
        <v>0.23499999999999999</v>
      </c>
      <c r="G166" s="137"/>
      <c r="H166" s="144">
        <f>IF(OR(ISNUMBER(SEARCH("[DGEN]", E120))=TRUE, ISNUMBER(SEARCH("STREET LIGHT", E120))=TRUE), 0, IF(AND(E122=0, E123=0),0, IF(AND(E123=0, E122*12&gt;250000), 0, IF(AND(E122=0, E123&gt;=50), 0, IF(E122*12&lt;=250000, F166*H164*-1, IF(E123&lt;50, F166*H164*-1, 0))))))</f>
        <v>-92.937064287038268</v>
      </c>
      <c r="I166" s="148">
        <v>0.23499999999999999</v>
      </c>
      <c r="J166" s="145"/>
      <c r="K166" s="144">
        <f>IF(OR(ISNUMBER(SEARCH("[DGEN]", E120))=TRUE, ISNUMBER(SEARCH("STREET LIGHT", E120))=TRUE), 0, IF(AND(E122=0, E123=0),0, IF(AND(E123=0, E122*12&gt;250000), 0, IF(AND(E122=0, E123&gt;=50), 0, IF(E122*12&lt;=250000, I166*K164*-1, IF(E123&lt;50, I166*K164*-1, 0))))))</f>
        <v>-94.354219426752948</v>
      </c>
      <c r="L166" s="119"/>
      <c r="M166" s="146"/>
    </row>
    <row r="167" spans="1:13" hidden="1" x14ac:dyDescent="0.25">
      <c r="A167" s="103" t="str">
        <f t="shared" si="28"/>
        <v>GS &lt;50</v>
      </c>
      <c r="B167" s="103" t="s">
        <v>87</v>
      </c>
      <c r="D167" s="248" t="s">
        <v>86</v>
      </c>
      <c r="E167" s="248"/>
      <c r="F167" s="149"/>
      <c r="G167" s="143"/>
      <c r="H167" s="138">
        <f>SUM(H164,H165)</f>
        <v>446.8888623163968</v>
      </c>
      <c r="I167" s="150"/>
      <c r="J167" s="150"/>
      <c r="K167" s="138">
        <f>SUM(K164,K165)</f>
        <v>453.70326788183337</v>
      </c>
      <c r="L167" s="140">
        <f>K167-H167</f>
        <v>6.8144055654365729</v>
      </c>
      <c r="M167" s="141">
        <f>IF((H167)=0,"",(L167/H167))</f>
        <v>1.5248546428556954E-2</v>
      </c>
    </row>
    <row r="168" spans="1:13" ht="13.8" hidden="1" thickBot="1" x14ac:dyDescent="0.3">
      <c r="A168" s="103" t="str">
        <f t="shared" si="28"/>
        <v>GS &lt;50</v>
      </c>
      <c r="B168" s="103" t="s">
        <v>78</v>
      </c>
      <c r="D168" s="131"/>
      <c r="E168" s="132"/>
      <c r="F168" s="151"/>
      <c r="G168" s="152"/>
      <c r="H168" s="153"/>
      <c r="I168" s="151"/>
      <c r="J168" s="133"/>
      <c r="K168" s="153"/>
      <c r="L168" s="154"/>
      <c r="M168" s="134"/>
    </row>
    <row r="169" spans="1:13" hidden="1" x14ac:dyDescent="0.25">
      <c r="A169" s="103" t="str">
        <f t="shared" si="28"/>
        <v>GS &lt;50</v>
      </c>
      <c r="B169" s="103" t="s">
        <v>17</v>
      </c>
      <c r="D169" s="135" t="s">
        <v>88</v>
      </c>
      <c r="E169" s="25"/>
      <c r="F169" s="136"/>
      <c r="G169" s="137"/>
      <c r="H169" s="138">
        <f>SUM(H157,H149:H152,H148)</f>
        <v>395.47686930654584</v>
      </c>
      <c r="I169" s="139"/>
      <c r="J169" s="139"/>
      <c r="K169" s="138">
        <f>SUM(K157,K149:K152,K148)</f>
        <v>401.50731670958703</v>
      </c>
      <c r="L169" s="140">
        <f>K169-H169</f>
        <v>6.0304474030411939</v>
      </c>
      <c r="M169" s="141">
        <f>IF((H169)=0,"",(L169/H169))</f>
        <v>1.5248546428556902E-2</v>
      </c>
    </row>
    <row r="170" spans="1:13" hidden="1" x14ac:dyDescent="0.25">
      <c r="A170" s="103" t="str">
        <f t="shared" si="28"/>
        <v>GS &lt;50</v>
      </c>
      <c r="B170" s="103" t="s">
        <v>17</v>
      </c>
      <c r="D170" s="142" t="s">
        <v>82</v>
      </c>
      <c r="E170" s="25"/>
      <c r="F170" s="136">
        <v>0.13</v>
      </c>
      <c r="G170" s="137"/>
      <c r="H170" s="144">
        <f>H169*F170</f>
        <v>51.41199300985096</v>
      </c>
      <c r="I170" s="136">
        <v>0.13</v>
      </c>
      <c r="J170" s="145"/>
      <c r="K170" s="144">
        <f>K169*I170</f>
        <v>52.195951172246318</v>
      </c>
      <c r="L170" s="119">
        <f>K170-H170</f>
        <v>0.78395816239535776</v>
      </c>
      <c r="M170" s="146">
        <f>IF((H170)=0,"",(L170/H170))</f>
        <v>1.524854642855695E-2</v>
      </c>
    </row>
    <row r="171" spans="1:13" ht="14.4" hidden="1" x14ac:dyDescent="0.3">
      <c r="A171" s="103" t="str">
        <f t="shared" si="28"/>
        <v>GS &lt;50</v>
      </c>
      <c r="B171" s="103" t="s">
        <v>17</v>
      </c>
      <c r="D171" s="142" t="s">
        <v>83</v>
      </c>
      <c r="E171" s="147"/>
      <c r="F171" s="148">
        <v>0.23499999999999999</v>
      </c>
      <c r="G171" s="137"/>
      <c r="H171" s="144">
        <f>IF(OR(ISNUMBER(SEARCH("[DGEN]", E120))=TRUE, ISNUMBER(SEARCH("STREET LIGHT", E120))=TRUE), 0, IF(AND(E122=0, E123=0),0, IF(AND(E123=0, E122*12&gt;250000), 0, IF(AND(E122=0, E123&gt;=50), 0, IF(E122*12&lt;=250000, F171*H169*-1, IF(E123&lt;50, F171*H169*-1, 0))))))</f>
        <v>-92.937064287038268</v>
      </c>
      <c r="I171" s="148">
        <v>0.23499999999999999</v>
      </c>
      <c r="J171" s="145"/>
      <c r="K171" s="144">
        <f>IF(OR(ISNUMBER(SEARCH("[DGEN]", E120))=TRUE, ISNUMBER(SEARCH("STREET LIGHT", E120))=TRUE), 0, IF(AND(E122=0, E123=0),0, IF(AND(E123=0, E122*12&gt;250000), 0, IF(AND(E122=0, E123&gt;=50), 0, IF(E122*12&lt;=250000, I171*K169*-1, IF(E123&lt;50, I171*K169*-1, 0))))))</f>
        <v>-94.354219426752948</v>
      </c>
      <c r="L171" s="119"/>
      <c r="M171" s="146"/>
    </row>
    <row r="172" spans="1:13" hidden="1" x14ac:dyDescent="0.25">
      <c r="A172" s="103" t="str">
        <f t="shared" si="28"/>
        <v>GS &lt;50</v>
      </c>
      <c r="B172" s="103" t="s">
        <v>89</v>
      </c>
      <c r="D172" s="248" t="s">
        <v>88</v>
      </c>
      <c r="E172" s="248"/>
      <c r="F172" s="149"/>
      <c r="G172" s="143"/>
      <c r="H172" s="138">
        <f>SUM(H169,H170)</f>
        <v>446.8888623163968</v>
      </c>
      <c r="I172" s="150"/>
      <c r="J172" s="150"/>
      <c r="K172" s="138">
        <f>SUM(K169,K170)</f>
        <v>453.70326788183337</v>
      </c>
      <c r="L172" s="140">
        <f>K172-H172</f>
        <v>6.8144055654365729</v>
      </c>
      <c r="M172" s="141">
        <f>IF((H172)=0,"",(L172/H172))</f>
        <v>1.5248546428556954E-2</v>
      </c>
    </row>
    <row r="173" spans="1:13" ht="13.8" hidden="1" thickBot="1" x14ac:dyDescent="0.3">
      <c r="A173" s="103" t="str">
        <f t="shared" si="28"/>
        <v>GS &lt;50</v>
      </c>
      <c r="B173" s="103" t="s">
        <v>17</v>
      </c>
      <c r="D173" s="131"/>
      <c r="E173" s="132"/>
      <c r="F173" s="155"/>
      <c r="G173" s="152"/>
      <c r="H173" s="156"/>
      <c r="I173" s="155"/>
      <c r="J173" s="133"/>
      <c r="K173" s="156"/>
      <c r="L173" s="154"/>
      <c r="M173" s="157"/>
    </row>
    <row r="176" spans="1:13" x14ac:dyDescent="0.25">
      <c r="C176" s="103"/>
      <c r="D176" s="104" t="s">
        <v>34</v>
      </c>
      <c r="E176" s="249" t="str">
        <f>D18</f>
        <v>GS 50 - 2,999 kW</v>
      </c>
      <c r="F176" s="250"/>
      <c r="G176" s="250"/>
      <c r="H176" s="250"/>
      <c r="I176" s="250"/>
      <c r="J176" s="251"/>
      <c r="K176" s="103" t="str">
        <f>IF(N18="DEMAND - INTERVAL","RTSR - INTERVAL METERED","")</f>
        <v/>
      </c>
    </row>
    <row r="177" spans="1:14" x14ac:dyDescent="0.25">
      <c r="C177" s="103"/>
      <c r="D177" s="104" t="s">
        <v>35</v>
      </c>
      <c r="E177" s="252" t="str">
        <f>H18</f>
        <v>Non-RPP (Other)</v>
      </c>
      <c r="F177" s="253"/>
      <c r="G177" s="254"/>
      <c r="H177" s="20"/>
      <c r="I177" s="20"/>
    </row>
    <row r="178" spans="1:14" ht="15.6" x14ac:dyDescent="0.25">
      <c r="C178" s="103"/>
      <c r="D178" s="104" t="s">
        <v>36</v>
      </c>
      <c r="E178" s="21">
        <f>K18</f>
        <v>75000</v>
      </c>
      <c r="F178" s="105" t="s">
        <v>11</v>
      </c>
      <c r="J178" s="22"/>
      <c r="K178" s="22"/>
      <c r="L178" s="22"/>
      <c r="M178" s="22"/>
      <c r="N178" s="22"/>
    </row>
    <row r="179" spans="1:14" ht="15.6" x14ac:dyDescent="0.3">
      <c r="C179" s="103"/>
      <c r="D179" s="104" t="s">
        <v>37</v>
      </c>
      <c r="E179" s="21">
        <f>L18</f>
        <v>175</v>
      </c>
      <c r="F179" s="106" t="s">
        <v>16</v>
      </c>
      <c r="G179" s="107"/>
      <c r="H179" s="108"/>
      <c r="I179" s="108"/>
      <c r="J179" s="108"/>
    </row>
    <row r="180" spans="1:14" x14ac:dyDescent="0.25">
      <c r="C180" s="103"/>
      <c r="D180" s="104" t="s">
        <v>38</v>
      </c>
      <c r="E180" s="23">
        <f>I18</f>
        <v>1.0415000000000001</v>
      </c>
    </row>
    <row r="181" spans="1:14" x14ac:dyDescent="0.25">
      <c r="C181" s="103"/>
      <c r="D181" s="104" t="s">
        <v>39</v>
      </c>
      <c r="E181" s="23">
        <f>J18</f>
        <v>1.0415000000000001</v>
      </c>
    </row>
    <row r="182" spans="1:14" x14ac:dyDescent="0.25">
      <c r="C182" s="103"/>
    </row>
    <row r="183" spans="1:14" x14ac:dyDescent="0.25">
      <c r="C183" s="103"/>
      <c r="E183" s="105"/>
      <c r="F183" s="237" t="s">
        <v>40</v>
      </c>
      <c r="G183" s="238"/>
      <c r="H183" s="239"/>
      <c r="I183" s="237" t="s">
        <v>41</v>
      </c>
      <c r="J183" s="238"/>
      <c r="K183" s="239"/>
      <c r="L183" s="237" t="s">
        <v>42</v>
      </c>
      <c r="M183" s="239"/>
    </row>
    <row r="184" spans="1:14" x14ac:dyDescent="0.25">
      <c r="C184" s="103"/>
      <c r="E184" s="240"/>
      <c r="F184" s="109" t="s">
        <v>43</v>
      </c>
      <c r="G184" s="109" t="s">
        <v>44</v>
      </c>
      <c r="H184" s="110" t="s">
        <v>45</v>
      </c>
      <c r="I184" s="109" t="s">
        <v>43</v>
      </c>
      <c r="J184" s="111" t="s">
        <v>44</v>
      </c>
      <c r="K184" s="110" t="s">
        <v>45</v>
      </c>
      <c r="L184" s="242" t="s">
        <v>46</v>
      </c>
      <c r="M184" s="244" t="s">
        <v>47</v>
      </c>
    </row>
    <row r="185" spans="1:14" x14ac:dyDescent="0.25">
      <c r="C185" s="103"/>
      <c r="E185" s="241"/>
      <c r="F185" s="112" t="s">
        <v>48</v>
      </c>
      <c r="G185" s="112"/>
      <c r="H185" s="113" t="s">
        <v>48</v>
      </c>
      <c r="I185" s="112" t="s">
        <v>48</v>
      </c>
      <c r="J185" s="113"/>
      <c r="K185" s="113" t="s">
        <v>48</v>
      </c>
      <c r="L185" s="243"/>
      <c r="M185" s="245"/>
    </row>
    <row r="186" spans="1:14" x14ac:dyDescent="0.25">
      <c r="A186" s="103" t="str">
        <f>$E176</f>
        <v>GS 50 - 2,999 kW</v>
      </c>
      <c r="D186" s="114" t="s">
        <v>49</v>
      </c>
      <c r="E186" s="25"/>
      <c r="F186" s="26">
        <f>'WRZ BI (2028)'!I186</f>
        <v>165.94</v>
      </c>
      <c r="G186" s="115">
        <v>1</v>
      </c>
      <c r="H186" s="116">
        <f>G186*F186</f>
        <v>165.94</v>
      </c>
      <c r="I186" s="29">
        <v>165.94</v>
      </c>
      <c r="J186" s="117">
        <f>G186</f>
        <v>1</v>
      </c>
      <c r="K186" s="118">
        <f>J186*I186</f>
        <v>165.94</v>
      </c>
      <c r="L186" s="119">
        <f>K186-H186</f>
        <v>0</v>
      </c>
      <c r="M186" s="120">
        <f>IF(ISERROR(L186/H186), "", L186/H186)</f>
        <v>0</v>
      </c>
    </row>
    <row r="187" spans="1:14" x14ac:dyDescent="0.25">
      <c r="A187" s="103" t="str">
        <f t="shared" ref="A187:A229" si="33">A186</f>
        <v>GS 50 - 2,999 kW</v>
      </c>
      <c r="D187" s="114" t="s">
        <v>50</v>
      </c>
      <c r="E187" s="25"/>
      <c r="F187" s="36">
        <f>'WRZ BI (2028)'!I187</f>
        <v>6.5250000000000004</v>
      </c>
      <c r="G187" s="115">
        <f>IF($E179&gt;0, $E179, $E178)</f>
        <v>175</v>
      </c>
      <c r="H187" s="116">
        <f>G187*F187</f>
        <v>1141.875</v>
      </c>
      <c r="I187" s="35">
        <v>6.7892000000000001</v>
      </c>
      <c r="J187" s="117">
        <f>IF($E179&gt;0, $E179, $E178)</f>
        <v>175</v>
      </c>
      <c r="K187" s="118">
        <f>J187*I187</f>
        <v>1188.1100000000001</v>
      </c>
      <c r="L187" s="119">
        <f>K187-H187</f>
        <v>46.235000000000127</v>
      </c>
      <c r="M187" s="120">
        <f>IF(ISERROR(L187/H187), "", L187/H187)</f>
        <v>4.0490421455938806E-2</v>
      </c>
    </row>
    <row r="188" spans="1:14" ht="13.2" hidden="1" customHeight="1" x14ac:dyDescent="0.25">
      <c r="A188" s="103" t="str">
        <f t="shared" si="33"/>
        <v>GS 50 - 2,999 kW</v>
      </c>
      <c r="D188" s="114" t="s">
        <v>51</v>
      </c>
      <c r="E188" s="25"/>
      <c r="F188" s="34"/>
      <c r="G188" s="115">
        <f>IF($E179&gt;0, $E179, $E178)</f>
        <v>175</v>
      </c>
      <c r="H188" s="116">
        <v>0</v>
      </c>
      <c r="I188" s="35"/>
      <c r="J188" s="117">
        <f>IF($E179&gt;0, $E179, $E178)</f>
        <v>175</v>
      </c>
      <c r="K188" s="118">
        <v>0</v>
      </c>
      <c r="L188" s="119"/>
      <c r="M188" s="120"/>
    </row>
    <row r="189" spans="1:14" ht="13.2" hidden="1" customHeight="1" x14ac:dyDescent="0.25">
      <c r="A189" s="103" t="str">
        <f t="shared" si="33"/>
        <v>GS 50 - 2,999 kW</v>
      </c>
      <c r="D189" s="114" t="s">
        <v>52</v>
      </c>
      <c r="E189" s="25"/>
      <c r="F189" s="34"/>
      <c r="G189" s="115">
        <f>IF($E179&gt;0, $E179, $E178)</f>
        <v>175</v>
      </c>
      <c r="H189" s="116">
        <v>0</v>
      </c>
      <c r="I189" s="35"/>
      <c r="J189" s="121">
        <f>IF($E179&gt;0, $E179, $E178)</f>
        <v>175</v>
      </c>
      <c r="K189" s="118">
        <v>0</v>
      </c>
      <c r="L189" s="119">
        <f t="shared" ref="L189:L207" si="34">K189-H189</f>
        <v>0</v>
      </c>
      <c r="M189" s="120" t="str">
        <f>IF(ISERROR(L189/H189), "", L189/H189)</f>
        <v/>
      </c>
    </row>
    <row r="190" spans="1:14" x14ac:dyDescent="0.25">
      <c r="A190" s="103" t="str">
        <f t="shared" si="33"/>
        <v>GS 50 - 2,999 kW</v>
      </c>
      <c r="D190" s="114" t="s">
        <v>53</v>
      </c>
      <c r="E190" s="25"/>
      <c r="F190" s="26">
        <f>'WRZ BI (2028)'!I190</f>
        <v>0</v>
      </c>
      <c r="G190" s="115">
        <v>1</v>
      </c>
      <c r="H190" s="116">
        <f>G190*F190</f>
        <v>0</v>
      </c>
      <c r="I190" s="29">
        <v>0</v>
      </c>
      <c r="J190" s="117">
        <f>G190</f>
        <v>1</v>
      </c>
      <c r="K190" s="118">
        <f>J190*I190</f>
        <v>0</v>
      </c>
      <c r="L190" s="119">
        <f t="shared" si="34"/>
        <v>0</v>
      </c>
      <c r="M190" s="120" t="str">
        <f>IF(ISERROR(L190/H190), "", L190/H190)</f>
        <v/>
      </c>
    </row>
    <row r="191" spans="1:14" x14ac:dyDescent="0.25">
      <c r="A191" s="103" t="str">
        <f t="shared" si="33"/>
        <v>GS 50 - 2,999 kW</v>
      </c>
      <c r="D191" s="114" t="s">
        <v>54</v>
      </c>
      <c r="E191" s="25"/>
      <c r="F191" s="36">
        <f>'WRZ BI (2028)'!I191</f>
        <v>0.39226728206534034</v>
      </c>
      <c r="G191" s="115">
        <f>IF($E179&gt;0, $E179, $E178)</f>
        <v>175</v>
      </c>
      <c r="H191" s="116">
        <f>G191*F191</f>
        <v>68.646774361434552</v>
      </c>
      <c r="I191" s="201">
        <v>0.39226728206534034</v>
      </c>
      <c r="J191" s="117">
        <f>IF($E179&gt;0, $E179, $E178)</f>
        <v>175</v>
      </c>
      <c r="K191" s="118">
        <f>J191*I191</f>
        <v>68.646774361434552</v>
      </c>
      <c r="L191" s="119">
        <f t="shared" si="34"/>
        <v>0</v>
      </c>
      <c r="M191" s="120">
        <f>IF(ISERROR(L191/H191), "", L191/H191)</f>
        <v>0</v>
      </c>
    </row>
    <row r="192" spans="1:14" x14ac:dyDescent="0.25">
      <c r="A192" s="103" t="str">
        <f t="shared" si="33"/>
        <v>GS 50 - 2,999 kW</v>
      </c>
      <c r="B192" s="103" t="s">
        <v>55</v>
      </c>
      <c r="C192" s="24">
        <f>B18</f>
        <v>3</v>
      </c>
      <c r="D192" s="122" t="s">
        <v>56</v>
      </c>
      <c r="E192" s="7"/>
      <c r="F192" s="37"/>
      <c r="G192" s="38"/>
      <c r="H192" s="39">
        <f>SUM(H186:H191)</f>
        <v>1376.4617743614347</v>
      </c>
      <c r="I192" s="51"/>
      <c r="J192" s="40"/>
      <c r="K192" s="39">
        <f>SUM(K186:K191)</f>
        <v>1422.6967743614348</v>
      </c>
      <c r="L192" s="41">
        <f t="shared" si="34"/>
        <v>46.235000000000127</v>
      </c>
      <c r="M192" s="42">
        <f>IF((H192)=0,"",(L192/H192))</f>
        <v>3.358974499778563E-2</v>
      </c>
    </row>
    <row r="193" spans="1:14" x14ac:dyDescent="0.25">
      <c r="A193" s="103" t="str">
        <f t="shared" si="33"/>
        <v>GS 50 - 2,999 kW</v>
      </c>
      <c r="D193" s="123" t="s">
        <v>57</v>
      </c>
      <c r="E193" s="25"/>
      <c r="F193" s="34">
        <f>IF((E178*12&gt;=150000), 0, IF(E177="RPP",(F209*OffPeakPer+F210*MidPeakPer+F211*OnPeakPer),IF(E177="Non-RPP (Retailer)",F212,F213)))</f>
        <v>0</v>
      </c>
      <c r="G193" s="43">
        <f>IF(F193=0, 0, $E178*E180-E178)</f>
        <v>0</v>
      </c>
      <c r="H193" s="28">
        <f t="shared" ref="H193:H200" si="35">G193*F193</f>
        <v>0</v>
      </c>
      <c r="I193" s="35">
        <f>IF((E178*12&gt;=150000), 0, IF(E177="RPP",(I209*OffPeakPer+I210*MidPeakPer+I211*OnPeakPer),IF(E177="Non-RPP (Retailer)",I212,I213)))</f>
        <v>0</v>
      </c>
      <c r="J193" s="44">
        <f>IF(I193=0, 0, E178*E181-E178)</f>
        <v>0</v>
      </c>
      <c r="K193" s="31">
        <f t="shared" ref="K193:K200" si="36">J193*I193</f>
        <v>0</v>
      </c>
      <c r="L193" s="32">
        <f t="shared" si="34"/>
        <v>0</v>
      </c>
      <c r="M193" s="33" t="str">
        <f t="shared" ref="M193:M200" si="37">IF(ISERROR(L193/H193), "", L193/H193)</f>
        <v/>
      </c>
    </row>
    <row r="194" spans="1:14" ht="26.4" x14ac:dyDescent="0.25">
      <c r="A194" s="103" t="str">
        <f t="shared" si="33"/>
        <v>GS 50 - 2,999 kW</v>
      </c>
      <c r="D194" s="123" t="s">
        <v>58</v>
      </c>
      <c r="E194" s="25"/>
      <c r="F194" s="36">
        <f>'WRZ BI (2028)'!I194</f>
        <v>0</v>
      </c>
      <c r="G194" s="55">
        <f>IF($E179&gt;0, $E179, $E178)</f>
        <v>175</v>
      </c>
      <c r="H194" s="116">
        <f t="shared" si="35"/>
        <v>0</v>
      </c>
      <c r="I194" s="29">
        <v>0</v>
      </c>
      <c r="J194" s="56">
        <f>IF($E179&gt;0, $E179, $E178)</f>
        <v>175</v>
      </c>
      <c r="K194" s="118">
        <f t="shared" si="36"/>
        <v>0</v>
      </c>
      <c r="L194" s="119">
        <f t="shared" si="34"/>
        <v>0</v>
      </c>
      <c r="M194" s="120" t="str">
        <f t="shared" si="37"/>
        <v/>
      </c>
    </row>
    <row r="195" spans="1:14" x14ac:dyDescent="0.25">
      <c r="A195" s="103" t="str">
        <f t="shared" si="33"/>
        <v>GS 50 - 2,999 kW</v>
      </c>
      <c r="D195" s="123" t="s">
        <v>59</v>
      </c>
      <c r="E195" s="25"/>
      <c r="F195" s="36">
        <f>'WRZ BI (2028)'!I195</f>
        <v>0</v>
      </c>
      <c r="G195" s="55">
        <f>IF($E179&gt;0, $E179, $E178)</f>
        <v>175</v>
      </c>
      <c r="H195" s="116">
        <f t="shared" si="35"/>
        <v>0</v>
      </c>
      <c r="I195" s="29">
        <v>0</v>
      </c>
      <c r="J195" s="56">
        <f>IF($E179&gt;0, $E179, $E178)</f>
        <v>175</v>
      </c>
      <c r="K195" s="118">
        <f t="shared" si="36"/>
        <v>0</v>
      </c>
      <c r="L195" s="119">
        <f t="shared" si="34"/>
        <v>0</v>
      </c>
      <c r="M195" s="120" t="str">
        <f t="shared" si="37"/>
        <v/>
      </c>
    </row>
    <row r="196" spans="1:14" x14ac:dyDescent="0.25">
      <c r="A196" s="103" t="str">
        <f t="shared" si="33"/>
        <v>GS 50 - 2,999 kW</v>
      </c>
      <c r="D196" s="123" t="s">
        <v>60</v>
      </c>
      <c r="E196" s="25"/>
      <c r="F196" s="36">
        <f>'WRZ BI (2028)'!I196</f>
        <v>0</v>
      </c>
      <c r="G196" s="55">
        <f>E178</f>
        <v>75000</v>
      </c>
      <c r="H196" s="116">
        <f t="shared" si="35"/>
        <v>0</v>
      </c>
      <c r="I196" s="29">
        <v>0</v>
      </c>
      <c r="J196" s="56">
        <f>E178</f>
        <v>75000</v>
      </c>
      <c r="K196" s="118">
        <f t="shared" si="36"/>
        <v>0</v>
      </c>
      <c r="L196" s="119">
        <f t="shared" si="34"/>
        <v>0</v>
      </c>
      <c r="M196" s="120" t="str">
        <f t="shared" si="37"/>
        <v/>
      </c>
    </row>
    <row r="197" spans="1:14" x14ac:dyDescent="0.25">
      <c r="A197" s="103" t="str">
        <f t="shared" si="33"/>
        <v>GS 50 - 2,999 kW</v>
      </c>
      <c r="D197" s="114" t="s">
        <v>61</v>
      </c>
      <c r="E197" s="25"/>
      <c r="F197" s="36">
        <f>'WRZ BI (2028)'!I197</f>
        <v>0.60016425135170126</v>
      </c>
      <c r="G197" s="55">
        <f>IF($E179&gt;0, $E179, $E178)</f>
        <v>175</v>
      </c>
      <c r="H197" s="116">
        <f t="shared" si="35"/>
        <v>105.02874398654772</v>
      </c>
      <c r="I197" s="201">
        <v>0.62760054128042186</v>
      </c>
      <c r="J197" s="56">
        <f>IF($E179&gt;0, $E179, $E178)</f>
        <v>175</v>
      </c>
      <c r="K197" s="118">
        <f t="shared" si="36"/>
        <v>109.83009472407383</v>
      </c>
      <c r="L197" s="119">
        <f t="shared" si="34"/>
        <v>4.8013507375261071</v>
      </c>
      <c r="M197" s="120">
        <f t="shared" si="37"/>
        <v>4.5714635396773604E-2</v>
      </c>
    </row>
    <row r="198" spans="1:14" ht="26.4" x14ac:dyDescent="0.25">
      <c r="A198" s="103" t="str">
        <f t="shared" si="33"/>
        <v>GS 50 - 2,999 kW</v>
      </c>
      <c r="D198" s="123" t="s">
        <v>62</v>
      </c>
      <c r="E198" s="25"/>
      <c r="F198" s="26">
        <v>0</v>
      </c>
      <c r="G198" s="115">
        <v>1</v>
      </c>
      <c r="H198" s="116">
        <f t="shared" si="35"/>
        <v>0</v>
      </c>
      <c r="I198" s="29">
        <v>0</v>
      </c>
      <c r="J198" s="121">
        <v>1</v>
      </c>
      <c r="K198" s="118">
        <f t="shared" si="36"/>
        <v>0</v>
      </c>
      <c r="L198" s="119">
        <f t="shared" si="34"/>
        <v>0</v>
      </c>
      <c r="M198" s="120" t="str">
        <f t="shared" si="37"/>
        <v/>
      </c>
    </row>
    <row r="199" spans="1:14" x14ac:dyDescent="0.25">
      <c r="A199" s="103" t="str">
        <f t="shared" si="33"/>
        <v>GS 50 - 2,999 kW</v>
      </c>
      <c r="D199" s="114" t="s">
        <v>63</v>
      </c>
      <c r="E199" s="25"/>
      <c r="F199" s="26">
        <v>0</v>
      </c>
      <c r="G199" s="115">
        <v>1</v>
      </c>
      <c r="H199" s="116">
        <f t="shared" si="35"/>
        <v>0</v>
      </c>
      <c r="I199" s="29">
        <v>0</v>
      </c>
      <c r="J199" s="121">
        <v>1</v>
      </c>
      <c r="K199" s="118">
        <f t="shared" si="36"/>
        <v>0</v>
      </c>
      <c r="L199" s="119">
        <f t="shared" si="34"/>
        <v>0</v>
      </c>
      <c r="M199" s="120" t="str">
        <f t="shared" si="37"/>
        <v/>
      </c>
    </row>
    <row r="200" spans="1:14" x14ac:dyDescent="0.25">
      <c r="A200" s="103" t="str">
        <f t="shared" si="33"/>
        <v>GS 50 - 2,999 kW</v>
      </c>
      <c r="D200" s="114" t="s">
        <v>64</v>
      </c>
      <c r="E200" s="25"/>
      <c r="F200" s="36">
        <f>'WRZ BI (2028)'!I200</f>
        <v>-7.8585287059309925E-3</v>
      </c>
      <c r="G200" s="55">
        <f>IF($E179&gt;0, $E179, $E178)</f>
        <v>175</v>
      </c>
      <c r="H200" s="116">
        <f t="shared" si="35"/>
        <v>-1.3752425235379238</v>
      </c>
      <c r="I200" s="201">
        <v>-7.8585287059309925E-3</v>
      </c>
      <c r="J200" s="56">
        <f>IF($E179&gt;0, $E179, $E178)</f>
        <v>175</v>
      </c>
      <c r="K200" s="118">
        <f t="shared" si="36"/>
        <v>-1.3752425235379238</v>
      </c>
      <c r="L200" s="119">
        <f t="shared" si="34"/>
        <v>0</v>
      </c>
      <c r="M200" s="120">
        <f t="shared" si="37"/>
        <v>0</v>
      </c>
    </row>
    <row r="201" spans="1:14" ht="26.4" x14ac:dyDescent="0.25">
      <c r="A201" s="103" t="str">
        <f t="shared" si="33"/>
        <v>GS 50 - 2,999 kW</v>
      </c>
      <c r="B201" s="103" t="s">
        <v>65</v>
      </c>
      <c r="C201" s="24">
        <f>B18</f>
        <v>3</v>
      </c>
      <c r="D201" s="124" t="s">
        <v>66</v>
      </c>
      <c r="E201" s="125"/>
      <c r="F201" s="48"/>
      <c r="G201" s="49"/>
      <c r="H201" s="50">
        <f>SUM(H192:H200)</f>
        <v>1480.1152758244443</v>
      </c>
      <c r="I201" s="51"/>
      <c r="J201" s="52"/>
      <c r="K201" s="50">
        <f>SUM(K192:K200)</f>
        <v>1531.1516265619707</v>
      </c>
      <c r="L201" s="41">
        <f t="shared" si="34"/>
        <v>51.036350737526391</v>
      </c>
      <c r="M201" s="42">
        <f>IF((H201)=0,"",(L201/H201))</f>
        <v>3.4481335049459882E-2</v>
      </c>
    </row>
    <row r="202" spans="1:14" x14ac:dyDescent="0.25">
      <c r="A202" s="103" t="str">
        <f t="shared" si="33"/>
        <v>GS 50 - 2,999 kW</v>
      </c>
      <c r="D202" s="126" t="s">
        <v>67</v>
      </c>
      <c r="E202" s="25"/>
      <c r="F202" s="36">
        <f>'WRZ BI (2028)'!I202</f>
        <v>5.7565999999999997</v>
      </c>
      <c r="G202" s="43">
        <f>IF($E179&gt;0, $E179, $E178*$E180)</f>
        <v>175</v>
      </c>
      <c r="H202" s="116">
        <f>G202*F202</f>
        <v>1007.405</v>
      </c>
      <c r="I202" s="201">
        <v>6.0796000000000001</v>
      </c>
      <c r="J202" s="44">
        <f>IF($E179&gt;0, $E179, $E178*$E181)</f>
        <v>175</v>
      </c>
      <c r="K202" s="118">
        <f>J202*I202</f>
        <v>1063.93</v>
      </c>
      <c r="L202" s="119">
        <f t="shared" si="34"/>
        <v>56.525000000000091</v>
      </c>
      <c r="M202" s="120">
        <f>IF(ISERROR(L202/H202), "", L202/H202)</f>
        <v>5.610950908522401E-2</v>
      </c>
      <c r="N202" s="127"/>
    </row>
    <row r="203" spans="1:14" ht="26.4" x14ac:dyDescent="0.25">
      <c r="A203" s="103" t="str">
        <f t="shared" si="33"/>
        <v>GS 50 - 2,999 kW</v>
      </c>
      <c r="D203" s="128" t="s">
        <v>68</v>
      </c>
      <c r="E203" s="25"/>
      <c r="F203" s="36">
        <f>'WRZ BI (2028)'!I203</f>
        <v>4.0744999999999996</v>
      </c>
      <c r="G203" s="43">
        <f>IF($E179&gt;0, $E179, $E178*$E180)</f>
        <v>175</v>
      </c>
      <c r="H203" s="116">
        <f>G203*F203</f>
        <v>713.03749999999991</v>
      </c>
      <c r="I203" s="201">
        <v>4.3044000000000002</v>
      </c>
      <c r="J203" s="44">
        <f>IF($E179&gt;0, $E179, $E178*$E181)</f>
        <v>175</v>
      </c>
      <c r="K203" s="118">
        <f>J203*I203</f>
        <v>753.2700000000001</v>
      </c>
      <c r="L203" s="119">
        <f t="shared" si="34"/>
        <v>40.232500000000186</v>
      </c>
      <c r="M203" s="120">
        <f>IF(ISERROR(L203/H203), "", L203/H203)</f>
        <v>5.6424101116701701E-2</v>
      </c>
      <c r="N203" s="127"/>
    </row>
    <row r="204" spans="1:14" ht="26.4" x14ac:dyDescent="0.25">
      <c r="A204" s="103" t="str">
        <f t="shared" si="33"/>
        <v>GS 50 - 2,999 kW</v>
      </c>
      <c r="B204" s="103" t="s">
        <v>69</v>
      </c>
      <c r="C204" s="24">
        <f>B18</f>
        <v>3</v>
      </c>
      <c r="D204" s="124" t="s">
        <v>70</v>
      </c>
      <c r="E204" s="7"/>
      <c r="F204" s="48"/>
      <c r="G204" s="49"/>
      <c r="H204" s="50">
        <f>SUM(H201:H203)</f>
        <v>3200.557775824444</v>
      </c>
      <c r="I204" s="51"/>
      <c r="J204" s="40"/>
      <c r="K204" s="50">
        <f>SUM(K201:K203)</f>
        <v>3348.3516265619705</v>
      </c>
      <c r="L204" s="41">
        <f t="shared" si="34"/>
        <v>147.79385073752655</v>
      </c>
      <c r="M204" s="42">
        <f>IF((H204)=0,"",(L204/H204))</f>
        <v>4.6177529383751172E-2</v>
      </c>
    </row>
    <row r="205" spans="1:14" ht="26.4" x14ac:dyDescent="0.25">
      <c r="A205" s="103" t="str">
        <f t="shared" si="33"/>
        <v>GS 50 - 2,999 kW</v>
      </c>
      <c r="D205" s="129" t="s">
        <v>71</v>
      </c>
      <c r="E205" s="25"/>
      <c r="F205" s="34">
        <v>4.7000000000000002E-3</v>
      </c>
      <c r="G205" s="43">
        <f>E178*E180</f>
        <v>78112.5</v>
      </c>
      <c r="H205" s="53">
        <f>G205*F205</f>
        <v>367.12875000000003</v>
      </c>
      <c r="I205" s="35">
        <f>F205</f>
        <v>4.7000000000000002E-3</v>
      </c>
      <c r="J205" s="44">
        <f>E178*E181</f>
        <v>78112.5</v>
      </c>
      <c r="K205" s="118">
        <f>J205*I205</f>
        <v>367.12875000000003</v>
      </c>
      <c r="L205" s="119">
        <f t="shared" si="34"/>
        <v>0</v>
      </c>
      <c r="M205" s="120">
        <f>IF(ISERROR(L205/H205), "", L205/H205)</f>
        <v>0</v>
      </c>
    </row>
    <row r="206" spans="1:14" ht="26.4" x14ac:dyDescent="0.25">
      <c r="A206" s="103" t="str">
        <f t="shared" si="33"/>
        <v>GS 50 - 2,999 kW</v>
      </c>
      <c r="D206" s="129" t="s">
        <v>72</v>
      </c>
      <c r="E206" s="25"/>
      <c r="F206" s="34">
        <v>5.9999999999999995E-4</v>
      </c>
      <c r="G206" s="43">
        <f>E178*E180</f>
        <v>78112.5</v>
      </c>
      <c r="H206" s="53">
        <f>G206*F206</f>
        <v>46.867499999999993</v>
      </c>
      <c r="I206" s="35">
        <f>F206</f>
        <v>5.9999999999999995E-4</v>
      </c>
      <c r="J206" s="44">
        <f>E178*E181</f>
        <v>78112.5</v>
      </c>
      <c r="K206" s="118">
        <f>J206*I206</f>
        <v>46.867499999999993</v>
      </c>
      <c r="L206" s="119">
        <f t="shared" si="34"/>
        <v>0</v>
      </c>
      <c r="M206" s="120">
        <f>IF(ISERROR(L206/H206), "", L206/H206)</f>
        <v>0</v>
      </c>
    </row>
    <row r="207" spans="1:14" x14ac:dyDescent="0.25">
      <c r="A207" s="103" t="str">
        <f t="shared" si="33"/>
        <v>GS 50 - 2,999 kW</v>
      </c>
      <c r="D207" s="25" t="s">
        <v>73</v>
      </c>
      <c r="E207" s="25"/>
      <c r="F207" s="54">
        <v>0.25</v>
      </c>
      <c r="G207" s="27">
        <v>1</v>
      </c>
      <c r="H207" s="130">
        <f>G207*F207</f>
        <v>0.25</v>
      </c>
      <c r="I207" s="45">
        <v>0.25</v>
      </c>
      <c r="J207" s="30">
        <v>1</v>
      </c>
      <c r="K207" s="118">
        <f>J207*I207</f>
        <v>0.25</v>
      </c>
      <c r="L207" s="119">
        <f t="shared" si="34"/>
        <v>0</v>
      </c>
      <c r="M207" s="120">
        <f>IF(ISERROR(L207/H207), "", L207/H207)</f>
        <v>0</v>
      </c>
    </row>
    <row r="208" spans="1:14" ht="26.4" hidden="1" customHeight="1" x14ac:dyDescent="0.25">
      <c r="A208" s="103" t="str">
        <f t="shared" si="33"/>
        <v>GS 50 - 2,999 kW</v>
      </c>
      <c r="D208" s="129" t="s">
        <v>74</v>
      </c>
      <c r="E208" s="25"/>
      <c r="F208" s="34"/>
      <c r="G208" s="43"/>
      <c r="H208" s="130"/>
      <c r="I208" s="35"/>
      <c r="J208" s="44"/>
      <c r="K208" s="118"/>
      <c r="L208" s="119"/>
      <c r="M208" s="120"/>
    </row>
    <row r="209" spans="1:13" ht="13.2" hidden="1" customHeight="1" x14ac:dyDescent="0.25">
      <c r="A209" s="103" t="str">
        <f t="shared" si="33"/>
        <v>GS 50 - 2,999 kW</v>
      </c>
      <c r="B209" s="103" t="s">
        <v>12</v>
      </c>
      <c r="D209" s="25" t="s">
        <v>75</v>
      </c>
      <c r="E209" s="25"/>
      <c r="F209" s="96">
        <v>8.6999999999999994E-2</v>
      </c>
      <c r="G209" s="55">
        <f>IF(AND(E178*12&gt;=150000),OffPeakPer*E178*E180,OffPeakPer*E178)</f>
        <v>49992.000000000007</v>
      </c>
      <c r="H209" s="130">
        <f>G209*F209</f>
        <v>4349.3040000000001</v>
      </c>
      <c r="I209" s="35">
        <f>OffPeak</f>
        <v>9.8000000000000004E-2</v>
      </c>
      <c r="J209" s="56">
        <f>IF(AND(E178*12&gt;=150000),OffPeakPer*E178*E181,OffPeakPer*E178)</f>
        <v>49992.000000000007</v>
      </c>
      <c r="K209" s="118">
        <f>J209*I209</f>
        <v>4899.2160000000013</v>
      </c>
      <c r="L209" s="119">
        <f>K209-H209</f>
        <v>549.91200000000117</v>
      </c>
      <c r="M209" s="120">
        <f>IF(ISERROR(L209/H209), "", L209/H209)</f>
        <v>0.12643678160919566</v>
      </c>
    </row>
    <row r="210" spans="1:13" ht="13.2" hidden="1" customHeight="1" x14ac:dyDescent="0.25">
      <c r="A210" s="103" t="str">
        <f t="shared" si="33"/>
        <v>GS 50 - 2,999 kW</v>
      </c>
      <c r="B210" s="103" t="s">
        <v>12</v>
      </c>
      <c r="D210" s="25" t="s">
        <v>76</v>
      </c>
      <c r="E210" s="25"/>
      <c r="F210" s="96">
        <v>0.157</v>
      </c>
      <c r="G210" s="55">
        <f>IF(AND(E178*12&gt;=150000),MidPeakPer*E178*E180,MidPeakPer*E178)</f>
        <v>14060.250000000002</v>
      </c>
      <c r="H210" s="130">
        <f>G210*F210</f>
        <v>2207.4592500000003</v>
      </c>
      <c r="I210" s="35">
        <f>MidPeak</f>
        <v>0.157</v>
      </c>
      <c r="J210" s="56">
        <f>IF(AND(E178*12&gt;=150000),MidPeakPer*E178*E181,MidPeakPer*E178)</f>
        <v>14060.250000000002</v>
      </c>
      <c r="K210" s="118">
        <f>J210*I210</f>
        <v>2207.4592500000003</v>
      </c>
      <c r="L210" s="119">
        <f>K210-H210</f>
        <v>0</v>
      </c>
      <c r="M210" s="120">
        <f>IF(ISERROR(L210/H210), "", L210/H210)</f>
        <v>0</v>
      </c>
    </row>
    <row r="211" spans="1:13" ht="13.2" hidden="1" customHeight="1" x14ac:dyDescent="0.25">
      <c r="A211" s="103" t="str">
        <f t="shared" si="33"/>
        <v>GS 50 - 2,999 kW</v>
      </c>
      <c r="B211" s="103" t="s">
        <v>12</v>
      </c>
      <c r="D211" s="103" t="s">
        <v>77</v>
      </c>
      <c r="E211" s="25"/>
      <c r="F211" s="96">
        <v>0.182</v>
      </c>
      <c r="G211" s="55">
        <f>IF(AND(E178*12&gt;=150000),OnPeakPer*E178*E180,OnPeakPer*E178)</f>
        <v>14060.250000000002</v>
      </c>
      <c r="H211" s="130">
        <f>G211*F211</f>
        <v>2558.9655000000002</v>
      </c>
      <c r="I211" s="35">
        <f>OnPeak</f>
        <v>0.20300000000000001</v>
      </c>
      <c r="J211" s="56">
        <f>IF(AND(E178*12&gt;=150000),OnPeakPer*E178*E181,OnPeakPer*E178)</f>
        <v>14060.250000000002</v>
      </c>
      <c r="K211" s="118">
        <f>J211*I211</f>
        <v>2854.2307500000006</v>
      </c>
      <c r="L211" s="119">
        <f>K211-H211</f>
        <v>295.26525000000038</v>
      </c>
      <c r="M211" s="120">
        <f>IF(ISERROR(L211/H211), "", L211/H211)</f>
        <v>0.11538461538461552</v>
      </c>
    </row>
    <row r="212" spans="1:13" ht="13.2" hidden="1" customHeight="1" x14ac:dyDescent="0.25">
      <c r="A212" s="103" t="str">
        <f t="shared" si="33"/>
        <v>GS 50 - 2,999 kW</v>
      </c>
      <c r="B212" s="103" t="s">
        <v>78</v>
      </c>
      <c r="D212" s="25" t="s">
        <v>79</v>
      </c>
      <c r="E212" s="25"/>
      <c r="F212" s="57">
        <v>0.11308</v>
      </c>
      <c r="G212" s="55">
        <f>IF(AND(E178*12&gt;=150000),E178*E180,E178)</f>
        <v>78112.5</v>
      </c>
      <c r="H212" s="130">
        <f>G212*F212</f>
        <v>8832.9614999999994</v>
      </c>
      <c r="I212" s="35">
        <f>F212</f>
        <v>0.11308</v>
      </c>
      <c r="J212" s="56">
        <f>IF(AND(E178*12&gt;=150000),E178*E181,E178)</f>
        <v>78112.5</v>
      </c>
      <c r="K212" s="118">
        <f>J212*I212</f>
        <v>8832.9614999999994</v>
      </c>
      <c r="L212" s="119">
        <f>K212-H212</f>
        <v>0</v>
      </c>
      <c r="M212" s="120">
        <f>IF(ISERROR(L212/H212), "", L212/H212)</f>
        <v>0</v>
      </c>
    </row>
    <row r="213" spans="1:13" ht="13.8" thickBot="1" x14ac:dyDescent="0.3">
      <c r="A213" s="103" t="str">
        <f t="shared" si="33"/>
        <v>GS 50 - 2,999 kW</v>
      </c>
      <c r="B213" s="103" t="s">
        <v>17</v>
      </c>
      <c r="D213" s="25" t="s">
        <v>80</v>
      </c>
      <c r="E213" s="25"/>
      <c r="F213" s="57">
        <v>0.11308</v>
      </c>
      <c r="G213" s="55">
        <f>IF(AND(E178*12&gt;=150000),E178*E180,E178)</f>
        <v>78112.5</v>
      </c>
      <c r="H213" s="130">
        <f>G213*F213</f>
        <v>8832.9614999999994</v>
      </c>
      <c r="I213" s="35">
        <f>F213</f>
        <v>0.11308</v>
      </c>
      <c r="J213" s="56">
        <f>IF(AND(E178*12&gt;=150000),E178*E181,E178)</f>
        <v>78112.5</v>
      </c>
      <c r="K213" s="118">
        <f>J213*I213</f>
        <v>8832.9614999999994</v>
      </c>
      <c r="L213" s="119">
        <f>K213-H213</f>
        <v>0</v>
      </c>
      <c r="M213" s="120">
        <f>IF(ISERROR(L213/H213), "", L213/H213)</f>
        <v>0</v>
      </c>
    </row>
    <row r="214" spans="1:13" ht="13.8" thickBot="1" x14ac:dyDescent="0.3">
      <c r="A214" s="103" t="str">
        <f t="shared" si="33"/>
        <v>GS 50 - 2,999 kW</v>
      </c>
      <c r="D214" s="58"/>
      <c r="E214" s="59"/>
      <c r="F214" s="60"/>
      <c r="G214" s="61"/>
      <c r="H214" s="62"/>
      <c r="I214" s="60"/>
      <c r="J214" s="63"/>
      <c r="K214" s="62"/>
      <c r="L214" s="64"/>
      <c r="M214" s="65"/>
    </row>
    <row r="215" spans="1:13" ht="13.2" hidden="1" customHeight="1" x14ac:dyDescent="0.25">
      <c r="A215" s="103" t="str">
        <f t="shared" si="33"/>
        <v>GS 50 - 2,999 kW</v>
      </c>
      <c r="B215" s="103" t="s">
        <v>12</v>
      </c>
      <c r="D215" s="135" t="s">
        <v>81</v>
      </c>
      <c r="E215" s="25"/>
      <c r="F215" s="66"/>
      <c r="G215" s="67"/>
      <c r="H215" s="68">
        <f>SUM(H205:H211,H204)</f>
        <v>12730.532775824444</v>
      </c>
      <c r="I215" s="69"/>
      <c r="J215" s="69"/>
      <c r="K215" s="68">
        <f>SUM(K205:K211,K204)</f>
        <v>13723.503876561974</v>
      </c>
      <c r="L215" s="70">
        <f>K215-H215</f>
        <v>992.97110073752992</v>
      </c>
      <c r="M215" s="71">
        <f>IF((H215)=0,"",(L215/H215))</f>
        <v>7.7999178685058915E-2</v>
      </c>
    </row>
    <row r="216" spans="1:13" ht="13.2" hidden="1" customHeight="1" x14ac:dyDescent="0.25">
      <c r="A216" s="103" t="str">
        <f t="shared" si="33"/>
        <v>GS 50 - 2,999 kW</v>
      </c>
      <c r="B216" s="103" t="s">
        <v>12</v>
      </c>
      <c r="D216" s="142" t="s">
        <v>82</v>
      </c>
      <c r="E216" s="25"/>
      <c r="F216" s="66">
        <v>0.13</v>
      </c>
      <c r="G216" s="72"/>
      <c r="H216" s="73">
        <f>H215*F216</f>
        <v>1654.9692608571777</v>
      </c>
      <c r="I216" s="74">
        <v>0.13</v>
      </c>
      <c r="J216" s="27"/>
      <c r="K216" s="73">
        <f>K215*I216</f>
        <v>1784.0555039530566</v>
      </c>
      <c r="L216" s="32">
        <f>K216-H216</f>
        <v>129.0862430958789</v>
      </c>
      <c r="M216" s="75">
        <f>IF((H216)=0,"",(L216/H216))</f>
        <v>7.7999178685058929E-2</v>
      </c>
    </row>
    <row r="217" spans="1:13" ht="14.4" hidden="1" customHeight="1" x14ac:dyDescent="0.3">
      <c r="A217" s="103" t="str">
        <f t="shared" si="33"/>
        <v>GS 50 - 2,999 kW</v>
      </c>
      <c r="B217" s="103" t="s">
        <v>12</v>
      </c>
      <c r="D217" s="142" t="s">
        <v>83</v>
      </c>
      <c r="E217" s="147"/>
      <c r="F217" s="76">
        <v>0.23499999999999999</v>
      </c>
      <c r="G217" s="72"/>
      <c r="H217" s="73">
        <f>IF(OR(ISNUMBER(SEARCH("[DGEN]", E176))=TRUE, ISNUMBER(SEARCH("STREET LIGHT", E176))=TRUE), 0, IF(AND(E178=0, E179=0),0, IF(AND(E179=0, E178*12&gt;250000), 0, IF(AND(E178=0, E179&gt;=50), 0, IF(E178*12&lt;=250000, F217*H215*-1, IF(E179&lt;50, F217*H215*-1, 0))))))</f>
        <v>0</v>
      </c>
      <c r="I217" s="76">
        <v>0.23499999999999999</v>
      </c>
      <c r="J217" s="27"/>
      <c r="K217" s="73">
        <f>IF(OR(ISNUMBER(SEARCH("[DGEN]", E176))=TRUE, ISNUMBER(SEARCH("STREET LIGHT", E176))=TRUE), 0, IF(AND(E178=0, E179=0),0, IF(AND(E179=0, E178*12&gt;250000), 0, IF(AND(E178=0, E179&gt;=50), 0, IF(E178*12&lt;=250000, I217*K215*-1, IF(E179&lt;50, I217*K215*-1, 0))))))</f>
        <v>0</v>
      </c>
      <c r="L217" s="32">
        <f>K217-H217</f>
        <v>0</v>
      </c>
      <c r="M217" s="75"/>
    </row>
    <row r="218" spans="1:13" ht="13.2" hidden="1" customHeight="1" x14ac:dyDescent="0.25">
      <c r="A218" s="103" t="str">
        <f t="shared" si="33"/>
        <v>GS 50 - 2,999 kW</v>
      </c>
      <c r="B218" s="103" t="s">
        <v>84</v>
      </c>
      <c r="D218" s="248" t="s">
        <v>85</v>
      </c>
      <c r="E218" s="248"/>
      <c r="F218" s="77"/>
      <c r="G218" s="78"/>
      <c r="H218" s="79">
        <f>H215+H216+H217</f>
        <v>14385.502036681621</v>
      </c>
      <c r="I218" s="80"/>
      <c r="J218" s="80"/>
      <c r="K218" s="81">
        <f>K215+K216+K217</f>
        <v>15507.559380515031</v>
      </c>
      <c r="L218" s="82">
        <f>K218-H218</f>
        <v>1122.0573438334104</v>
      </c>
      <c r="M218" s="83">
        <f>IF((H218)=0,"",(L218/H218))</f>
        <v>7.799917868505904E-2</v>
      </c>
    </row>
    <row r="219" spans="1:13" ht="13.8" hidden="1" customHeight="1" thickBot="1" x14ac:dyDescent="0.3">
      <c r="A219" s="103" t="str">
        <f t="shared" si="33"/>
        <v>GS 50 - 2,999 kW</v>
      </c>
      <c r="B219" s="103" t="s">
        <v>12</v>
      </c>
      <c r="D219" s="131"/>
      <c r="E219" s="132"/>
      <c r="F219" s="60"/>
      <c r="G219" s="61"/>
      <c r="H219" s="62"/>
      <c r="I219" s="60"/>
      <c r="J219" s="63"/>
      <c r="K219" s="62"/>
      <c r="L219" s="64"/>
      <c r="M219" s="65"/>
    </row>
    <row r="220" spans="1:13" ht="13.2" hidden="1" customHeight="1" x14ac:dyDescent="0.25">
      <c r="A220" s="103" t="str">
        <f t="shared" si="33"/>
        <v>GS 50 - 2,999 kW</v>
      </c>
      <c r="B220" s="103" t="s">
        <v>78</v>
      </c>
      <c r="D220" s="135" t="s">
        <v>86</v>
      </c>
      <c r="E220" s="25"/>
      <c r="F220" s="66"/>
      <c r="G220" s="67"/>
      <c r="H220" s="68">
        <f>SUM(H212,H205:H208,H204)</f>
        <v>12447.765525824443</v>
      </c>
      <c r="I220" s="69"/>
      <c r="J220" s="69"/>
      <c r="K220" s="68">
        <f>SUM(K212,K205:K208,K204)</f>
        <v>12595.559376561971</v>
      </c>
      <c r="L220" s="70">
        <f>K220-H220</f>
        <v>147.79385073752746</v>
      </c>
      <c r="M220" s="71">
        <f>IF((H220)=0,"",(L220/H220))</f>
        <v>1.1873122965797409E-2</v>
      </c>
    </row>
    <row r="221" spans="1:13" ht="13.2" hidden="1" customHeight="1" x14ac:dyDescent="0.25">
      <c r="A221" s="103" t="str">
        <f t="shared" si="33"/>
        <v>GS 50 - 2,999 kW</v>
      </c>
      <c r="B221" s="103" t="s">
        <v>78</v>
      </c>
      <c r="D221" s="142" t="s">
        <v>82</v>
      </c>
      <c r="E221" s="25"/>
      <c r="F221" s="66">
        <v>0.13</v>
      </c>
      <c r="G221" s="67"/>
      <c r="H221" s="73">
        <f>H220*F221</f>
        <v>1618.2095183571776</v>
      </c>
      <c r="I221" s="66">
        <v>0.13</v>
      </c>
      <c r="J221" s="74"/>
      <c r="K221" s="73">
        <f>K220*I221</f>
        <v>1637.4227189530561</v>
      </c>
      <c r="L221" s="32">
        <f>K221-H221</f>
        <v>19.213200595878561</v>
      </c>
      <c r="M221" s="75">
        <f>IF((H221)=0,"",(L221/H221))</f>
        <v>1.1873122965797404E-2</v>
      </c>
    </row>
    <row r="222" spans="1:13" ht="14.4" hidden="1" customHeight="1" x14ac:dyDescent="0.3">
      <c r="A222" s="103" t="str">
        <f t="shared" si="33"/>
        <v>GS 50 - 2,999 kW</v>
      </c>
      <c r="B222" s="103" t="s">
        <v>78</v>
      </c>
      <c r="D222" s="142" t="s">
        <v>83</v>
      </c>
      <c r="E222" s="147"/>
      <c r="F222" s="76">
        <v>0.23499999999999999</v>
      </c>
      <c r="G222" s="67"/>
      <c r="H222" s="73">
        <f>IF(OR(ISNUMBER(SEARCH("[DGEN]", E176))=TRUE, ISNUMBER(SEARCH("STREET LIGHT", E176))=TRUE), 0, IF(AND(E178=0, E179=0),0, IF(AND(E179=0, E178*12&gt;250000), 0, IF(AND(E178=0, E179&gt;=50), 0, IF(E178*12&lt;=250000, F222*H220*-1, IF(E179&lt;50, F222*H220*-1, 0))))))</f>
        <v>0</v>
      </c>
      <c r="I222" s="76">
        <v>0.23499999999999999</v>
      </c>
      <c r="J222" s="74"/>
      <c r="K222" s="73">
        <f>IF(OR(ISNUMBER(SEARCH("[DGEN]", E176))=TRUE, ISNUMBER(SEARCH("STREET LIGHT", E176))=TRUE), 0, IF(AND(E178=0, E179=0),0, IF(AND(E179=0, E178*12&gt;250000), 0, IF(AND(E178=0, E179&gt;=50), 0, IF(E178*12&lt;=250000, I222*K220*-1, IF(E179&lt;50, I222*K220*-1, 0))))))</f>
        <v>0</v>
      </c>
      <c r="L222" s="32"/>
      <c r="M222" s="75"/>
    </row>
    <row r="223" spans="1:13" ht="13.2" hidden="1" customHeight="1" x14ac:dyDescent="0.25">
      <c r="A223" s="103" t="str">
        <f t="shared" si="33"/>
        <v>GS 50 - 2,999 kW</v>
      </c>
      <c r="B223" s="103" t="s">
        <v>87</v>
      </c>
      <c r="D223" s="248" t="s">
        <v>86</v>
      </c>
      <c r="E223" s="248"/>
      <c r="F223" s="84"/>
      <c r="G223" s="85"/>
      <c r="H223" s="79">
        <f>SUM(H220,H221)</f>
        <v>14065.975044181621</v>
      </c>
      <c r="I223" s="86"/>
      <c r="J223" s="86"/>
      <c r="K223" s="79">
        <f>SUM(K220,K221)</f>
        <v>14232.982095515026</v>
      </c>
      <c r="L223" s="87">
        <f>K223-H223</f>
        <v>167.00705133340489</v>
      </c>
      <c r="M223" s="88">
        <f>IF((H223)=0,"",(L223/H223))</f>
        <v>1.1873122965797327E-2</v>
      </c>
    </row>
    <row r="224" spans="1:13" ht="13.8" hidden="1" customHeight="1" thickBot="1" x14ac:dyDescent="0.3">
      <c r="A224" s="103" t="str">
        <f t="shared" si="33"/>
        <v>GS 50 - 2,999 kW</v>
      </c>
      <c r="B224" s="103" t="s">
        <v>78</v>
      </c>
      <c r="D224" s="131"/>
      <c r="E224" s="132"/>
      <c r="F224" s="89"/>
      <c r="G224" s="90"/>
      <c r="H224" s="91"/>
      <c r="I224" s="89"/>
      <c r="J224" s="61"/>
      <c r="K224" s="91"/>
      <c r="L224" s="92"/>
      <c r="M224" s="65"/>
    </row>
    <row r="225" spans="1:13" x14ac:dyDescent="0.25">
      <c r="A225" s="103" t="str">
        <f t="shared" si="33"/>
        <v>GS 50 - 2,999 kW</v>
      </c>
      <c r="B225" s="103" t="s">
        <v>17</v>
      </c>
      <c r="D225" s="135" t="s">
        <v>88</v>
      </c>
      <c r="E225" s="25"/>
      <c r="F225" s="136"/>
      <c r="G225" s="137"/>
      <c r="H225" s="138">
        <f>SUM(H213,H205:H208,H204)</f>
        <v>12447.765525824443</v>
      </c>
      <c r="I225" s="139"/>
      <c r="J225" s="139"/>
      <c r="K225" s="138">
        <f>SUM(K213,K205:K208,K204)</f>
        <v>12595.559376561971</v>
      </c>
      <c r="L225" s="140">
        <f>K225-H225</f>
        <v>147.79385073752746</v>
      </c>
      <c r="M225" s="141">
        <f>IF((H225)=0,"",(L225/H225))</f>
        <v>1.1873122965797409E-2</v>
      </c>
    </row>
    <row r="226" spans="1:13" x14ac:dyDescent="0.25">
      <c r="A226" s="103" t="str">
        <f t="shared" si="33"/>
        <v>GS 50 - 2,999 kW</v>
      </c>
      <c r="B226" s="103" t="s">
        <v>17</v>
      </c>
      <c r="D226" s="142" t="s">
        <v>82</v>
      </c>
      <c r="E226" s="25"/>
      <c r="F226" s="136">
        <v>0.13</v>
      </c>
      <c r="G226" s="137"/>
      <c r="H226" s="144">
        <f>H225*F226</f>
        <v>1618.2095183571776</v>
      </c>
      <c r="I226" s="136">
        <v>0.13</v>
      </c>
      <c r="J226" s="145"/>
      <c r="K226" s="144">
        <f>K225*I226</f>
        <v>1637.4227189530561</v>
      </c>
      <c r="L226" s="119">
        <f>K226-H226</f>
        <v>19.213200595878561</v>
      </c>
      <c r="M226" s="146">
        <f>IF((H226)=0,"",(L226/H226))</f>
        <v>1.1873122965797404E-2</v>
      </c>
    </row>
    <row r="227" spans="1:13" ht="14.4" x14ac:dyDescent="0.3">
      <c r="A227" s="103" t="str">
        <f t="shared" si="33"/>
        <v>GS 50 - 2,999 kW</v>
      </c>
      <c r="B227" s="103" t="s">
        <v>17</v>
      </c>
      <c r="D227" s="142" t="s">
        <v>83</v>
      </c>
      <c r="E227" s="147"/>
      <c r="F227" s="148">
        <v>0.23499999999999999</v>
      </c>
      <c r="G227" s="137"/>
      <c r="H227" s="144">
        <f>IF(OR(ISNUMBER(SEARCH("[DGEN]", E176))=TRUE, ISNUMBER(SEARCH("STREET LIGHT", E176))=TRUE), 0, IF(AND(E178=0, E179=0),0, IF(AND(E179=0, E178*12&gt;250000), 0, IF(AND(E178=0, E179&gt;=50), 0, IF(E178*12&lt;=250000, F227*H225*-1, IF(E179&lt;50, F227*H225*-1, 0))))))</f>
        <v>0</v>
      </c>
      <c r="I227" s="148">
        <v>0.23499999999999999</v>
      </c>
      <c r="J227" s="145"/>
      <c r="K227" s="144">
        <f>IF(OR(ISNUMBER(SEARCH("[DGEN]", E176))=TRUE, ISNUMBER(SEARCH("STREET LIGHT", E176))=TRUE), 0, IF(AND(E178=0, E179=0),0, IF(AND(E179=0, E178*12&gt;250000), 0, IF(AND(E178=0, E179&gt;=50), 0, IF(E178*12&lt;=250000, I227*K225*-1, IF(E179&lt;50, I227*K225*-1, 0))))))</f>
        <v>0</v>
      </c>
      <c r="L227" s="119"/>
      <c r="M227" s="146"/>
    </row>
    <row r="228" spans="1:13" ht="13.8" customHeight="1" thickBot="1" x14ac:dyDescent="0.3">
      <c r="A228" s="103" t="str">
        <f t="shared" si="33"/>
        <v>GS 50 - 2,999 kW</v>
      </c>
      <c r="B228" s="103" t="s">
        <v>89</v>
      </c>
      <c r="C228" s="24">
        <f>B18</f>
        <v>3</v>
      </c>
      <c r="D228" s="247" t="s">
        <v>88</v>
      </c>
      <c r="E228" s="247"/>
      <c r="F228" s="84"/>
      <c r="G228" s="85"/>
      <c r="H228" s="79">
        <f>SUM(H225,H226)</f>
        <v>14065.975044181621</v>
      </c>
      <c r="I228" s="86"/>
      <c r="J228" s="86"/>
      <c r="K228" s="79">
        <f>SUM(K225,K226)</f>
        <v>14232.982095515026</v>
      </c>
      <c r="L228" s="87">
        <f>K228-H228</f>
        <v>167.00705133340489</v>
      </c>
      <c r="M228" s="88">
        <f>IF((H228)=0,"",(L228/H228))</f>
        <v>1.1873122965797327E-2</v>
      </c>
    </row>
    <row r="229" spans="1:13" ht="13.8" thickBot="1" x14ac:dyDescent="0.3">
      <c r="A229" s="103" t="str">
        <f t="shared" si="33"/>
        <v>GS 50 - 2,999 kW</v>
      </c>
      <c r="B229" s="103" t="s">
        <v>17</v>
      </c>
      <c r="D229" s="58"/>
      <c r="E229" s="59"/>
      <c r="F229" s="93"/>
      <c r="G229" s="90"/>
      <c r="H229" s="94"/>
      <c r="I229" s="93"/>
      <c r="J229" s="61"/>
      <c r="K229" s="94"/>
      <c r="L229" s="92"/>
      <c r="M229" s="95"/>
    </row>
    <row r="232" spans="1:13" x14ac:dyDescent="0.25">
      <c r="D232" s="104" t="s">
        <v>34</v>
      </c>
      <c r="E232" s="249" t="str">
        <f>$D$19</f>
        <v>GS 3,000 - 4,999 kW</v>
      </c>
      <c r="F232" s="250"/>
      <c r="G232" s="250"/>
      <c r="H232" s="250"/>
      <c r="I232" s="250"/>
      <c r="J232" s="251"/>
      <c r="K232" s="103" t="str">
        <f>IF(N74="DEMAND - INTERVAL","RTSR - INTERVAL METERED","")</f>
        <v/>
      </c>
    </row>
    <row r="233" spans="1:13" x14ac:dyDescent="0.25">
      <c r="D233" s="104" t="s">
        <v>35</v>
      </c>
      <c r="E233" s="252" t="str">
        <f>$H$19</f>
        <v>Non-RPP (Other)</v>
      </c>
      <c r="F233" s="253"/>
      <c r="G233" s="254"/>
      <c r="H233" s="20"/>
      <c r="I233" s="20"/>
    </row>
    <row r="234" spans="1:13" ht="15.6" x14ac:dyDescent="0.25">
      <c r="D234" s="104" t="s">
        <v>36</v>
      </c>
      <c r="E234" s="21">
        <f>K19</f>
        <v>2000000</v>
      </c>
      <c r="F234" s="105" t="s">
        <v>11</v>
      </c>
      <c r="J234" s="22"/>
      <c r="K234" s="22"/>
      <c r="L234" s="22"/>
      <c r="M234" s="22"/>
    </row>
    <row r="235" spans="1:13" ht="15.6" x14ac:dyDescent="0.3">
      <c r="D235" s="104" t="s">
        <v>37</v>
      </c>
      <c r="E235" s="21">
        <f>L19</f>
        <v>4000</v>
      </c>
      <c r="F235" s="106" t="s">
        <v>16</v>
      </c>
      <c r="G235" s="107"/>
      <c r="H235" s="108"/>
      <c r="I235" s="108"/>
      <c r="J235" s="108"/>
    </row>
    <row r="236" spans="1:13" x14ac:dyDescent="0.25">
      <c r="D236" s="104" t="s">
        <v>38</v>
      </c>
      <c r="E236" s="23">
        <f>$I$19</f>
        <v>1.0310999999999999</v>
      </c>
    </row>
    <row r="237" spans="1:13" x14ac:dyDescent="0.25">
      <c r="D237" s="104" t="s">
        <v>39</v>
      </c>
      <c r="E237" s="23">
        <f>$J$19</f>
        <v>1.0310999999999999</v>
      </c>
    </row>
    <row r="239" spans="1:13" x14ac:dyDescent="0.25">
      <c r="E239" s="105"/>
      <c r="F239" s="237" t="s">
        <v>40</v>
      </c>
      <c r="G239" s="238"/>
      <c r="H239" s="239"/>
      <c r="I239" s="237" t="s">
        <v>41</v>
      </c>
      <c r="J239" s="238"/>
      <c r="K239" s="239"/>
      <c r="L239" s="237" t="s">
        <v>42</v>
      </c>
      <c r="M239" s="239"/>
    </row>
    <row r="240" spans="1:13" x14ac:dyDescent="0.25">
      <c r="E240" s="240"/>
      <c r="F240" s="109" t="s">
        <v>43</v>
      </c>
      <c r="G240" s="109" t="s">
        <v>44</v>
      </c>
      <c r="H240" s="110" t="s">
        <v>45</v>
      </c>
      <c r="I240" s="109" t="s">
        <v>43</v>
      </c>
      <c r="J240" s="111" t="s">
        <v>44</v>
      </c>
      <c r="K240" s="110" t="s">
        <v>45</v>
      </c>
      <c r="L240" s="242" t="s">
        <v>46</v>
      </c>
      <c r="M240" s="244" t="s">
        <v>47</v>
      </c>
    </row>
    <row r="241" spans="1:13" x14ac:dyDescent="0.25">
      <c r="E241" s="241"/>
      <c r="F241" s="112" t="s">
        <v>48</v>
      </c>
      <c r="G241" s="112"/>
      <c r="H241" s="113" t="s">
        <v>48</v>
      </c>
      <c r="I241" s="112" t="s">
        <v>48</v>
      </c>
      <c r="J241" s="113"/>
      <c r="K241" s="113" t="s">
        <v>48</v>
      </c>
      <c r="L241" s="243"/>
      <c r="M241" s="245"/>
    </row>
    <row r="242" spans="1:13" x14ac:dyDescent="0.25">
      <c r="A242" s="103" t="str">
        <f>$E232</f>
        <v>GS 3,000 - 4,999 kW</v>
      </c>
      <c r="D242" s="114" t="s">
        <v>49</v>
      </c>
      <c r="E242" s="25"/>
      <c r="F242" s="26">
        <v>4599.8500000000004</v>
      </c>
      <c r="G242" s="115">
        <v>1</v>
      </c>
      <c r="H242" s="116">
        <f>G242*F242</f>
        <v>4599.8500000000004</v>
      </c>
      <c r="I242" s="29">
        <v>4599.8500000000004</v>
      </c>
      <c r="J242" s="117">
        <f>G242</f>
        <v>1</v>
      </c>
      <c r="K242" s="118">
        <f>J242*I242</f>
        <v>4599.8500000000004</v>
      </c>
      <c r="L242" s="119">
        <f>K242-H242</f>
        <v>0</v>
      </c>
      <c r="M242" s="120">
        <f>IF(ISERROR(L242/H242), "", L242/H242)</f>
        <v>0</v>
      </c>
    </row>
    <row r="243" spans="1:13" x14ac:dyDescent="0.25">
      <c r="A243" s="103" t="str">
        <f t="shared" ref="A243:A285" si="38">A242</f>
        <v>GS 3,000 - 4,999 kW</v>
      </c>
      <c r="D243" s="114" t="s">
        <v>50</v>
      </c>
      <c r="E243" s="25"/>
      <c r="F243" s="34">
        <v>5.1151</v>
      </c>
      <c r="G243" s="115">
        <f>IF(E235&gt;0, E235, E234)</f>
        <v>4000</v>
      </c>
      <c r="H243" s="116">
        <f>G243*F243</f>
        <v>20460.400000000001</v>
      </c>
      <c r="I243" s="35">
        <v>5.3171999999999997</v>
      </c>
      <c r="J243" s="117">
        <f>IF(E235&gt;0, E235, E234)</f>
        <v>4000</v>
      </c>
      <c r="K243" s="118">
        <f>J243*I243</f>
        <v>21268.799999999999</v>
      </c>
      <c r="L243" s="119">
        <f>K243-H243</f>
        <v>808.39999999999782</v>
      </c>
      <c r="M243" s="120">
        <f>IF(ISERROR(L243/H243), "", L243/H243)</f>
        <v>3.9510469003538433E-2</v>
      </c>
    </row>
    <row r="244" spans="1:13" ht="13.2" hidden="1" customHeight="1" x14ac:dyDescent="0.25">
      <c r="A244" s="103" t="str">
        <f t="shared" si="38"/>
        <v>GS 3,000 - 4,999 kW</v>
      </c>
      <c r="D244" s="114" t="s">
        <v>51</v>
      </c>
      <c r="E244" s="25"/>
      <c r="F244" s="34"/>
      <c r="G244" s="115">
        <f>IF($E235&gt;0, $E235, $E234)</f>
        <v>4000</v>
      </c>
      <c r="H244" s="116">
        <v>0</v>
      </c>
      <c r="I244" s="35"/>
      <c r="J244" s="117">
        <f>IF($E235&gt;0, $E235, $E234)</f>
        <v>4000</v>
      </c>
      <c r="K244" s="118">
        <v>0</v>
      </c>
      <c r="L244" s="119"/>
      <c r="M244" s="120"/>
    </row>
    <row r="245" spans="1:13" ht="13.2" hidden="1" customHeight="1" x14ac:dyDescent="0.25">
      <c r="A245" s="103" t="str">
        <f t="shared" si="38"/>
        <v>GS 3,000 - 4,999 kW</v>
      </c>
      <c r="D245" s="114" t="s">
        <v>52</v>
      </c>
      <c r="E245" s="25"/>
      <c r="F245" s="34"/>
      <c r="G245" s="115">
        <f>IF($E235&gt;0, $E235, $E234)</f>
        <v>4000</v>
      </c>
      <c r="H245" s="116">
        <v>0</v>
      </c>
      <c r="I245" s="35"/>
      <c r="J245" s="121">
        <f>IF($E235&gt;0, $E235, $E234)</f>
        <v>4000</v>
      </c>
      <c r="K245" s="118">
        <v>0</v>
      </c>
      <c r="L245" s="119">
        <f t="shared" ref="L245:L263" si="39">K245-H245</f>
        <v>0</v>
      </c>
      <c r="M245" s="120" t="str">
        <f>IF(ISERROR(L245/H245), "", L245/H245)</f>
        <v/>
      </c>
    </row>
    <row r="246" spans="1:13" x14ac:dyDescent="0.25">
      <c r="A246" s="103" t="str">
        <f t="shared" si="38"/>
        <v>GS 3,000 - 4,999 kW</v>
      </c>
      <c r="D246" s="114" t="s">
        <v>53</v>
      </c>
      <c r="E246" s="25"/>
      <c r="F246" s="26">
        <f>'WRZ BI (2028)'!I246</f>
        <v>0</v>
      </c>
      <c r="G246" s="115">
        <v>1</v>
      </c>
      <c r="H246" s="116">
        <f>G246*F246</f>
        <v>0</v>
      </c>
      <c r="I246" s="29">
        <v>0</v>
      </c>
      <c r="J246" s="117">
        <f>G246</f>
        <v>1</v>
      </c>
      <c r="K246" s="118">
        <f>J246*I246</f>
        <v>0</v>
      </c>
      <c r="L246" s="119">
        <f t="shared" si="39"/>
        <v>0</v>
      </c>
      <c r="M246" s="120" t="str">
        <f>IF(ISERROR(L246/H246), "", L246/H246)</f>
        <v/>
      </c>
    </row>
    <row r="247" spans="1:13" x14ac:dyDescent="0.25">
      <c r="A247" s="103" t="str">
        <f t="shared" si="38"/>
        <v>GS 3,000 - 4,999 kW</v>
      </c>
      <c r="D247" s="114" t="s">
        <v>54</v>
      </c>
      <c r="E247" s="25"/>
      <c r="F247" s="36">
        <f>'WRZ BI (2028)'!I247</f>
        <v>0.34420180775776321</v>
      </c>
      <c r="G247" s="115">
        <f>IF(E235&gt;0, E235, E234)</f>
        <v>4000</v>
      </c>
      <c r="H247" s="116">
        <f>G247*F247</f>
        <v>1376.8072310310529</v>
      </c>
      <c r="I247" s="201">
        <v>0.34420180775776321</v>
      </c>
      <c r="J247" s="117">
        <f>IF(E235&gt;0, E235, E234)</f>
        <v>4000</v>
      </c>
      <c r="K247" s="118">
        <f>J247*I247</f>
        <v>1376.8072310310529</v>
      </c>
      <c r="L247" s="119">
        <f t="shared" si="39"/>
        <v>0</v>
      </c>
      <c r="M247" s="120">
        <f>IF(ISERROR(L247/H247), "", L247/H247)</f>
        <v>0</v>
      </c>
    </row>
    <row r="248" spans="1:13" x14ac:dyDescent="0.25">
      <c r="A248" s="103" t="str">
        <f t="shared" si="38"/>
        <v>GS 3,000 - 4,999 kW</v>
      </c>
      <c r="B248" s="103" t="s">
        <v>55</v>
      </c>
      <c r="D248" s="122" t="s">
        <v>56</v>
      </c>
      <c r="E248" s="7"/>
      <c r="F248" s="37"/>
      <c r="G248" s="38"/>
      <c r="H248" s="39">
        <f>SUM(H242:H247)</f>
        <v>26437.057231031053</v>
      </c>
      <c r="I248" s="51"/>
      <c r="J248" s="40"/>
      <c r="K248" s="39">
        <f>SUM(K242:K247)</f>
        <v>27245.457231031054</v>
      </c>
      <c r="L248" s="41">
        <f t="shared" si="39"/>
        <v>808.40000000000146</v>
      </c>
      <c r="M248" s="42">
        <f>IF((H248)=0,"",(L248/H248))</f>
        <v>3.057828989571218E-2</v>
      </c>
    </row>
    <row r="249" spans="1:13" x14ac:dyDescent="0.25">
      <c r="A249" s="103" t="str">
        <f t="shared" si="38"/>
        <v>GS 3,000 - 4,999 kW</v>
      </c>
      <c r="D249" s="123" t="s">
        <v>57</v>
      </c>
      <c r="E249" s="25"/>
      <c r="F249" s="34">
        <f>IF((E234*12&gt;=150000), 0, IF(E233="RPP",(F265*OffPeakPer+F266*MidPeakPer+F267*OnPeakPer),IF(E233="Non-RPP (Retailer)",F268,F269)))</f>
        <v>0</v>
      </c>
      <c r="G249" s="43">
        <f>IF(F249=0, 0, E234*E236-E234)</f>
        <v>0</v>
      </c>
      <c r="H249" s="28">
        <f t="shared" ref="H249:H256" si="40">G249*F249</f>
        <v>0</v>
      </c>
      <c r="I249" s="35">
        <f>IF((E234*12&gt;=150000), 0, IF(E233="RPP",(I265*OffPeakPer+I266*MidPeakPer+I267*OnPeakPer),IF(E233="Non-RPP (Retailer)",I268,I269)))</f>
        <v>0</v>
      </c>
      <c r="J249" s="44">
        <f>IF(I249=0, 0, E234*E237-E234)</f>
        <v>0</v>
      </c>
      <c r="K249" s="31">
        <f t="shared" ref="K249:K256" si="41">J249*I249</f>
        <v>0</v>
      </c>
      <c r="L249" s="32">
        <f t="shared" si="39"/>
        <v>0</v>
      </c>
      <c r="M249" s="33" t="str">
        <f t="shared" ref="M249:M256" si="42">IF(ISERROR(L249/H249), "", L249/H249)</f>
        <v/>
      </c>
    </row>
    <row r="250" spans="1:13" ht="26.4" x14ac:dyDescent="0.25">
      <c r="A250" s="103" t="str">
        <f t="shared" si="38"/>
        <v>GS 3,000 - 4,999 kW</v>
      </c>
      <c r="D250" s="123" t="s">
        <v>58</v>
      </c>
      <c r="E250" s="25"/>
      <c r="F250" s="36">
        <f>'WRZ BI (2028)'!I250</f>
        <v>0</v>
      </c>
      <c r="G250" s="55">
        <f>IF(E235&gt;0, E235, E234)</f>
        <v>4000</v>
      </c>
      <c r="H250" s="116">
        <f t="shared" si="40"/>
        <v>0</v>
      </c>
      <c r="I250" s="29">
        <v>0</v>
      </c>
      <c r="J250" s="56">
        <f>IF(E235&gt;0, E235, E234)</f>
        <v>4000</v>
      </c>
      <c r="K250" s="118">
        <f t="shared" si="41"/>
        <v>0</v>
      </c>
      <c r="L250" s="119">
        <f t="shared" si="39"/>
        <v>0</v>
      </c>
      <c r="M250" s="120" t="str">
        <f t="shared" si="42"/>
        <v/>
      </c>
    </row>
    <row r="251" spans="1:13" x14ac:dyDescent="0.25">
      <c r="A251" s="103" t="str">
        <f t="shared" si="38"/>
        <v>GS 3,000 - 4,999 kW</v>
      </c>
      <c r="D251" s="123" t="s">
        <v>59</v>
      </c>
      <c r="E251" s="25"/>
      <c r="F251" s="36">
        <f>'WRZ BI (2028)'!I251</f>
        <v>0</v>
      </c>
      <c r="G251" s="55">
        <f>IF(E235&gt;0, E235, E234)</f>
        <v>4000</v>
      </c>
      <c r="H251" s="116">
        <f t="shared" si="40"/>
        <v>0</v>
      </c>
      <c r="I251" s="29">
        <v>0</v>
      </c>
      <c r="J251" s="56">
        <f>IF(E235&gt;0, E235, E234)</f>
        <v>4000</v>
      </c>
      <c r="K251" s="118">
        <f t="shared" si="41"/>
        <v>0</v>
      </c>
      <c r="L251" s="119">
        <f t="shared" si="39"/>
        <v>0</v>
      </c>
      <c r="M251" s="120" t="str">
        <f t="shared" si="42"/>
        <v/>
      </c>
    </row>
    <row r="252" spans="1:13" x14ac:dyDescent="0.25">
      <c r="A252" s="103" t="str">
        <f t="shared" si="38"/>
        <v>GS 3,000 - 4,999 kW</v>
      </c>
      <c r="D252" s="123" t="s">
        <v>60</v>
      </c>
      <c r="E252" s="25"/>
      <c r="F252" s="36">
        <f>'WRZ BI (2028)'!I252</f>
        <v>0</v>
      </c>
      <c r="G252" s="55">
        <f>E234</f>
        <v>2000000</v>
      </c>
      <c r="H252" s="116">
        <f t="shared" si="40"/>
        <v>0</v>
      </c>
      <c r="I252" s="29">
        <v>0</v>
      </c>
      <c r="J252" s="56">
        <f>E234</f>
        <v>2000000</v>
      </c>
      <c r="K252" s="118">
        <f t="shared" si="41"/>
        <v>0</v>
      </c>
      <c r="L252" s="119">
        <f t="shared" si="39"/>
        <v>0</v>
      </c>
      <c r="M252" s="120" t="str">
        <f t="shared" si="42"/>
        <v/>
      </c>
    </row>
    <row r="253" spans="1:13" x14ac:dyDescent="0.25">
      <c r="A253" s="103" t="str">
        <f t="shared" si="38"/>
        <v>GS 3,000 - 4,999 kW</v>
      </c>
      <c r="D253" s="114" t="s">
        <v>61</v>
      </c>
      <c r="E253" s="25"/>
      <c r="F253" s="36">
        <f>'WRZ BI (2028)'!I253</f>
        <v>0.42623197753746322</v>
      </c>
      <c r="G253" s="55">
        <f>IF(E235&gt;0, E235, E234)</f>
        <v>4000</v>
      </c>
      <c r="H253" s="116">
        <f t="shared" si="40"/>
        <v>1704.927910149853</v>
      </c>
      <c r="I253" s="201">
        <v>0.44571701698503419</v>
      </c>
      <c r="J253" s="56">
        <f>IF(E235&gt;0, E235, E234)</f>
        <v>4000</v>
      </c>
      <c r="K253" s="118">
        <f t="shared" si="41"/>
        <v>1782.8680679401368</v>
      </c>
      <c r="L253" s="119">
        <f t="shared" si="39"/>
        <v>77.94015779028382</v>
      </c>
      <c r="M253" s="120">
        <f t="shared" si="42"/>
        <v>4.5714635396773666E-2</v>
      </c>
    </row>
    <row r="254" spans="1:13" ht="26.4" x14ac:dyDescent="0.25">
      <c r="A254" s="103" t="str">
        <f t="shared" si="38"/>
        <v>GS 3,000 - 4,999 kW</v>
      </c>
      <c r="D254" s="123" t="s">
        <v>62</v>
      </c>
      <c r="E254" s="25"/>
      <c r="F254" s="26">
        <v>0</v>
      </c>
      <c r="G254" s="115">
        <v>1</v>
      </c>
      <c r="H254" s="116">
        <f t="shared" si="40"/>
        <v>0</v>
      </c>
      <c r="I254" s="29">
        <v>0</v>
      </c>
      <c r="J254" s="121">
        <v>1</v>
      </c>
      <c r="K254" s="118">
        <f t="shared" si="41"/>
        <v>0</v>
      </c>
      <c r="L254" s="119">
        <f t="shared" si="39"/>
        <v>0</v>
      </c>
      <c r="M254" s="120" t="str">
        <f t="shared" si="42"/>
        <v/>
      </c>
    </row>
    <row r="255" spans="1:13" x14ac:dyDescent="0.25">
      <c r="A255" s="103" t="str">
        <f t="shared" si="38"/>
        <v>GS 3,000 - 4,999 kW</v>
      </c>
      <c r="D255" s="114" t="s">
        <v>63</v>
      </c>
      <c r="E255" s="25"/>
      <c r="F255" s="26">
        <v>0</v>
      </c>
      <c r="G255" s="115">
        <v>1</v>
      </c>
      <c r="H255" s="116">
        <f t="shared" si="40"/>
        <v>0</v>
      </c>
      <c r="I255" s="29">
        <v>0</v>
      </c>
      <c r="J255" s="121">
        <v>1</v>
      </c>
      <c r="K255" s="118">
        <f t="shared" si="41"/>
        <v>0</v>
      </c>
      <c r="L255" s="119">
        <f t="shared" si="39"/>
        <v>0</v>
      </c>
      <c r="M255" s="120" t="str">
        <f t="shared" si="42"/>
        <v/>
      </c>
    </row>
    <row r="256" spans="1:13" x14ac:dyDescent="0.25">
      <c r="A256" s="103" t="str">
        <f t="shared" si="38"/>
        <v>GS 3,000 - 4,999 kW</v>
      </c>
      <c r="D256" s="114" t="s">
        <v>64</v>
      </c>
      <c r="E256" s="25"/>
      <c r="F256" s="36">
        <f>'WRZ BI (2028)'!I256</f>
        <v>-4.8513717995860416E-3</v>
      </c>
      <c r="G256" s="55">
        <f>IF(E235&gt;0, E235, E234)</f>
        <v>4000</v>
      </c>
      <c r="H256" s="116">
        <f t="shared" si="40"/>
        <v>-19.405487198344165</v>
      </c>
      <c r="I256" s="201">
        <v>-4.8513717995860416E-3</v>
      </c>
      <c r="J256" s="56">
        <f>IF(E235&gt;0, E235, E234)</f>
        <v>4000</v>
      </c>
      <c r="K256" s="118">
        <f t="shared" si="41"/>
        <v>-19.405487198344165</v>
      </c>
      <c r="L256" s="119">
        <f t="shared" si="39"/>
        <v>0</v>
      </c>
      <c r="M256" s="120">
        <f t="shared" si="42"/>
        <v>0</v>
      </c>
    </row>
    <row r="257" spans="1:13" ht="26.4" x14ac:dyDescent="0.25">
      <c r="A257" s="103" t="str">
        <f t="shared" si="38"/>
        <v>GS 3,000 - 4,999 kW</v>
      </c>
      <c r="B257" s="103" t="s">
        <v>65</v>
      </c>
      <c r="D257" s="124" t="s">
        <v>66</v>
      </c>
      <c r="E257" s="125"/>
      <c r="F257" s="48"/>
      <c r="G257" s="49"/>
      <c r="H257" s="50">
        <f>SUM(H248:H256)</f>
        <v>28122.579653982564</v>
      </c>
      <c r="I257" s="51"/>
      <c r="J257" s="52"/>
      <c r="K257" s="50">
        <f>SUM(K248:K256)</f>
        <v>29008.919811772848</v>
      </c>
      <c r="L257" s="41">
        <f t="shared" si="39"/>
        <v>886.34015779028414</v>
      </c>
      <c r="M257" s="42">
        <f>IF((H257)=0,"",(L257/H257))</f>
        <v>3.1517028974430004E-2</v>
      </c>
    </row>
    <row r="258" spans="1:13" x14ac:dyDescent="0.25">
      <c r="A258" s="103" t="str">
        <f t="shared" si="38"/>
        <v>GS 3,000 - 4,999 kW</v>
      </c>
      <c r="D258" s="126" t="s">
        <v>67</v>
      </c>
      <c r="E258" s="25"/>
      <c r="F258" s="36">
        <f>'WRZ BI (2028)'!I258</f>
        <v>6.1009000000000002</v>
      </c>
      <c r="G258" s="43">
        <f>IF(E235&gt;0, E235, E234*E236)</f>
        <v>4000</v>
      </c>
      <c r="H258" s="116">
        <f>G258*F258</f>
        <v>24403.600000000002</v>
      </c>
      <c r="I258" s="201">
        <v>6.4432999999999998</v>
      </c>
      <c r="J258" s="44">
        <f>IF(E235&gt;0, E235, E234*E237)</f>
        <v>4000</v>
      </c>
      <c r="K258" s="118">
        <f>J258*I258</f>
        <v>25773.200000000001</v>
      </c>
      <c r="L258" s="119">
        <f t="shared" si="39"/>
        <v>1369.5999999999985</v>
      </c>
      <c r="M258" s="120">
        <f>IF(ISERROR(L258/H258), "", L258/H258)</f>
        <v>5.6122867117966137E-2</v>
      </c>
    </row>
    <row r="259" spans="1:13" ht="26.4" x14ac:dyDescent="0.25">
      <c r="A259" s="103" t="str">
        <f t="shared" si="38"/>
        <v>GS 3,000 - 4,999 kW</v>
      </c>
      <c r="D259" s="128" t="s">
        <v>68</v>
      </c>
      <c r="E259" s="25"/>
      <c r="F259" s="36">
        <f>'WRZ BI (2028)'!I259</f>
        <v>2.8788999999999998</v>
      </c>
      <c r="G259" s="43">
        <f>IF(E235&gt;0, E235, E234*E236)</f>
        <v>4000</v>
      </c>
      <c r="H259" s="116">
        <f>G259*F259</f>
        <v>11515.599999999999</v>
      </c>
      <c r="I259" s="201">
        <v>3.0413000000000001</v>
      </c>
      <c r="J259" s="44">
        <f>IF(E235&gt;0, E235, E234*E237)</f>
        <v>4000</v>
      </c>
      <c r="K259" s="118">
        <f>J259*I259</f>
        <v>12165.2</v>
      </c>
      <c r="L259" s="119">
        <f t="shared" si="39"/>
        <v>649.60000000000218</v>
      </c>
      <c r="M259" s="120">
        <f>IF(ISERROR(L259/H259), "", L259/H259)</f>
        <v>5.6410434540970708E-2</v>
      </c>
    </row>
    <row r="260" spans="1:13" ht="26.4" x14ac:dyDescent="0.25">
      <c r="A260" s="103" t="str">
        <f t="shared" si="38"/>
        <v>GS 3,000 - 4,999 kW</v>
      </c>
      <c r="B260" s="103" t="s">
        <v>69</v>
      </c>
      <c r="D260" s="124" t="s">
        <v>70</v>
      </c>
      <c r="E260" s="7"/>
      <c r="F260" s="48"/>
      <c r="G260" s="49"/>
      <c r="H260" s="50">
        <f>SUM(H257:H259)</f>
        <v>64041.779653982565</v>
      </c>
      <c r="I260" s="51"/>
      <c r="J260" s="40"/>
      <c r="K260" s="50">
        <f>SUM(K257:K259)</f>
        <v>66947.319811772846</v>
      </c>
      <c r="L260" s="41">
        <f t="shared" si="39"/>
        <v>2905.5401577902812</v>
      </c>
      <c r="M260" s="42">
        <f>IF((H260)=0,"",(L260/H260))</f>
        <v>4.5369447468338653E-2</v>
      </c>
    </row>
    <row r="261" spans="1:13" ht="19.5" customHeight="1" x14ac:dyDescent="0.25">
      <c r="A261" s="103" t="str">
        <f t="shared" si="38"/>
        <v>GS 3,000 - 4,999 kW</v>
      </c>
      <c r="D261" s="129" t="s">
        <v>71</v>
      </c>
      <c r="E261" s="25"/>
      <c r="F261" s="34">
        <v>4.7000000000000002E-3</v>
      </c>
      <c r="G261" s="43">
        <f>E234*E236</f>
        <v>2062199.9999999998</v>
      </c>
      <c r="H261" s="53">
        <f>G261*F261</f>
        <v>9692.34</v>
      </c>
      <c r="I261" s="35">
        <f>F261</f>
        <v>4.7000000000000002E-3</v>
      </c>
      <c r="J261" s="44">
        <f>E234*E237</f>
        <v>2062199.9999999998</v>
      </c>
      <c r="K261" s="118">
        <f>J261*I261</f>
        <v>9692.34</v>
      </c>
      <c r="L261" s="119">
        <f t="shared" si="39"/>
        <v>0</v>
      </c>
      <c r="M261" s="120">
        <f>IF(ISERROR(L261/H261), "", L261/H261)</f>
        <v>0</v>
      </c>
    </row>
    <row r="262" spans="1:13" ht="16.5" customHeight="1" x14ac:dyDescent="0.25">
      <c r="A262" s="103" t="str">
        <f t="shared" si="38"/>
        <v>GS 3,000 - 4,999 kW</v>
      </c>
      <c r="D262" s="129" t="s">
        <v>72</v>
      </c>
      <c r="E262" s="25"/>
      <c r="F262" s="34">
        <v>5.9999999999999995E-4</v>
      </c>
      <c r="G262" s="43">
        <f>E234*E236</f>
        <v>2062199.9999999998</v>
      </c>
      <c r="H262" s="53">
        <f>G262*F262</f>
        <v>1237.3199999999997</v>
      </c>
      <c r="I262" s="35">
        <f>F262</f>
        <v>5.9999999999999995E-4</v>
      </c>
      <c r="J262" s="44">
        <f>E234*E237</f>
        <v>2062199.9999999998</v>
      </c>
      <c r="K262" s="118">
        <f>J262*I262</f>
        <v>1237.3199999999997</v>
      </c>
      <c r="L262" s="119">
        <f t="shared" si="39"/>
        <v>0</v>
      </c>
      <c r="M262" s="120">
        <f>IF(ISERROR(L262/H262), "", L262/H262)</f>
        <v>0</v>
      </c>
    </row>
    <row r="263" spans="1:13" x14ac:dyDescent="0.25">
      <c r="A263" s="103" t="str">
        <f t="shared" si="38"/>
        <v>GS 3,000 - 4,999 kW</v>
      </c>
      <c r="D263" s="25" t="s">
        <v>73</v>
      </c>
      <c r="E263" s="25"/>
      <c r="F263" s="54">
        <v>0.25</v>
      </c>
      <c r="G263" s="27">
        <v>1</v>
      </c>
      <c r="H263" s="130">
        <f>G263*F263</f>
        <v>0.25</v>
      </c>
      <c r="I263" s="45">
        <v>0.25</v>
      </c>
      <c r="J263" s="30">
        <v>1</v>
      </c>
      <c r="K263" s="118">
        <f>J263*I263</f>
        <v>0.25</v>
      </c>
      <c r="L263" s="119">
        <f t="shared" si="39"/>
        <v>0</v>
      </c>
      <c r="M263" s="120">
        <f>IF(ISERROR(L263/H263), "", L263/H263)</f>
        <v>0</v>
      </c>
    </row>
    <row r="264" spans="1:13" ht="26.4" x14ac:dyDescent="0.25">
      <c r="A264" s="103" t="str">
        <f t="shared" si="38"/>
        <v>GS 3,000 - 4,999 kW</v>
      </c>
      <c r="D264" s="129" t="s">
        <v>74</v>
      </c>
      <c r="E264" s="25"/>
      <c r="F264" s="34"/>
      <c r="G264" s="43"/>
      <c r="H264" s="130"/>
      <c r="I264" s="35"/>
      <c r="J264" s="44"/>
      <c r="K264" s="118"/>
      <c r="L264" s="119"/>
      <c r="M264" s="120"/>
    </row>
    <row r="265" spans="1:13" ht="13.2" hidden="1" customHeight="1" x14ac:dyDescent="0.25">
      <c r="A265" s="103" t="str">
        <f t="shared" si="38"/>
        <v>GS 3,000 - 4,999 kW</v>
      </c>
      <c r="B265" s="103" t="s">
        <v>12</v>
      </c>
      <c r="D265" s="25" t="s">
        <v>75</v>
      </c>
      <c r="E265" s="25"/>
      <c r="F265" s="96">
        <v>8.6999999999999994E-2</v>
      </c>
      <c r="G265" s="55">
        <f>IF(AND(E234*12&gt;=150000),OffPeakPer*E234*E236,OffPeakPer*E234)</f>
        <v>1319807.9999999998</v>
      </c>
      <c r="H265" s="130">
        <f>G265*F265</f>
        <v>114823.29599999997</v>
      </c>
      <c r="I265" s="35">
        <f>OffPeak</f>
        <v>9.8000000000000004E-2</v>
      </c>
      <c r="J265" s="56">
        <f>IF(AND(E234*12&gt;=150000),OffPeakPer*E234*E237,OffPeakPer*E234)</f>
        <v>1319807.9999999998</v>
      </c>
      <c r="K265" s="118">
        <f>J265*I265</f>
        <v>129341.18399999998</v>
      </c>
      <c r="L265" s="119">
        <f>K265-H265</f>
        <v>14517.888000000006</v>
      </c>
      <c r="M265" s="120">
        <f>IF(ISERROR(L265/H265), "", L265/H265)</f>
        <v>0.1264367816091955</v>
      </c>
    </row>
    <row r="266" spans="1:13" ht="13.2" hidden="1" customHeight="1" x14ac:dyDescent="0.25">
      <c r="A266" s="103" t="str">
        <f t="shared" si="38"/>
        <v>GS 3,000 - 4,999 kW</v>
      </c>
      <c r="B266" s="103" t="s">
        <v>12</v>
      </c>
      <c r="D266" s="25" t="s">
        <v>76</v>
      </c>
      <c r="E266" s="25"/>
      <c r="F266" s="96">
        <v>0.157</v>
      </c>
      <c r="G266" s="55">
        <f>IF(AND(E234*12&gt;=150000),MidPeakPer*E234*E236,MidPeakPer*E234)</f>
        <v>371195.99999999994</v>
      </c>
      <c r="H266" s="130">
        <f>G266*F266</f>
        <v>58277.77199999999</v>
      </c>
      <c r="I266" s="35">
        <f>MidPeak</f>
        <v>0.157</v>
      </c>
      <c r="J266" s="56">
        <f>IF(AND(E234*12&gt;=150000),MidPeakPer*E234*E237,MidPeakPer*E234)</f>
        <v>371195.99999999994</v>
      </c>
      <c r="K266" s="118">
        <f>J266*I266</f>
        <v>58277.77199999999</v>
      </c>
      <c r="L266" s="119">
        <f>K266-H266</f>
        <v>0</v>
      </c>
      <c r="M266" s="120">
        <f>IF(ISERROR(L266/H266), "", L266/H266)</f>
        <v>0</v>
      </c>
    </row>
    <row r="267" spans="1:13" ht="13.2" hidden="1" customHeight="1" x14ac:dyDescent="0.25">
      <c r="A267" s="103" t="str">
        <f t="shared" si="38"/>
        <v>GS 3,000 - 4,999 kW</v>
      </c>
      <c r="B267" s="103" t="s">
        <v>12</v>
      </c>
      <c r="D267" s="103" t="s">
        <v>77</v>
      </c>
      <c r="E267" s="25"/>
      <c r="F267" s="96">
        <v>0.182</v>
      </c>
      <c r="G267" s="55">
        <f>IF(AND(E234*12&gt;=150000),OnPeakPer*E234*E236,OnPeakPer*E234)</f>
        <v>371195.99999999994</v>
      </c>
      <c r="H267" s="130">
        <f>G267*F267</f>
        <v>67557.671999999991</v>
      </c>
      <c r="I267" s="35">
        <f>OnPeak</f>
        <v>0.20300000000000001</v>
      </c>
      <c r="J267" s="56">
        <f>IF(AND(E234*12&gt;=150000),OnPeakPer*E234*E237,OnPeakPer*E234)</f>
        <v>371195.99999999994</v>
      </c>
      <c r="K267" s="118">
        <f>J267*I267</f>
        <v>75352.788</v>
      </c>
      <c r="L267" s="119">
        <f>K267-H267</f>
        <v>7795.1160000000091</v>
      </c>
      <c r="M267" s="120">
        <f>IF(ISERROR(L267/H267), "", L267/H267)</f>
        <v>0.11538461538461553</v>
      </c>
    </row>
    <row r="268" spans="1:13" ht="13.2" hidden="1" customHeight="1" x14ac:dyDescent="0.25">
      <c r="A268" s="103" t="str">
        <f t="shared" si="38"/>
        <v>GS 3,000 - 4,999 kW</v>
      </c>
      <c r="B268" s="103" t="s">
        <v>78</v>
      </c>
      <c r="D268" s="25" t="s">
        <v>79</v>
      </c>
      <c r="E268" s="25"/>
      <c r="F268" s="57">
        <v>0.11308</v>
      </c>
      <c r="G268" s="55">
        <f>IF(AND(E234*12&gt;=150000),E234*E236,E234)</f>
        <v>2062199.9999999998</v>
      </c>
      <c r="H268" s="130">
        <f>G268*F268</f>
        <v>233193.57599999997</v>
      </c>
      <c r="I268" s="35">
        <f>F268</f>
        <v>0.11308</v>
      </c>
      <c r="J268" s="56">
        <f>IF(AND(E234*12&gt;=150000),E234*E237,E234)</f>
        <v>2062199.9999999998</v>
      </c>
      <c r="K268" s="118">
        <f>J268*I268</f>
        <v>233193.57599999997</v>
      </c>
      <c r="L268" s="119">
        <f>K268-H268</f>
        <v>0</v>
      </c>
      <c r="M268" s="120">
        <f>IF(ISERROR(L268/H268), "", L268/H268)</f>
        <v>0</v>
      </c>
    </row>
    <row r="269" spans="1:13" ht="13.8" thickBot="1" x14ac:dyDescent="0.3">
      <c r="A269" s="103" t="str">
        <f t="shared" si="38"/>
        <v>GS 3,000 - 4,999 kW</v>
      </c>
      <c r="B269" s="103" t="s">
        <v>17</v>
      </c>
      <c r="D269" s="25" t="s">
        <v>80</v>
      </c>
      <c r="E269" s="25"/>
      <c r="F269" s="57">
        <v>0.11308</v>
      </c>
      <c r="G269" s="55">
        <f>IF(AND(E234*12&gt;=150000),E234*E236,E234)</f>
        <v>2062199.9999999998</v>
      </c>
      <c r="H269" s="130">
        <f>G269*F269</f>
        <v>233193.57599999997</v>
      </c>
      <c r="I269" s="35">
        <f>F269</f>
        <v>0.11308</v>
      </c>
      <c r="J269" s="56">
        <f>IF(AND(E234*12&gt;=150000),E234*E237,E234)</f>
        <v>2062199.9999999998</v>
      </c>
      <c r="K269" s="118">
        <f>J269*I269</f>
        <v>233193.57599999997</v>
      </c>
      <c r="L269" s="119">
        <f>K269-H269</f>
        <v>0</v>
      </c>
      <c r="M269" s="120">
        <f>IF(ISERROR(L269/H269), "", L269/H269)</f>
        <v>0</v>
      </c>
    </row>
    <row r="270" spans="1:13" ht="13.8" thickBot="1" x14ac:dyDescent="0.3">
      <c r="A270" s="103" t="str">
        <f t="shared" si="38"/>
        <v>GS 3,000 - 4,999 kW</v>
      </c>
      <c r="D270" s="58"/>
      <c r="E270" s="59"/>
      <c r="F270" s="60"/>
      <c r="G270" s="61"/>
      <c r="H270" s="62"/>
      <c r="I270" s="60"/>
      <c r="J270" s="63"/>
      <c r="K270" s="62"/>
      <c r="L270" s="64"/>
      <c r="M270" s="65"/>
    </row>
    <row r="271" spans="1:13" ht="13.2" hidden="1" customHeight="1" thickBot="1" x14ac:dyDescent="0.3">
      <c r="A271" s="103" t="str">
        <f t="shared" si="38"/>
        <v>GS 3,000 - 4,999 kW</v>
      </c>
      <c r="B271" s="103" t="s">
        <v>12</v>
      </c>
      <c r="D271" s="135" t="s">
        <v>81</v>
      </c>
      <c r="E271" s="25"/>
      <c r="F271" s="66"/>
      <c r="G271" s="67"/>
      <c r="H271" s="68">
        <f>SUM(H261:H267,H260)</f>
        <v>315630.42965398252</v>
      </c>
      <c r="I271" s="69"/>
      <c r="J271" s="69"/>
      <c r="K271" s="68">
        <f>SUM(K261:K267,K260)</f>
        <v>340848.97381177283</v>
      </c>
      <c r="L271" s="70">
        <f>K271-H271</f>
        <v>25218.544157790311</v>
      </c>
      <c r="M271" s="71">
        <f>IF((H271)=0,"",(L271/H271))</f>
        <v>7.9898963434662337E-2</v>
      </c>
    </row>
    <row r="272" spans="1:13" ht="12.45" hidden="1" customHeight="1" x14ac:dyDescent="0.25">
      <c r="A272" s="103" t="str">
        <f t="shared" si="38"/>
        <v>GS 3,000 - 4,999 kW</v>
      </c>
      <c r="B272" s="103" t="s">
        <v>12</v>
      </c>
      <c r="D272" s="142" t="s">
        <v>82</v>
      </c>
      <c r="E272" s="25"/>
      <c r="F272" s="66">
        <v>0.13</v>
      </c>
      <c r="G272" s="72"/>
      <c r="H272" s="73">
        <f>H271*F272</f>
        <v>41031.955855017732</v>
      </c>
      <c r="I272" s="74">
        <v>0.13</v>
      </c>
      <c r="J272" s="27"/>
      <c r="K272" s="73">
        <f>K271*I272</f>
        <v>44310.366595530468</v>
      </c>
      <c r="L272" s="32">
        <f>K272-H272</f>
        <v>3278.4107405127361</v>
      </c>
      <c r="M272" s="75">
        <f>IF((H272)=0,"",(L272/H272))</f>
        <v>7.9898963434662212E-2</v>
      </c>
    </row>
    <row r="273" spans="1:13" ht="14.7" hidden="1" customHeight="1" x14ac:dyDescent="0.3">
      <c r="A273" s="103" t="str">
        <f t="shared" si="38"/>
        <v>GS 3,000 - 4,999 kW</v>
      </c>
      <c r="B273" s="103" t="s">
        <v>12</v>
      </c>
      <c r="D273" s="142" t="s">
        <v>83</v>
      </c>
      <c r="E273" s="147"/>
      <c r="F273" s="76">
        <v>0.23499999999999999</v>
      </c>
      <c r="G273" s="72"/>
      <c r="H273" s="73">
        <f>IF(OR(ISNUMBER(SEARCH("[DGEN]", E232))=TRUE, ISNUMBER(SEARCH("STREET LIGHT", E232))=TRUE), 0, IF(AND(E234=0, E235=0),0, IF(AND(E235=0, E234*12&gt;250000), 0, IF(AND(E234=0, E235&gt;=50), 0, IF(E234*12&lt;=250000, F273*H271*-1, IF(E235&lt;50, F273*H271*-1, 0))))))</f>
        <v>0</v>
      </c>
      <c r="I273" s="76">
        <v>0.23499999999999999</v>
      </c>
      <c r="J273" s="27"/>
      <c r="K273" s="73">
        <f>IF(OR(ISNUMBER(SEARCH("[DGEN]", E232))=TRUE, ISNUMBER(SEARCH("STREET LIGHT", E232))=TRUE), 0, IF(AND(E234=0, E235=0),0, IF(AND(E235=0, E234*12&gt;250000), 0, IF(AND(E234=0, E235&gt;=50), 0, IF(E234*12&lt;=250000, I273*K271*-1, IF(E235&lt;50, I273*K271*-1, 0))))))</f>
        <v>0</v>
      </c>
      <c r="L273" s="32">
        <f>K273-H273</f>
        <v>0</v>
      </c>
      <c r="M273" s="75"/>
    </row>
    <row r="274" spans="1:13" ht="13.2" hidden="1" customHeight="1" x14ac:dyDescent="0.25">
      <c r="A274" s="103" t="str">
        <f t="shared" si="38"/>
        <v>GS 3,000 - 4,999 kW</v>
      </c>
      <c r="B274" s="103" t="s">
        <v>84</v>
      </c>
      <c r="D274" s="248" t="s">
        <v>85</v>
      </c>
      <c r="E274" s="248"/>
      <c r="F274" s="77"/>
      <c r="G274" s="78"/>
      <c r="H274" s="79">
        <f>H271+H272+H273</f>
        <v>356662.38550900028</v>
      </c>
      <c r="I274" s="80"/>
      <c r="J274" s="80"/>
      <c r="K274" s="81">
        <f>K271+K272+K273</f>
        <v>385159.3404073033</v>
      </c>
      <c r="L274" s="82">
        <f>K274-H274</f>
        <v>28496.954898303025</v>
      </c>
      <c r="M274" s="83">
        <f>IF((H274)=0,"",(L274/H274))</f>
        <v>7.9898963434662254E-2</v>
      </c>
    </row>
    <row r="275" spans="1:13" ht="13.2" hidden="1" customHeight="1" x14ac:dyDescent="0.25">
      <c r="A275" s="103" t="str">
        <f t="shared" si="38"/>
        <v>GS 3,000 - 4,999 kW</v>
      </c>
      <c r="B275" s="103" t="s">
        <v>12</v>
      </c>
      <c r="D275" s="131"/>
      <c r="E275" s="132"/>
      <c r="F275" s="60"/>
      <c r="G275" s="61"/>
      <c r="H275" s="62"/>
      <c r="I275" s="60"/>
      <c r="J275" s="63"/>
      <c r="K275" s="62"/>
      <c r="L275" s="64"/>
      <c r="M275" s="65"/>
    </row>
    <row r="276" spans="1:13" ht="13.2" hidden="1" customHeight="1" x14ac:dyDescent="0.25">
      <c r="A276" s="103" t="str">
        <f t="shared" si="38"/>
        <v>GS 3,000 - 4,999 kW</v>
      </c>
      <c r="B276" s="103" t="s">
        <v>78</v>
      </c>
      <c r="D276" s="135" t="s">
        <v>86</v>
      </c>
      <c r="E276" s="25"/>
      <c r="F276" s="66"/>
      <c r="G276" s="67"/>
      <c r="H276" s="68">
        <f>SUM(H268,H261:H264,H260)</f>
        <v>308165.26565398253</v>
      </c>
      <c r="I276" s="69"/>
      <c r="J276" s="69"/>
      <c r="K276" s="68">
        <f>SUM(K268,K261:K264,K260)</f>
        <v>311070.80581177282</v>
      </c>
      <c r="L276" s="70">
        <f>K276-H276</f>
        <v>2905.5401577902958</v>
      </c>
      <c r="M276" s="71">
        <f>IF((H276)=0,"",(L276/H276))</f>
        <v>9.4285128196528352E-3</v>
      </c>
    </row>
    <row r="277" spans="1:13" ht="12.45" hidden="1" customHeight="1" x14ac:dyDescent="0.25">
      <c r="A277" s="103" t="str">
        <f t="shared" si="38"/>
        <v>GS 3,000 - 4,999 kW</v>
      </c>
      <c r="B277" s="103" t="s">
        <v>78</v>
      </c>
      <c r="D277" s="142" t="s">
        <v>82</v>
      </c>
      <c r="E277" s="25"/>
      <c r="F277" s="66">
        <v>0.13</v>
      </c>
      <c r="G277" s="67"/>
      <c r="H277" s="73">
        <f>H276*F277</f>
        <v>40061.484535017727</v>
      </c>
      <c r="I277" s="66">
        <v>0.13</v>
      </c>
      <c r="J277" s="74"/>
      <c r="K277" s="73">
        <f>K276*I277</f>
        <v>40439.204755530467</v>
      </c>
      <c r="L277" s="32">
        <f>K277-H277</f>
        <v>377.72022051273962</v>
      </c>
      <c r="M277" s="75">
        <f>IF((H277)=0,"",(L277/H277))</f>
        <v>9.4285128196528647E-3</v>
      </c>
    </row>
    <row r="278" spans="1:13" ht="14.7" hidden="1" customHeight="1" x14ac:dyDescent="0.3">
      <c r="A278" s="103" t="str">
        <f t="shared" si="38"/>
        <v>GS 3,000 - 4,999 kW</v>
      </c>
      <c r="B278" s="103" t="s">
        <v>78</v>
      </c>
      <c r="D278" s="142" t="s">
        <v>83</v>
      </c>
      <c r="E278" s="147"/>
      <c r="F278" s="76">
        <v>0.23499999999999999</v>
      </c>
      <c r="G278" s="67"/>
      <c r="H278" s="73">
        <f>IF(OR(ISNUMBER(SEARCH("[DGEN]", E232))=TRUE, ISNUMBER(SEARCH("STREET LIGHT", E232))=TRUE), 0, IF(AND(E234=0, E235=0),0, IF(AND(E235=0, E234*12&gt;250000), 0, IF(AND(E234=0, E235&gt;=50), 0, IF(E234*12&lt;=250000, F278*H276*-1, IF(E235&lt;50, F278*H276*-1, 0))))))</f>
        <v>0</v>
      </c>
      <c r="I278" s="76">
        <v>0.23499999999999999</v>
      </c>
      <c r="J278" s="74"/>
      <c r="K278" s="73">
        <f>IF(OR(ISNUMBER(SEARCH("[DGEN]", E232))=TRUE, ISNUMBER(SEARCH("STREET LIGHT", E232))=TRUE), 0, IF(AND(E234=0, E235=0),0, IF(AND(E235=0, E234*12&gt;250000), 0, IF(AND(E234=0, E235&gt;=50), 0, IF(E234*12&lt;=250000, I278*K276*-1, IF(E235&lt;50, I278*K276*-1, 0))))))</f>
        <v>0</v>
      </c>
      <c r="L278" s="32"/>
      <c r="M278" s="75"/>
    </row>
    <row r="279" spans="1:13" ht="13.2" hidden="1" customHeight="1" x14ac:dyDescent="0.25">
      <c r="A279" s="103" t="str">
        <f t="shared" si="38"/>
        <v>GS 3,000 - 4,999 kW</v>
      </c>
      <c r="B279" s="103" t="s">
        <v>87</v>
      </c>
      <c r="D279" s="248" t="s">
        <v>86</v>
      </c>
      <c r="E279" s="248"/>
      <c r="F279" s="84"/>
      <c r="G279" s="85"/>
      <c r="H279" s="79">
        <f>SUM(H276,H277)</f>
        <v>348226.75018900027</v>
      </c>
      <c r="I279" s="86"/>
      <c r="J279" s="86"/>
      <c r="K279" s="79">
        <f>SUM(K276,K277)</f>
        <v>351510.01056730328</v>
      </c>
      <c r="L279" s="87">
        <f>K279-H279</f>
        <v>3283.2603783030063</v>
      </c>
      <c r="M279" s="88">
        <f>IF((H279)=0,"",(L279/H279))</f>
        <v>9.4285128196527537E-3</v>
      </c>
    </row>
    <row r="280" spans="1:13" ht="13.2" hidden="1" customHeight="1" x14ac:dyDescent="0.25">
      <c r="A280" s="103" t="str">
        <f t="shared" si="38"/>
        <v>GS 3,000 - 4,999 kW</v>
      </c>
      <c r="B280" s="103" t="s">
        <v>78</v>
      </c>
      <c r="D280" s="131"/>
      <c r="E280" s="132"/>
      <c r="F280" s="89"/>
      <c r="G280" s="90"/>
      <c r="H280" s="91"/>
      <c r="I280" s="89"/>
      <c r="J280" s="61"/>
      <c r="K280" s="91"/>
      <c r="L280" s="92"/>
      <c r="M280" s="65"/>
    </row>
    <row r="281" spans="1:13" x14ac:dyDescent="0.25">
      <c r="A281" s="103" t="str">
        <f t="shared" si="38"/>
        <v>GS 3,000 - 4,999 kW</v>
      </c>
      <c r="B281" s="103" t="s">
        <v>17</v>
      </c>
      <c r="D281" s="135" t="s">
        <v>88</v>
      </c>
      <c r="E281" s="25"/>
      <c r="F281" s="136"/>
      <c r="G281" s="137"/>
      <c r="H281" s="138">
        <f>SUM(H269,H261:H264,H260)</f>
        <v>308165.26565398253</v>
      </c>
      <c r="I281" s="139"/>
      <c r="J281" s="139"/>
      <c r="K281" s="138">
        <f>SUM(K269,K261:K264,K260)</f>
        <v>311070.80581177282</v>
      </c>
      <c r="L281" s="140">
        <f>K281-H281</f>
        <v>2905.5401577902958</v>
      </c>
      <c r="M281" s="141">
        <f>IF((H281)=0,"",(L281/H281))</f>
        <v>9.4285128196528352E-3</v>
      </c>
    </row>
    <row r="282" spans="1:13" x14ac:dyDescent="0.25">
      <c r="A282" s="103" t="str">
        <f t="shared" si="38"/>
        <v>GS 3,000 - 4,999 kW</v>
      </c>
      <c r="B282" s="103" t="s">
        <v>17</v>
      </c>
      <c r="D282" s="142" t="s">
        <v>82</v>
      </c>
      <c r="E282" s="25"/>
      <c r="F282" s="136">
        <v>0.13</v>
      </c>
      <c r="G282" s="137"/>
      <c r="H282" s="144">
        <f>H281*F282</f>
        <v>40061.484535017727</v>
      </c>
      <c r="I282" s="136">
        <v>0.13</v>
      </c>
      <c r="J282" s="145"/>
      <c r="K282" s="144">
        <f>K281*I282</f>
        <v>40439.204755530467</v>
      </c>
      <c r="L282" s="119">
        <f>K282-H282</f>
        <v>377.72022051273962</v>
      </c>
      <c r="M282" s="146">
        <f>IF((H282)=0,"",(L282/H282))</f>
        <v>9.4285128196528647E-3</v>
      </c>
    </row>
    <row r="283" spans="1:13" ht="14.4" x14ac:dyDescent="0.3">
      <c r="A283" s="103" t="str">
        <f t="shared" si="38"/>
        <v>GS 3,000 - 4,999 kW</v>
      </c>
      <c r="B283" s="103" t="s">
        <v>17</v>
      </c>
      <c r="D283" s="142" t="s">
        <v>83</v>
      </c>
      <c r="E283" s="147"/>
      <c r="F283" s="148">
        <v>0.23499999999999999</v>
      </c>
      <c r="G283" s="137"/>
      <c r="H283" s="144">
        <f>IF(OR(ISNUMBER(SEARCH("[DGEN]", E232))=TRUE, ISNUMBER(SEARCH("STREET LIGHT", E232))=TRUE), 0, IF(AND(E234=0, E235=0),0, IF(AND(E235=0, E234*12&gt;250000), 0, IF(AND(E234=0, E235&gt;=50), 0, IF(E234*12&lt;=250000, F283*H281*-1, IF(E235&lt;50, F283*H281*-1, 0))))))</f>
        <v>0</v>
      </c>
      <c r="I283" s="148">
        <v>0.23499999999999999</v>
      </c>
      <c r="J283" s="145"/>
      <c r="K283" s="144">
        <f>IF(OR(ISNUMBER(SEARCH("[DGEN]", E232))=TRUE, ISNUMBER(SEARCH("STREET LIGHT", E232))=TRUE), 0, IF(AND(E234=0, E235=0),0, IF(AND(E235=0, E234*12&gt;250000), 0, IF(AND(E234=0, E235&gt;=50), 0, IF(E234*12&lt;=250000, I283*K281*-1, IF(E235&lt;50, I283*K281*-1, 0))))))</f>
        <v>0</v>
      </c>
      <c r="L283" s="119"/>
      <c r="M283" s="146"/>
    </row>
    <row r="284" spans="1:13" ht="13.5" customHeight="1" thickBot="1" x14ac:dyDescent="0.3">
      <c r="A284" s="103" t="str">
        <f t="shared" si="38"/>
        <v>GS 3,000 - 4,999 kW</v>
      </c>
      <c r="B284" s="103" t="s">
        <v>89</v>
      </c>
      <c r="D284" s="247" t="s">
        <v>88</v>
      </c>
      <c r="E284" s="247"/>
      <c r="F284" s="84"/>
      <c r="G284" s="85"/>
      <c r="H284" s="79">
        <f>SUM(H281,H282)</f>
        <v>348226.75018900027</v>
      </c>
      <c r="I284" s="86"/>
      <c r="J284" s="86"/>
      <c r="K284" s="79">
        <f>SUM(K281,K282)</f>
        <v>351510.01056730328</v>
      </c>
      <c r="L284" s="87">
        <f>K284-H284</f>
        <v>3283.2603783030063</v>
      </c>
      <c r="M284" s="88">
        <f>IF((H284)=0,"",(L284/H284))</f>
        <v>9.4285128196527537E-3</v>
      </c>
    </row>
    <row r="285" spans="1:13" ht="13.8" thickBot="1" x14ac:dyDescent="0.3">
      <c r="A285" s="103" t="str">
        <f t="shared" si="38"/>
        <v>GS 3,000 - 4,999 kW</v>
      </c>
      <c r="B285" s="103" t="s">
        <v>17</v>
      </c>
      <c r="D285" s="58"/>
      <c r="E285" s="59"/>
      <c r="F285" s="93"/>
      <c r="G285" s="90"/>
      <c r="H285" s="94"/>
      <c r="I285" s="93"/>
      <c r="J285" s="61"/>
      <c r="K285" s="94"/>
      <c r="L285" s="92"/>
      <c r="M285" s="95"/>
    </row>
    <row r="288" spans="1:13" x14ac:dyDescent="0.25">
      <c r="C288" s="103"/>
      <c r="D288" s="104" t="s">
        <v>34</v>
      </c>
      <c r="E288" s="246" t="str">
        <f>D20</f>
        <v>Unmetered Scattered Load</v>
      </c>
      <c r="F288" s="246"/>
      <c r="G288" s="246"/>
      <c r="H288" s="246"/>
      <c r="I288" s="246"/>
      <c r="J288" s="246"/>
      <c r="K288" s="103" t="str">
        <f>IF(N20="DEMAND - INTERVAL","RTSR - INTERVAL METERED","")</f>
        <v/>
      </c>
    </row>
    <row r="289" spans="1:14" x14ac:dyDescent="0.25">
      <c r="C289" s="103"/>
      <c r="D289" s="104" t="s">
        <v>35</v>
      </c>
      <c r="E289" s="236" t="str">
        <f>H20</f>
        <v>RPP</v>
      </c>
      <c r="F289" s="236"/>
      <c r="G289" s="236"/>
      <c r="H289" s="20"/>
      <c r="I289" s="20"/>
    </row>
    <row r="290" spans="1:14" ht="15.6" x14ac:dyDescent="0.25">
      <c r="C290" s="103"/>
      <c r="D290" s="104" t="s">
        <v>36</v>
      </c>
      <c r="E290" s="21">
        <f>K20</f>
        <v>450</v>
      </c>
      <c r="F290" s="105" t="s">
        <v>11</v>
      </c>
      <c r="J290" s="22"/>
      <c r="K290" s="22"/>
      <c r="L290" s="22"/>
      <c r="M290" s="22"/>
      <c r="N290" s="22"/>
    </row>
    <row r="291" spans="1:14" ht="15.6" x14ac:dyDescent="0.3">
      <c r="C291" s="103"/>
      <c r="D291" s="104" t="s">
        <v>37</v>
      </c>
      <c r="E291" s="21">
        <f>L20</f>
        <v>0</v>
      </c>
      <c r="F291" s="106" t="s">
        <v>16</v>
      </c>
      <c r="G291" s="107"/>
      <c r="H291" s="108"/>
      <c r="I291" s="108"/>
      <c r="J291" s="108"/>
    </row>
    <row r="292" spans="1:14" x14ac:dyDescent="0.25">
      <c r="C292" s="103"/>
      <c r="D292" s="104" t="s">
        <v>38</v>
      </c>
      <c r="E292" s="23">
        <f>I20</f>
        <v>1.0415000000000001</v>
      </c>
    </row>
    <row r="293" spans="1:14" x14ac:dyDescent="0.25">
      <c r="C293" s="103"/>
      <c r="D293" s="104" t="s">
        <v>39</v>
      </c>
      <c r="E293" s="23">
        <f>J20</f>
        <v>1.0415000000000001</v>
      </c>
    </row>
    <row r="294" spans="1:14" x14ac:dyDescent="0.25">
      <c r="C294" s="103"/>
    </row>
    <row r="295" spans="1:14" x14ac:dyDescent="0.25">
      <c r="C295" s="103"/>
      <c r="E295" s="105"/>
      <c r="F295" s="237" t="s">
        <v>40</v>
      </c>
      <c r="G295" s="238"/>
      <c r="H295" s="239"/>
      <c r="I295" s="237" t="s">
        <v>41</v>
      </c>
      <c r="J295" s="238"/>
      <c r="K295" s="239"/>
      <c r="L295" s="237" t="s">
        <v>42</v>
      </c>
      <c r="M295" s="239"/>
    </row>
    <row r="296" spans="1:14" x14ac:dyDescent="0.25">
      <c r="C296" s="103"/>
      <c r="E296" s="240"/>
      <c r="F296" s="109" t="s">
        <v>43</v>
      </c>
      <c r="G296" s="109" t="s">
        <v>44</v>
      </c>
      <c r="H296" s="110" t="s">
        <v>45</v>
      </c>
      <c r="I296" s="109" t="s">
        <v>43</v>
      </c>
      <c r="J296" s="111" t="s">
        <v>44</v>
      </c>
      <c r="K296" s="110" t="s">
        <v>45</v>
      </c>
      <c r="L296" s="242" t="s">
        <v>46</v>
      </c>
      <c r="M296" s="244" t="s">
        <v>47</v>
      </c>
    </row>
    <row r="297" spans="1:14" x14ac:dyDescent="0.25">
      <c r="C297" s="103"/>
      <c r="E297" s="241"/>
      <c r="F297" s="112" t="s">
        <v>48</v>
      </c>
      <c r="G297" s="112"/>
      <c r="H297" s="113" t="s">
        <v>48</v>
      </c>
      <c r="I297" s="112" t="s">
        <v>48</v>
      </c>
      <c r="J297" s="113"/>
      <c r="K297" s="113" t="s">
        <v>48</v>
      </c>
      <c r="L297" s="243"/>
      <c r="M297" s="245"/>
    </row>
    <row r="298" spans="1:14" x14ac:dyDescent="0.25">
      <c r="A298" s="103" t="str">
        <f>$E288</f>
        <v>Unmetered Scattered Load</v>
      </c>
      <c r="D298" s="114" t="s">
        <v>49</v>
      </c>
      <c r="E298" s="25"/>
      <c r="F298" s="26">
        <f>'WRZ BI (2028)'!I298</f>
        <v>10.37</v>
      </c>
      <c r="G298" s="115">
        <v>1</v>
      </c>
      <c r="H298" s="116">
        <f>G298*F298</f>
        <v>10.37</v>
      </c>
      <c r="I298" s="29">
        <v>10.75</v>
      </c>
      <c r="J298" s="117">
        <v>1</v>
      </c>
      <c r="K298" s="118">
        <f>J298*I298</f>
        <v>10.75</v>
      </c>
      <c r="L298" s="119">
        <f>K298-H298</f>
        <v>0.38000000000000078</v>
      </c>
      <c r="M298" s="120">
        <f>IF(ISERROR(L298/H298), "", L298/H298)</f>
        <v>3.6644165863066618E-2</v>
      </c>
    </row>
    <row r="299" spans="1:14" x14ac:dyDescent="0.25">
      <c r="A299" s="103" t="str">
        <f t="shared" ref="A299:A341" si="43">A298</f>
        <v>Unmetered Scattered Load</v>
      </c>
      <c r="D299" s="114" t="s">
        <v>50</v>
      </c>
      <c r="E299" s="25"/>
      <c r="F299" s="34">
        <f>'WRZ BI (2028)'!I299</f>
        <v>2.8000000000000001E-2</v>
      </c>
      <c r="G299" s="115">
        <f>IF($E291&gt;0, $E291, $E290)</f>
        <v>450</v>
      </c>
      <c r="H299" s="116">
        <f>G299*F299</f>
        <v>12.6</v>
      </c>
      <c r="I299" s="35">
        <v>2.9000000000000001E-2</v>
      </c>
      <c r="J299" s="117">
        <f>IF($E291&gt;0, $E291, $E290)</f>
        <v>450</v>
      </c>
      <c r="K299" s="118">
        <f>J299*I299</f>
        <v>13.05</v>
      </c>
      <c r="L299" s="119">
        <f>K299-H299</f>
        <v>0.45000000000000107</v>
      </c>
      <c r="M299" s="120">
        <f>IF(ISERROR(L299/H299), "", L299/H299)</f>
        <v>3.5714285714285803E-2</v>
      </c>
    </row>
    <row r="300" spans="1:14" ht="13.2" hidden="1" customHeight="1" x14ac:dyDescent="0.25">
      <c r="A300" s="103" t="str">
        <f t="shared" si="43"/>
        <v>Unmetered Scattered Load</v>
      </c>
      <c r="D300" s="114" t="s">
        <v>51</v>
      </c>
      <c r="E300" s="25"/>
      <c r="F300" s="34"/>
      <c r="G300" s="115">
        <f>IF($E291&gt;0, $E291, $E290)</f>
        <v>450</v>
      </c>
      <c r="H300" s="116">
        <v>0</v>
      </c>
      <c r="I300" s="35"/>
      <c r="J300" s="117">
        <f>IF($E291&gt;0, $E291, $E290)</f>
        <v>450</v>
      </c>
      <c r="K300" s="118">
        <v>0</v>
      </c>
      <c r="L300" s="119"/>
      <c r="M300" s="120"/>
    </row>
    <row r="301" spans="1:14" ht="13.2" hidden="1" customHeight="1" x14ac:dyDescent="0.25">
      <c r="A301" s="103" t="str">
        <f t="shared" si="43"/>
        <v>Unmetered Scattered Load</v>
      </c>
      <c r="D301" s="114" t="s">
        <v>52</v>
      </c>
      <c r="E301" s="25"/>
      <c r="F301" s="34"/>
      <c r="G301" s="115">
        <f>IF($E291&gt;0, $E291, $E290)</f>
        <v>450</v>
      </c>
      <c r="H301" s="116">
        <v>0</v>
      </c>
      <c r="I301" s="35"/>
      <c r="J301" s="121">
        <f>IF($E291&gt;0, $E291, $E290)</f>
        <v>450</v>
      </c>
      <c r="K301" s="118">
        <v>0</v>
      </c>
      <c r="L301" s="119">
        <f t="shared" ref="L301:L319" si="44">K301-H301</f>
        <v>0</v>
      </c>
      <c r="M301" s="120" t="str">
        <f>IF(ISERROR(L301/H301), "", L301/H301)</f>
        <v/>
      </c>
    </row>
    <row r="302" spans="1:14" x14ac:dyDescent="0.25">
      <c r="A302" s="103" t="str">
        <f t="shared" si="43"/>
        <v>Unmetered Scattered Load</v>
      </c>
      <c r="D302" s="114" t="s">
        <v>53</v>
      </c>
      <c r="E302" s="25"/>
      <c r="F302" s="26">
        <f>'WRZ BI (2028)'!I302</f>
        <v>0</v>
      </c>
      <c r="G302" s="115">
        <v>1</v>
      </c>
      <c r="H302" s="116">
        <f>G302*F302</f>
        <v>0</v>
      </c>
      <c r="I302" s="29">
        <v>0</v>
      </c>
      <c r="J302" s="117">
        <v>1</v>
      </c>
      <c r="K302" s="118">
        <f>J302*I302</f>
        <v>0</v>
      </c>
      <c r="L302" s="119">
        <f t="shared" si="44"/>
        <v>0</v>
      </c>
      <c r="M302" s="120" t="str">
        <f>IF(ISERROR(L302/H302), "", L302/H302)</f>
        <v/>
      </c>
    </row>
    <row r="303" spans="1:14" x14ac:dyDescent="0.25">
      <c r="A303" s="103" t="str">
        <f t="shared" si="43"/>
        <v>Unmetered Scattered Load</v>
      </c>
      <c r="D303" s="114" t="s">
        <v>54</v>
      </c>
      <c r="E303" s="25"/>
      <c r="F303" s="36">
        <f>'WRZ BI (2028)'!I303</f>
        <v>2.5974971857362899E-3</v>
      </c>
      <c r="G303" s="115">
        <f>IF($E291&gt;0, $E291, $E290)</f>
        <v>450</v>
      </c>
      <c r="H303" s="116">
        <f>G303*F303</f>
        <v>1.1688737335813304</v>
      </c>
      <c r="I303" s="201">
        <v>2.5974971857362899E-3</v>
      </c>
      <c r="J303" s="117">
        <f>IF($E291&gt;0, $E291, $E290)</f>
        <v>450</v>
      </c>
      <c r="K303" s="118">
        <f>J303*I303</f>
        <v>1.1688737335813304</v>
      </c>
      <c r="L303" s="119">
        <f t="shared" si="44"/>
        <v>0</v>
      </c>
      <c r="M303" s="120">
        <f>IF(ISERROR(L303/H303), "", L303/H303)</f>
        <v>0</v>
      </c>
    </row>
    <row r="304" spans="1:14" x14ac:dyDescent="0.25">
      <c r="A304" s="103" t="str">
        <f t="shared" si="43"/>
        <v>Unmetered Scattered Load</v>
      </c>
      <c r="B304" s="103" t="s">
        <v>55</v>
      </c>
      <c r="C304" s="24">
        <f>B20</f>
        <v>4</v>
      </c>
      <c r="D304" s="46" t="s">
        <v>56</v>
      </c>
      <c r="E304" s="47"/>
      <c r="F304" s="48"/>
      <c r="G304" s="49"/>
      <c r="H304" s="50">
        <f>SUM(H298:H303)</f>
        <v>24.138873733581327</v>
      </c>
      <c r="I304" s="51"/>
      <c r="J304" s="52"/>
      <c r="K304" s="50">
        <f>SUM(K298:K303)</f>
        <v>24.968873733581333</v>
      </c>
      <c r="L304" s="41">
        <f t="shared" si="44"/>
        <v>0.8300000000000054</v>
      </c>
      <c r="M304" s="42">
        <f>IF((H304)=0,"",(L304/H304))</f>
        <v>3.4384371415197082E-2</v>
      </c>
    </row>
    <row r="305" spans="1:14" x14ac:dyDescent="0.25">
      <c r="A305" s="103" t="str">
        <f t="shared" si="43"/>
        <v>Unmetered Scattered Load</v>
      </c>
      <c r="D305" s="123" t="s">
        <v>57</v>
      </c>
      <c r="E305" s="25"/>
      <c r="F305" s="34">
        <f>IF((E290*12&gt;=150000), 0, IF(E289="RPP",(F321*OffPeakPer+F322*MidPeakPer+F323*OnPeakPer),IF(E289="Non-RPP (Retailer)",F324,F325)))</f>
        <v>0.12752000000000002</v>
      </c>
      <c r="G305" s="43">
        <f>IF(F305=0, 0, $E290*E292-E290)</f>
        <v>18.675000000000068</v>
      </c>
      <c r="H305" s="28">
        <f t="shared" ref="H305:H312" si="45">G305*F305</f>
        <v>2.3814360000000092</v>
      </c>
      <c r="I305" s="35">
        <f>IF((E290*12&gt;=150000), 0, IF(E289="RPP",(I321*OffPeakPer+I322*MidPeakPer+I323*OnPeakPer),IF(E289="Non-RPP (Retailer)",I324,I325)))</f>
        <v>0.12752000000000002</v>
      </c>
      <c r="J305" s="44">
        <f>IF(I305=0, 0, E290*E293-E290)</f>
        <v>18.675000000000068</v>
      </c>
      <c r="K305" s="31">
        <f t="shared" ref="K305:K312" si="46">J305*I305</f>
        <v>2.3814360000000092</v>
      </c>
      <c r="L305" s="119">
        <f t="shared" si="44"/>
        <v>0</v>
      </c>
      <c r="M305" s="120">
        <f t="shared" ref="M305:M312" si="47">IF(ISERROR(L305/H305), "", L305/H305)</f>
        <v>0</v>
      </c>
    </row>
    <row r="306" spans="1:14" ht="26.4" x14ac:dyDescent="0.25">
      <c r="A306" s="103" t="str">
        <f t="shared" si="43"/>
        <v>Unmetered Scattered Load</v>
      </c>
      <c r="D306" s="123" t="s">
        <v>58</v>
      </c>
      <c r="E306" s="25"/>
      <c r="F306" s="36">
        <f>'WRZ BI (2028)'!I306</f>
        <v>0</v>
      </c>
      <c r="G306" s="55">
        <f>IF($E291&gt;0, $E291, $E290)</f>
        <v>450</v>
      </c>
      <c r="H306" s="116">
        <f t="shared" si="45"/>
        <v>0</v>
      </c>
      <c r="I306" s="29">
        <v>0</v>
      </c>
      <c r="J306" s="56">
        <f>IF($E291&gt;0, $E291, $E290)</f>
        <v>450</v>
      </c>
      <c r="K306" s="118">
        <f t="shared" si="46"/>
        <v>0</v>
      </c>
      <c r="L306" s="119">
        <f t="shared" si="44"/>
        <v>0</v>
      </c>
      <c r="M306" s="120" t="str">
        <f t="shared" si="47"/>
        <v/>
      </c>
    </row>
    <row r="307" spans="1:14" x14ac:dyDescent="0.25">
      <c r="A307" s="103" t="str">
        <f t="shared" si="43"/>
        <v>Unmetered Scattered Load</v>
      </c>
      <c r="D307" s="123" t="s">
        <v>59</v>
      </c>
      <c r="E307" s="25"/>
      <c r="F307" s="36">
        <f>'WRZ BI (2028)'!I307</f>
        <v>0</v>
      </c>
      <c r="G307" s="55">
        <f>IF($E291&gt;0, $E291, $E290)</f>
        <v>450</v>
      </c>
      <c r="H307" s="116">
        <f t="shared" si="45"/>
        <v>0</v>
      </c>
      <c r="I307" s="29">
        <v>0</v>
      </c>
      <c r="J307" s="56">
        <f>IF($E291&gt;0, $E291, $E290)</f>
        <v>450</v>
      </c>
      <c r="K307" s="118">
        <f t="shared" si="46"/>
        <v>0</v>
      </c>
      <c r="L307" s="119">
        <f t="shared" si="44"/>
        <v>0</v>
      </c>
      <c r="M307" s="120" t="str">
        <f t="shared" si="47"/>
        <v/>
      </c>
    </row>
    <row r="308" spans="1:14" x14ac:dyDescent="0.25">
      <c r="A308" s="103" t="str">
        <f t="shared" si="43"/>
        <v>Unmetered Scattered Load</v>
      </c>
      <c r="D308" s="123" t="s">
        <v>60</v>
      </c>
      <c r="E308" s="25"/>
      <c r="F308" s="36">
        <f>'WRZ BI (2028)'!I308</f>
        <v>0</v>
      </c>
      <c r="G308" s="55">
        <f>E290</f>
        <v>450</v>
      </c>
      <c r="H308" s="116">
        <f t="shared" si="45"/>
        <v>0</v>
      </c>
      <c r="I308" s="29">
        <v>0</v>
      </c>
      <c r="J308" s="56">
        <f>E290</f>
        <v>450</v>
      </c>
      <c r="K308" s="118">
        <f t="shared" si="46"/>
        <v>0</v>
      </c>
      <c r="L308" s="119">
        <f t="shared" si="44"/>
        <v>0</v>
      </c>
      <c r="M308" s="120" t="str">
        <f t="shared" si="47"/>
        <v/>
      </c>
    </row>
    <row r="309" spans="1:14" x14ac:dyDescent="0.25">
      <c r="A309" s="103" t="str">
        <f t="shared" si="43"/>
        <v>Unmetered Scattered Load</v>
      </c>
      <c r="D309" s="114" t="s">
        <v>61</v>
      </c>
      <c r="E309" s="25"/>
      <c r="F309" s="36">
        <f>'WRZ BI (2028)'!I309</f>
        <v>1.4477621092120778E-3</v>
      </c>
      <c r="G309" s="55">
        <f>IF($E291&gt;0, $E291, $E290)</f>
        <v>450</v>
      </c>
      <c r="H309" s="116">
        <f t="shared" si="45"/>
        <v>0.65149294914543499</v>
      </c>
      <c r="I309" s="201">
        <v>1.5139460261759719E-3</v>
      </c>
      <c r="J309" s="56">
        <f>IF($E291&gt;0, $E291, $E290)</f>
        <v>450</v>
      </c>
      <c r="K309" s="118">
        <f t="shared" si="46"/>
        <v>0.68127571177918733</v>
      </c>
      <c r="L309" s="119">
        <f t="shared" si="44"/>
        <v>2.9782762633752347E-2</v>
      </c>
      <c r="M309" s="120">
        <f t="shared" si="47"/>
        <v>4.5714635396773631E-2</v>
      </c>
    </row>
    <row r="310" spans="1:14" ht="26.4" x14ac:dyDescent="0.25">
      <c r="A310" s="103" t="str">
        <f t="shared" si="43"/>
        <v>Unmetered Scattered Load</v>
      </c>
      <c r="D310" s="123" t="s">
        <v>62</v>
      </c>
      <c r="E310" s="25"/>
      <c r="F310" s="36">
        <v>0</v>
      </c>
      <c r="G310" s="115">
        <v>1</v>
      </c>
      <c r="H310" s="116">
        <f t="shared" si="45"/>
        <v>0</v>
      </c>
      <c r="I310" s="29">
        <v>0</v>
      </c>
      <c r="J310" s="121">
        <v>1</v>
      </c>
      <c r="K310" s="118">
        <f t="shared" si="46"/>
        <v>0</v>
      </c>
      <c r="L310" s="119">
        <f t="shared" si="44"/>
        <v>0</v>
      </c>
      <c r="M310" s="120" t="str">
        <f t="shared" si="47"/>
        <v/>
      </c>
    </row>
    <row r="311" spans="1:14" x14ac:dyDescent="0.25">
      <c r="A311" s="103" t="str">
        <f t="shared" si="43"/>
        <v>Unmetered Scattered Load</v>
      </c>
      <c r="D311" s="114" t="s">
        <v>63</v>
      </c>
      <c r="E311" s="25"/>
      <c r="F311" s="36">
        <v>0</v>
      </c>
      <c r="G311" s="115">
        <v>1</v>
      </c>
      <c r="H311" s="116">
        <f t="shared" si="45"/>
        <v>0</v>
      </c>
      <c r="I311" s="29">
        <v>0</v>
      </c>
      <c r="J311" s="121">
        <v>1</v>
      </c>
      <c r="K311" s="118">
        <f t="shared" si="46"/>
        <v>0</v>
      </c>
      <c r="L311" s="119">
        <f t="shared" si="44"/>
        <v>0</v>
      </c>
      <c r="M311" s="120" t="str">
        <f t="shared" si="47"/>
        <v/>
      </c>
    </row>
    <row r="312" spans="1:14" x14ac:dyDescent="0.25">
      <c r="A312" s="103" t="str">
        <f t="shared" si="43"/>
        <v>Unmetered Scattered Load</v>
      </c>
      <c r="D312" s="114" t="s">
        <v>64</v>
      </c>
      <c r="E312" s="25"/>
      <c r="F312" s="34">
        <f>'WRZ BI (2028)'!I312</f>
        <v>-9.2627036607196623E-5</v>
      </c>
      <c r="G312" s="55">
        <f>IF($E291&gt;0, $E291, $E290)</f>
        <v>450</v>
      </c>
      <c r="H312" s="116">
        <f t="shared" si="45"/>
        <v>-4.1682166473238483E-2</v>
      </c>
      <c r="I312" s="201">
        <v>-9.2627036607196623E-5</v>
      </c>
      <c r="J312" s="56">
        <f>IF($E291&gt;0, $E291, $E290)</f>
        <v>450</v>
      </c>
      <c r="K312" s="118">
        <f t="shared" si="46"/>
        <v>-4.1682166473238483E-2</v>
      </c>
      <c r="L312" s="119">
        <f t="shared" si="44"/>
        <v>0</v>
      </c>
      <c r="M312" s="120">
        <f t="shared" si="47"/>
        <v>0</v>
      </c>
    </row>
    <row r="313" spans="1:14" ht="26.4" x14ac:dyDescent="0.25">
      <c r="A313" s="103" t="str">
        <f t="shared" si="43"/>
        <v>Unmetered Scattered Load</v>
      </c>
      <c r="B313" s="103" t="s">
        <v>65</v>
      </c>
      <c r="C313" s="24">
        <f>B20</f>
        <v>4</v>
      </c>
      <c r="D313" s="46" t="s">
        <v>66</v>
      </c>
      <c r="E313" s="47"/>
      <c r="F313" s="48"/>
      <c r="G313" s="49"/>
      <c r="H313" s="50">
        <f>SUM(H304:H312)</f>
        <v>27.130120516253534</v>
      </c>
      <c r="I313" s="51"/>
      <c r="J313" s="52"/>
      <c r="K313" s="50">
        <f>SUM(K304:K312)</f>
        <v>27.98990327888729</v>
      </c>
      <c r="L313" s="41">
        <f t="shared" si="44"/>
        <v>0.85978276263375619</v>
      </c>
      <c r="M313" s="42">
        <f>IF((H313)=0,"",(L313/H313))</f>
        <v>3.1691077896932457E-2</v>
      </c>
    </row>
    <row r="314" spans="1:14" x14ac:dyDescent="0.25">
      <c r="A314" s="103" t="str">
        <f t="shared" si="43"/>
        <v>Unmetered Scattered Load</v>
      </c>
      <c r="D314" s="126" t="s">
        <v>67</v>
      </c>
      <c r="E314" s="25"/>
      <c r="F314" s="36">
        <f>'WRZ BI (2028)'!I314</f>
        <v>1.2500000000000001E-2</v>
      </c>
      <c r="G314" s="43">
        <f>IF($E291&gt;0, $E291, $E290*$E292)</f>
        <v>468.67500000000007</v>
      </c>
      <c r="H314" s="116">
        <f>G314*F314</f>
        <v>5.8584375000000009</v>
      </c>
      <c r="I314" s="201">
        <v>1.32E-2</v>
      </c>
      <c r="J314" s="44">
        <f>IF($E291&gt;0, $E291, $E290*$E293)</f>
        <v>468.67500000000007</v>
      </c>
      <c r="K314" s="118">
        <f>J314*I314</f>
        <v>6.1865100000000011</v>
      </c>
      <c r="L314" s="119">
        <f t="shared" si="44"/>
        <v>0.32807250000000021</v>
      </c>
      <c r="M314" s="120">
        <f>IF(ISERROR(L314/H314), "", L314/H314)</f>
        <v>5.6000000000000029E-2</v>
      </c>
      <c r="N314" s="127"/>
    </row>
    <row r="315" spans="1:14" ht="26.4" x14ac:dyDescent="0.25">
      <c r="A315" s="103" t="str">
        <f t="shared" si="43"/>
        <v>Unmetered Scattered Load</v>
      </c>
      <c r="D315" s="128" t="s">
        <v>68</v>
      </c>
      <c r="E315" s="25"/>
      <c r="F315" s="36">
        <f>'WRZ BI (2028)'!I315</f>
        <v>9.4000000000000004E-3</v>
      </c>
      <c r="G315" s="43">
        <f>IF($E291&gt;0, $E291, $E290*$E292)</f>
        <v>468.67500000000007</v>
      </c>
      <c r="H315" s="116">
        <f>G315*F315</f>
        <v>4.4055450000000009</v>
      </c>
      <c r="I315" s="201">
        <v>9.9000000000000008E-3</v>
      </c>
      <c r="J315" s="44">
        <f>IF($E291&gt;0, $E291, $E290*$E293)</f>
        <v>468.67500000000007</v>
      </c>
      <c r="K315" s="118">
        <f>J315*I315</f>
        <v>4.6398825000000015</v>
      </c>
      <c r="L315" s="119">
        <f t="shared" si="44"/>
        <v>0.23433750000000053</v>
      </c>
      <c r="M315" s="120">
        <f>IF(ISERROR(L315/H315), "", L315/H315)</f>
        <v>5.3191489361702239E-2</v>
      </c>
      <c r="N315" s="127"/>
    </row>
    <row r="316" spans="1:14" ht="26.4" x14ac:dyDescent="0.25">
      <c r="A316" s="103" t="str">
        <f t="shared" si="43"/>
        <v>Unmetered Scattered Load</v>
      </c>
      <c r="B316" s="103" t="s">
        <v>69</v>
      </c>
      <c r="C316" s="24">
        <f>B20</f>
        <v>4</v>
      </c>
      <c r="D316" s="46" t="s">
        <v>70</v>
      </c>
      <c r="E316" s="47"/>
      <c r="F316" s="48"/>
      <c r="G316" s="49"/>
      <c r="H316" s="50">
        <f>SUM(H313:H315)</f>
        <v>37.394103016253538</v>
      </c>
      <c r="I316" s="51"/>
      <c r="J316" s="52"/>
      <c r="K316" s="50">
        <f>SUM(K313:K315)</f>
        <v>38.816295778887287</v>
      </c>
      <c r="L316" s="41">
        <f t="shared" si="44"/>
        <v>1.4221927626337489</v>
      </c>
      <c r="M316" s="42">
        <f>IF((H316)=0,"",(L316/H316))</f>
        <v>3.8032541174087948E-2</v>
      </c>
    </row>
    <row r="317" spans="1:14" ht="26.4" x14ac:dyDescent="0.25">
      <c r="A317" s="103" t="str">
        <f t="shared" si="43"/>
        <v>Unmetered Scattered Load</v>
      </c>
      <c r="D317" s="129" t="s">
        <v>71</v>
      </c>
      <c r="E317" s="25"/>
      <c r="F317" s="34">
        <v>4.7000000000000002E-3</v>
      </c>
      <c r="G317" s="43">
        <f>E290*E292</f>
        <v>468.67500000000007</v>
      </c>
      <c r="H317" s="53">
        <f>G317*F317</f>
        <v>2.2027725000000005</v>
      </c>
      <c r="I317" s="35">
        <f>F317</f>
        <v>4.7000000000000002E-3</v>
      </c>
      <c r="J317" s="44">
        <f>E290*E293</f>
        <v>468.67500000000007</v>
      </c>
      <c r="K317" s="31">
        <f>J317*I317</f>
        <v>2.2027725000000005</v>
      </c>
      <c r="L317" s="119">
        <f t="shared" si="44"/>
        <v>0</v>
      </c>
      <c r="M317" s="120">
        <f>IF(ISERROR(L317/H317), "", L317/H317)</f>
        <v>0</v>
      </c>
    </row>
    <row r="318" spans="1:14" ht="26.4" x14ac:dyDescent="0.25">
      <c r="A318" s="103" t="str">
        <f t="shared" si="43"/>
        <v>Unmetered Scattered Load</v>
      </c>
      <c r="D318" s="129" t="s">
        <v>72</v>
      </c>
      <c r="E318" s="25"/>
      <c r="F318" s="34">
        <v>5.9999999999999995E-4</v>
      </c>
      <c r="G318" s="43">
        <f>E290*E292</f>
        <v>468.67500000000007</v>
      </c>
      <c r="H318" s="53">
        <f>G318*F318</f>
        <v>0.28120500000000004</v>
      </c>
      <c r="I318" s="35">
        <f>F318</f>
        <v>5.9999999999999995E-4</v>
      </c>
      <c r="J318" s="44">
        <f>E290*E293</f>
        <v>468.67500000000007</v>
      </c>
      <c r="K318" s="31">
        <f>J318*I318</f>
        <v>0.28120500000000004</v>
      </c>
      <c r="L318" s="119">
        <f t="shared" si="44"/>
        <v>0</v>
      </c>
      <c r="M318" s="120">
        <f>IF(ISERROR(L318/H318), "", L318/H318)</f>
        <v>0</v>
      </c>
    </row>
    <row r="319" spans="1:14" x14ac:dyDescent="0.25">
      <c r="A319" s="103" t="str">
        <f t="shared" si="43"/>
        <v>Unmetered Scattered Load</v>
      </c>
      <c r="D319" s="25" t="s">
        <v>73</v>
      </c>
      <c r="E319" s="25"/>
      <c r="F319" s="54">
        <v>0.25</v>
      </c>
      <c r="G319" s="115">
        <v>1</v>
      </c>
      <c r="H319" s="130">
        <f>G319*F319</f>
        <v>0.25</v>
      </c>
      <c r="I319" s="45">
        <v>0.25</v>
      </c>
      <c r="J319" s="117">
        <v>1</v>
      </c>
      <c r="K319" s="118">
        <f>J319*I319</f>
        <v>0.25</v>
      </c>
      <c r="L319" s="119">
        <f t="shared" si="44"/>
        <v>0</v>
      </c>
      <c r="M319" s="120">
        <f>IF(ISERROR(L319/H319), "", L319/H319)</f>
        <v>0</v>
      </c>
    </row>
    <row r="320" spans="1:14" ht="26.4" hidden="1" customHeight="1" x14ac:dyDescent="0.25">
      <c r="A320" s="103" t="str">
        <f t="shared" si="43"/>
        <v>Unmetered Scattered Load</v>
      </c>
      <c r="D320" s="129" t="s">
        <v>74</v>
      </c>
      <c r="E320" s="25"/>
      <c r="F320" s="34"/>
      <c r="G320" s="55"/>
      <c r="H320" s="130"/>
      <c r="I320" s="35"/>
      <c r="J320" s="56"/>
      <c r="K320" s="118"/>
      <c r="L320" s="119"/>
      <c r="M320" s="120"/>
    </row>
    <row r="321" spans="1:13" x14ac:dyDescent="0.25">
      <c r="A321" s="103" t="str">
        <f t="shared" si="43"/>
        <v>Unmetered Scattered Load</v>
      </c>
      <c r="B321" s="103" t="s">
        <v>12</v>
      </c>
      <c r="D321" s="25" t="s">
        <v>75</v>
      </c>
      <c r="E321" s="25"/>
      <c r="F321" s="34">
        <v>9.8000000000000004E-2</v>
      </c>
      <c r="G321" s="55">
        <f>IF(AND(E290*12&gt;=150000),OffPeakPer*E290*E292,OffPeakPer*E290)</f>
        <v>288</v>
      </c>
      <c r="H321" s="130">
        <f>G321*F321</f>
        <v>28.224</v>
      </c>
      <c r="I321" s="35">
        <f>F321</f>
        <v>9.8000000000000004E-2</v>
      </c>
      <c r="J321" s="56">
        <f>IF(AND(E290*12&gt;=150000),OffPeakPer*E290*E293,OffPeakPer*E290)</f>
        <v>288</v>
      </c>
      <c r="K321" s="118">
        <f>J321*I321</f>
        <v>28.224</v>
      </c>
      <c r="L321" s="119">
        <f>K321-H321</f>
        <v>0</v>
      </c>
      <c r="M321" s="120">
        <f>IF(ISERROR(L321/H321), "", L321/H321)</f>
        <v>0</v>
      </c>
    </row>
    <row r="322" spans="1:13" x14ac:dyDescent="0.25">
      <c r="A322" s="103" t="str">
        <f t="shared" si="43"/>
        <v>Unmetered Scattered Load</v>
      </c>
      <c r="B322" s="103" t="s">
        <v>12</v>
      </c>
      <c r="D322" s="25" t="s">
        <v>76</v>
      </c>
      <c r="E322" s="25"/>
      <c r="F322" s="34">
        <v>0.157</v>
      </c>
      <c r="G322" s="55">
        <f>IF(AND(E290*12&gt;=150000),MidPeakPer*E290*E292,MidPeakPer*E290)</f>
        <v>81</v>
      </c>
      <c r="H322" s="130">
        <f>G322*F322</f>
        <v>12.717000000000001</v>
      </c>
      <c r="I322" s="35">
        <f>F322</f>
        <v>0.157</v>
      </c>
      <c r="J322" s="56">
        <f>IF(AND(E290*12&gt;=150000),MidPeakPer*E290*E293,MidPeakPer*E290)</f>
        <v>81</v>
      </c>
      <c r="K322" s="118">
        <f>J322*I322</f>
        <v>12.717000000000001</v>
      </c>
      <c r="L322" s="119">
        <f>K322-H322</f>
        <v>0</v>
      </c>
      <c r="M322" s="120">
        <f>IF(ISERROR(L322/H322), "", L322/H322)</f>
        <v>0</v>
      </c>
    </row>
    <row r="323" spans="1:13" ht="13.8" thickBot="1" x14ac:dyDescent="0.3">
      <c r="A323" s="103" t="str">
        <f t="shared" si="43"/>
        <v>Unmetered Scattered Load</v>
      </c>
      <c r="B323" s="103" t="s">
        <v>12</v>
      </c>
      <c r="D323" s="103" t="s">
        <v>77</v>
      </c>
      <c r="E323" s="25"/>
      <c r="F323" s="34">
        <v>0.20300000000000001</v>
      </c>
      <c r="G323" s="55">
        <f>IF(AND(E290*12&gt;=150000),OnPeakPer*E290*E292,OnPeakPer*E290)</f>
        <v>81</v>
      </c>
      <c r="H323" s="130">
        <f>G323*F323</f>
        <v>16.443000000000001</v>
      </c>
      <c r="I323" s="35">
        <f>F323</f>
        <v>0.20300000000000001</v>
      </c>
      <c r="J323" s="56">
        <f>IF(AND(E290*12&gt;=150000),OnPeakPer*E290*E293,OnPeakPer*E290)</f>
        <v>81</v>
      </c>
      <c r="K323" s="118">
        <f>J323*I323</f>
        <v>16.443000000000001</v>
      </c>
      <c r="L323" s="119">
        <f>K323-H323</f>
        <v>0</v>
      </c>
      <c r="M323" s="120">
        <f>IF(ISERROR(L323/H323), "", L323/H323)</f>
        <v>0</v>
      </c>
    </row>
    <row r="324" spans="1:13" ht="13.8" hidden="1" customHeight="1" thickBot="1" x14ac:dyDescent="0.3">
      <c r="A324" s="103" t="str">
        <f t="shared" si="43"/>
        <v>Unmetered Scattered Load</v>
      </c>
      <c r="B324" s="103" t="s">
        <v>78</v>
      </c>
      <c r="D324" s="25" t="s">
        <v>79</v>
      </c>
      <c r="E324" s="25"/>
      <c r="F324" s="34">
        <v>0.11308</v>
      </c>
      <c r="G324" s="55">
        <f>IF(AND(E290*12&gt;=150000),E290*E292,E290)</f>
        <v>450</v>
      </c>
      <c r="H324" s="130">
        <f>G324*F324</f>
        <v>50.886000000000003</v>
      </c>
      <c r="I324" s="35">
        <f>F324</f>
        <v>0.11308</v>
      </c>
      <c r="J324" s="56">
        <f>IF(AND(E290*12&gt;=150000),E290*E293,E290)</f>
        <v>450</v>
      </c>
      <c r="K324" s="118">
        <f>J324*I324</f>
        <v>50.886000000000003</v>
      </c>
      <c r="L324" s="119">
        <f>K324-H324</f>
        <v>0</v>
      </c>
      <c r="M324" s="120">
        <f>IF(ISERROR(L324/H324), "", L324/H324)</f>
        <v>0</v>
      </c>
    </row>
    <row r="325" spans="1:13" ht="13.8" hidden="1" customHeight="1" thickBot="1" x14ac:dyDescent="0.3">
      <c r="A325" s="103" t="str">
        <f t="shared" si="43"/>
        <v>Unmetered Scattered Load</v>
      </c>
      <c r="B325" s="103" t="s">
        <v>17</v>
      </c>
      <c r="D325" s="25" t="s">
        <v>80</v>
      </c>
      <c r="E325" s="25"/>
      <c r="F325" s="34">
        <v>0.11308</v>
      </c>
      <c r="G325" s="55">
        <f>IF(AND(E290*12&gt;=150000),E290*E292,E290)</f>
        <v>450</v>
      </c>
      <c r="H325" s="130">
        <f>G325*F325</f>
        <v>50.886000000000003</v>
      </c>
      <c r="I325" s="35">
        <f>F325</f>
        <v>0.11308</v>
      </c>
      <c r="J325" s="56">
        <f>IF(AND(E290*12&gt;=150000),E290*E293,E290)</f>
        <v>450</v>
      </c>
      <c r="K325" s="118">
        <f>J325*I325</f>
        <v>50.886000000000003</v>
      </c>
      <c r="L325" s="119">
        <f>K325-H325</f>
        <v>0</v>
      </c>
      <c r="M325" s="120">
        <f>IF(ISERROR(L325/H325), "", L325/H325)</f>
        <v>0</v>
      </c>
    </row>
    <row r="326" spans="1:13" ht="13.8" thickBot="1" x14ac:dyDescent="0.3">
      <c r="A326" s="103" t="str">
        <f t="shared" si="43"/>
        <v>Unmetered Scattered Load</v>
      </c>
      <c r="D326" s="58"/>
      <c r="E326" s="59"/>
      <c r="F326" s="60"/>
      <c r="G326" s="61"/>
      <c r="H326" s="62"/>
      <c r="I326" s="60"/>
      <c r="J326" s="63"/>
      <c r="K326" s="62"/>
      <c r="L326" s="64"/>
      <c r="M326" s="65"/>
    </row>
    <row r="327" spans="1:13" x14ac:dyDescent="0.25">
      <c r="A327" s="103" t="str">
        <f t="shared" si="43"/>
        <v>Unmetered Scattered Load</v>
      </c>
      <c r="B327" s="103" t="s">
        <v>12</v>
      </c>
      <c r="D327" s="135" t="s">
        <v>81</v>
      </c>
      <c r="E327" s="25"/>
      <c r="F327" s="136"/>
      <c r="G327" s="137"/>
      <c r="H327" s="138">
        <f>SUM(H317:H323,H316)</f>
        <v>97.512080516253548</v>
      </c>
      <c r="I327" s="139"/>
      <c r="J327" s="139"/>
      <c r="K327" s="138">
        <f>SUM(K317:K323,K316)</f>
        <v>98.934273278887304</v>
      </c>
      <c r="L327" s="140">
        <f>K327-H327</f>
        <v>1.422192762633756</v>
      </c>
      <c r="M327" s="141">
        <f>IF((H327)=0,"",(L327/H327))</f>
        <v>1.4584785342537139E-2</v>
      </c>
    </row>
    <row r="328" spans="1:13" x14ac:dyDescent="0.25">
      <c r="A328" s="103" t="str">
        <f t="shared" si="43"/>
        <v>Unmetered Scattered Load</v>
      </c>
      <c r="B328" s="103" t="s">
        <v>12</v>
      </c>
      <c r="D328" s="142" t="s">
        <v>82</v>
      </c>
      <c r="E328" s="25"/>
      <c r="F328" s="136">
        <v>0.13</v>
      </c>
      <c r="G328" s="143"/>
      <c r="H328" s="144">
        <f>H327*F328</f>
        <v>12.676570467112962</v>
      </c>
      <c r="I328" s="145">
        <v>0.13</v>
      </c>
      <c r="J328" s="115"/>
      <c r="K328" s="144">
        <f>K327*I328</f>
        <v>12.86145552625535</v>
      </c>
      <c r="L328" s="119">
        <f>K328-H328</f>
        <v>0.18488505914238829</v>
      </c>
      <c r="M328" s="146">
        <f>IF((H328)=0,"",(L328/H328))</f>
        <v>1.4584785342537139E-2</v>
      </c>
    </row>
    <row r="329" spans="1:13" ht="14.4" x14ac:dyDescent="0.3">
      <c r="A329" s="103" t="str">
        <f t="shared" si="43"/>
        <v>Unmetered Scattered Load</v>
      </c>
      <c r="B329" s="103" t="s">
        <v>12</v>
      </c>
      <c r="D329" s="142" t="s">
        <v>83</v>
      </c>
      <c r="E329" s="147"/>
      <c r="F329" s="148">
        <v>0.23499999999999999</v>
      </c>
      <c r="G329" s="143"/>
      <c r="H329" s="144">
        <f>IF(OR(ISNUMBER(SEARCH("[DGEN]", E288))=TRUE, ISNUMBER(SEARCH("STREET LIGHT", E288))=TRUE), 0, IF(AND(E290=0, E291=0),0, IF(AND(E291=0, E290*12&gt;250000), 0, IF(AND(E290=0, E291&gt;=50), 0, IF(E290*12&lt;=250000, F329*H327*-1, IF(E291&lt;50, F329*H327*-1, 0))))))</f>
        <v>-22.915338921319581</v>
      </c>
      <c r="I329" s="148">
        <v>0.23499999999999999</v>
      </c>
      <c r="J329" s="115"/>
      <c r="K329" s="144">
        <f>IF(OR(ISNUMBER(SEARCH("[DGEN]", E288))=TRUE, ISNUMBER(SEARCH("STREET LIGHT", E288))=TRUE), 0, IF(AND(E290=0, E291=0),0, IF(AND(E291=0, E290*12&gt;250000), 0, IF(AND(E290=0, E291&gt;=50), 0, IF(E290*12&lt;=250000, I329*K327*-1, IF(E291&lt;50, I329*K327*-1, 0))))))</f>
        <v>-23.249554220538514</v>
      </c>
      <c r="L329" s="119">
        <f>K329-H329</f>
        <v>-0.33421529921893267</v>
      </c>
      <c r="M329" s="146"/>
    </row>
    <row r="330" spans="1:13" ht="13.8" thickBot="1" x14ac:dyDescent="0.3">
      <c r="A330" s="103" t="str">
        <f t="shared" si="43"/>
        <v>Unmetered Scattered Load</v>
      </c>
      <c r="B330" s="103" t="s">
        <v>84</v>
      </c>
      <c r="C330" s="24">
        <f>B20</f>
        <v>4</v>
      </c>
      <c r="D330" s="247" t="s">
        <v>85</v>
      </c>
      <c r="E330" s="247"/>
      <c r="F330" s="77"/>
      <c r="G330" s="78"/>
      <c r="H330" s="79">
        <f>H327+H328+H329</f>
        <v>87.273312062046926</v>
      </c>
      <c r="I330" s="80"/>
      <c r="J330" s="80"/>
      <c r="K330" s="81">
        <f>K327+K328+K329</f>
        <v>88.546174584604145</v>
      </c>
      <c r="L330" s="82">
        <f>K330-H330</f>
        <v>1.2728625225572188</v>
      </c>
      <c r="M330" s="83">
        <f>IF((H330)=0,"",(L330/H330))</f>
        <v>1.458478534253722E-2</v>
      </c>
    </row>
    <row r="331" spans="1:13" ht="13.8" thickBot="1" x14ac:dyDescent="0.3">
      <c r="A331" s="103" t="str">
        <f t="shared" si="43"/>
        <v>Unmetered Scattered Load</v>
      </c>
      <c r="B331" s="103" t="s">
        <v>12</v>
      </c>
      <c r="D331" s="58"/>
      <c r="E331" s="59"/>
      <c r="F331" s="60"/>
      <c r="G331" s="61"/>
      <c r="H331" s="62"/>
      <c r="I331" s="60"/>
      <c r="J331" s="63"/>
      <c r="K331" s="62"/>
      <c r="L331" s="64"/>
      <c r="M331" s="65"/>
    </row>
    <row r="332" spans="1:13" hidden="1" x14ac:dyDescent="0.25">
      <c r="A332" s="103" t="str">
        <f t="shared" si="43"/>
        <v>Unmetered Scattered Load</v>
      </c>
      <c r="B332" s="103" t="s">
        <v>78</v>
      </c>
      <c r="D332" s="135" t="s">
        <v>86</v>
      </c>
      <c r="E332" s="25"/>
      <c r="F332" s="136"/>
      <c r="G332" s="137"/>
      <c r="H332" s="138">
        <f>SUM(H324,H317:H320,H316)</f>
        <v>91.014080516253543</v>
      </c>
      <c r="I332" s="139"/>
      <c r="J332" s="139"/>
      <c r="K332" s="138">
        <f>SUM(K324,K317:K320,K316)</f>
        <v>92.436273278887285</v>
      </c>
      <c r="L332" s="140">
        <f>K332-H332</f>
        <v>1.4221927626337418</v>
      </c>
      <c r="M332" s="141">
        <f>IF((H332)=0,"",(L332/H332))</f>
        <v>1.5626074059823775E-2</v>
      </c>
    </row>
    <row r="333" spans="1:13" hidden="1" x14ac:dyDescent="0.25">
      <c r="A333" s="103" t="str">
        <f t="shared" si="43"/>
        <v>Unmetered Scattered Load</v>
      </c>
      <c r="B333" s="103" t="s">
        <v>78</v>
      </c>
      <c r="D333" s="142" t="s">
        <v>82</v>
      </c>
      <c r="E333" s="25"/>
      <c r="F333" s="136">
        <v>0.13</v>
      </c>
      <c r="G333" s="137"/>
      <c r="H333" s="144">
        <f>H332*F333</f>
        <v>11.831830467112962</v>
      </c>
      <c r="I333" s="136">
        <v>0.13</v>
      </c>
      <c r="J333" s="145"/>
      <c r="K333" s="144">
        <f>K332*I333</f>
        <v>12.016715526255348</v>
      </c>
      <c r="L333" s="119">
        <f>K333-H333</f>
        <v>0.18488505914238651</v>
      </c>
      <c r="M333" s="146">
        <f>IF((H333)=0,"",(L333/H333))</f>
        <v>1.5626074059823778E-2</v>
      </c>
    </row>
    <row r="334" spans="1:13" ht="14.4" hidden="1" x14ac:dyDescent="0.3">
      <c r="A334" s="103" t="str">
        <f t="shared" si="43"/>
        <v>Unmetered Scattered Load</v>
      </c>
      <c r="B334" s="103" t="s">
        <v>78</v>
      </c>
      <c r="D334" s="142" t="s">
        <v>83</v>
      </c>
      <c r="E334" s="147"/>
      <c r="F334" s="148">
        <v>0.23499999999999999</v>
      </c>
      <c r="G334" s="137"/>
      <c r="H334" s="144">
        <f>IF(OR(ISNUMBER(SEARCH("[DGEN]", E288))=TRUE, ISNUMBER(SEARCH("STREET LIGHT", E288))=TRUE), 0, IF(AND(E290=0, E291=0),0, IF(AND(E291=0, E290*12&gt;250000), 0, IF(AND(E290=0, E291&gt;=50), 0, IF(E290*12&lt;=250000, F334*H332*-1, IF(E291&lt;50, F334*H332*-1, 0))))))</f>
        <v>-21.388308921319581</v>
      </c>
      <c r="I334" s="148">
        <v>0.23499999999999999</v>
      </c>
      <c r="J334" s="145"/>
      <c r="K334" s="144">
        <f>IF(OR(ISNUMBER(SEARCH("[DGEN]", E288))=TRUE, ISNUMBER(SEARCH("STREET LIGHT", E288))=TRUE), 0, IF(AND(E290=0, E291=0),0, IF(AND(E291=0, E290*12&gt;250000), 0, IF(AND(E290=0, E291&gt;=50), 0, IF(E290*12&lt;=250000, I334*K332*-1, IF(E291&lt;50, I334*K332*-1, 0))))))</f>
        <v>-21.72252422053851</v>
      </c>
      <c r="L334" s="119"/>
      <c r="M334" s="146"/>
    </row>
    <row r="335" spans="1:13" hidden="1" x14ac:dyDescent="0.25">
      <c r="A335" s="103" t="str">
        <f t="shared" si="43"/>
        <v>Unmetered Scattered Load</v>
      </c>
      <c r="B335" s="103" t="s">
        <v>87</v>
      </c>
      <c r="D335" s="248" t="s">
        <v>86</v>
      </c>
      <c r="E335" s="248"/>
      <c r="F335" s="149"/>
      <c r="G335" s="143"/>
      <c r="H335" s="138">
        <f>SUM(H332,H333)</f>
        <v>102.84591098336651</v>
      </c>
      <c r="I335" s="150"/>
      <c r="J335" s="150"/>
      <c r="K335" s="138">
        <f>SUM(K332,K333)</f>
        <v>104.45298880514264</v>
      </c>
      <c r="L335" s="140">
        <f>K335-H335</f>
        <v>1.6070778217761301</v>
      </c>
      <c r="M335" s="141">
        <f>IF((H335)=0,"",(L335/H335))</f>
        <v>1.5626074059823792E-2</v>
      </c>
    </row>
    <row r="336" spans="1:13" ht="13.8" hidden="1" thickBot="1" x14ac:dyDescent="0.3">
      <c r="A336" s="103" t="str">
        <f t="shared" si="43"/>
        <v>Unmetered Scattered Load</v>
      </c>
      <c r="B336" s="103" t="s">
        <v>78</v>
      </c>
      <c r="D336" s="131"/>
      <c r="E336" s="132"/>
      <c r="F336" s="151"/>
      <c r="G336" s="152"/>
      <c r="H336" s="153"/>
      <c r="I336" s="151"/>
      <c r="J336" s="133"/>
      <c r="K336" s="153"/>
      <c r="L336" s="154"/>
      <c r="M336" s="134"/>
    </row>
    <row r="337" spans="1:14" hidden="1" x14ac:dyDescent="0.25">
      <c r="A337" s="103" t="str">
        <f t="shared" si="43"/>
        <v>Unmetered Scattered Load</v>
      </c>
      <c r="B337" s="103" t="s">
        <v>17</v>
      </c>
      <c r="D337" s="135" t="s">
        <v>88</v>
      </c>
      <c r="E337" s="25"/>
      <c r="F337" s="136"/>
      <c r="G337" s="137"/>
      <c r="H337" s="138">
        <f>SUM(H325,H317:H320,H316)</f>
        <v>91.014080516253543</v>
      </c>
      <c r="I337" s="139"/>
      <c r="J337" s="139"/>
      <c r="K337" s="138">
        <f>SUM(K325,K317:K320,K316)</f>
        <v>92.436273278887285</v>
      </c>
      <c r="L337" s="140">
        <f>K337-H337</f>
        <v>1.4221927626337418</v>
      </c>
      <c r="M337" s="141">
        <f>IF((H337)=0,"",(L337/H337))</f>
        <v>1.5626074059823775E-2</v>
      </c>
    </row>
    <row r="338" spans="1:14" hidden="1" x14ac:dyDescent="0.25">
      <c r="A338" s="103" t="str">
        <f t="shared" si="43"/>
        <v>Unmetered Scattered Load</v>
      </c>
      <c r="B338" s="103" t="s">
        <v>17</v>
      </c>
      <c r="D338" s="142" t="s">
        <v>82</v>
      </c>
      <c r="E338" s="25"/>
      <c r="F338" s="136">
        <v>0.13</v>
      </c>
      <c r="G338" s="137"/>
      <c r="H338" s="144">
        <f>H337*F338</f>
        <v>11.831830467112962</v>
      </c>
      <c r="I338" s="136">
        <v>0.13</v>
      </c>
      <c r="J338" s="145"/>
      <c r="K338" s="144">
        <f>K337*I338</f>
        <v>12.016715526255348</v>
      </c>
      <c r="L338" s="119">
        <f>K338-H338</f>
        <v>0.18488505914238651</v>
      </c>
      <c r="M338" s="146">
        <f>IF((H338)=0,"",(L338/H338))</f>
        <v>1.5626074059823778E-2</v>
      </c>
    </row>
    <row r="339" spans="1:14" ht="14.4" hidden="1" x14ac:dyDescent="0.3">
      <c r="A339" s="103" t="str">
        <f t="shared" si="43"/>
        <v>Unmetered Scattered Load</v>
      </c>
      <c r="B339" s="103" t="s">
        <v>17</v>
      </c>
      <c r="D339" s="142" t="s">
        <v>83</v>
      </c>
      <c r="E339" s="147"/>
      <c r="F339" s="148">
        <v>0.23499999999999999</v>
      </c>
      <c r="G339" s="137"/>
      <c r="H339" s="144">
        <f>IF(OR(ISNUMBER(SEARCH("[DGEN]", E288))=TRUE, ISNUMBER(SEARCH("STREET LIGHT", E288))=TRUE), 0, IF(AND(E290=0, E291=0),0, IF(AND(E291=0, E290*12&gt;250000), 0, IF(AND(E290=0, E291&gt;=50), 0, IF(E290*12&lt;=250000, F339*H337*-1, IF(E291&lt;50, F339*H337*-1, 0))))))</f>
        <v>-21.388308921319581</v>
      </c>
      <c r="I339" s="148">
        <v>0.23499999999999999</v>
      </c>
      <c r="J339" s="145"/>
      <c r="K339" s="144">
        <f>IF(OR(ISNUMBER(SEARCH("[DGEN]", E288))=TRUE, ISNUMBER(SEARCH("STREET LIGHT", E288))=TRUE), 0, IF(AND(E290=0, E291=0),0, IF(AND(E291=0, E290*12&gt;250000), 0, IF(AND(E290=0, E291&gt;=50), 0, IF(E290*12&lt;=250000, I339*K337*-1, IF(E291&lt;50, I339*K337*-1, 0))))))</f>
        <v>-21.72252422053851</v>
      </c>
      <c r="L339" s="119"/>
      <c r="M339" s="146"/>
    </row>
    <row r="340" spans="1:14" hidden="1" x14ac:dyDescent="0.25">
      <c r="A340" s="103" t="str">
        <f t="shared" si="43"/>
        <v>Unmetered Scattered Load</v>
      </c>
      <c r="B340" s="103" t="s">
        <v>89</v>
      </c>
      <c r="D340" s="248" t="s">
        <v>88</v>
      </c>
      <c r="E340" s="248"/>
      <c r="F340" s="149"/>
      <c r="G340" s="143"/>
      <c r="H340" s="138">
        <f>SUM(H337,H338)</f>
        <v>102.84591098336651</v>
      </c>
      <c r="I340" s="150"/>
      <c r="J340" s="150"/>
      <c r="K340" s="138">
        <f>SUM(K337,K338)</f>
        <v>104.45298880514264</v>
      </c>
      <c r="L340" s="140">
        <f>K340-H340</f>
        <v>1.6070778217761301</v>
      </c>
      <c r="M340" s="141">
        <f>IF((H340)=0,"",(L340/H340))</f>
        <v>1.5626074059823792E-2</v>
      </c>
    </row>
    <row r="341" spans="1:14" ht="13.8" hidden="1" thickBot="1" x14ac:dyDescent="0.3">
      <c r="A341" s="103" t="str">
        <f t="shared" si="43"/>
        <v>Unmetered Scattered Load</v>
      </c>
      <c r="B341" s="103" t="s">
        <v>17</v>
      </c>
      <c r="D341" s="131"/>
      <c r="E341" s="132"/>
      <c r="F341" s="155"/>
      <c r="G341" s="152"/>
      <c r="H341" s="156"/>
      <c r="I341" s="155"/>
      <c r="J341" s="133"/>
      <c r="K341" s="156"/>
      <c r="L341" s="154"/>
      <c r="M341" s="157"/>
    </row>
    <row r="344" spans="1:14" x14ac:dyDescent="0.25">
      <c r="C344" s="103"/>
      <c r="D344" s="104" t="s">
        <v>34</v>
      </c>
      <c r="E344" s="249" t="str">
        <f>D21</f>
        <v>Sentinel</v>
      </c>
      <c r="F344" s="250"/>
      <c r="G344" s="250"/>
      <c r="H344" s="250"/>
      <c r="I344" s="250"/>
      <c r="J344" s="251"/>
      <c r="K344" s="103" t="str">
        <f>IF(N21="DEMAND - INTERVAL","RTSR - INTERVAL METERED","")</f>
        <v/>
      </c>
    </row>
    <row r="345" spans="1:14" x14ac:dyDescent="0.25">
      <c r="C345" s="103"/>
      <c r="D345" s="104" t="s">
        <v>35</v>
      </c>
      <c r="E345" s="252" t="str">
        <f>H21</f>
        <v>RPP</v>
      </c>
      <c r="F345" s="253"/>
      <c r="G345" s="254"/>
      <c r="H345" s="20"/>
      <c r="I345" s="20"/>
    </row>
    <row r="346" spans="1:14" ht="15.6" x14ac:dyDescent="0.25">
      <c r="C346" s="103"/>
      <c r="D346" s="104" t="s">
        <v>36</v>
      </c>
      <c r="E346" s="21">
        <f>K21</f>
        <v>60</v>
      </c>
      <c r="F346" s="105" t="s">
        <v>11</v>
      </c>
      <c r="J346" s="22"/>
      <c r="K346" s="22"/>
      <c r="L346" s="22"/>
      <c r="M346" s="22"/>
      <c r="N346" s="22"/>
    </row>
    <row r="347" spans="1:14" ht="15.6" x14ac:dyDescent="0.3">
      <c r="C347" s="103"/>
      <c r="D347" s="104" t="s">
        <v>37</v>
      </c>
      <c r="E347" s="21">
        <f>L21</f>
        <v>0.2</v>
      </c>
      <c r="F347" s="106" t="s">
        <v>16</v>
      </c>
      <c r="G347" s="107"/>
      <c r="H347" s="108"/>
      <c r="I347" s="108"/>
      <c r="J347" s="108"/>
    </row>
    <row r="348" spans="1:14" x14ac:dyDescent="0.25">
      <c r="C348" s="103"/>
      <c r="D348" s="104" t="s">
        <v>38</v>
      </c>
      <c r="E348" s="23">
        <f>I21</f>
        <v>1.0415000000000001</v>
      </c>
    </row>
    <row r="349" spans="1:14" x14ac:dyDescent="0.25">
      <c r="C349" s="103"/>
      <c r="D349" s="104" t="s">
        <v>39</v>
      </c>
      <c r="E349" s="23">
        <f>J21</f>
        <v>1.0415000000000001</v>
      </c>
    </row>
    <row r="350" spans="1:14" x14ac:dyDescent="0.25">
      <c r="C350" s="103"/>
    </row>
    <row r="351" spans="1:14" x14ac:dyDescent="0.25">
      <c r="C351" s="103"/>
      <c r="E351" s="105"/>
      <c r="F351" s="237" t="s">
        <v>40</v>
      </c>
      <c r="G351" s="238"/>
      <c r="H351" s="239"/>
      <c r="I351" s="237" t="s">
        <v>41</v>
      </c>
      <c r="J351" s="238"/>
      <c r="K351" s="239"/>
      <c r="L351" s="237" t="s">
        <v>42</v>
      </c>
      <c r="M351" s="239"/>
    </row>
    <row r="352" spans="1:14" x14ac:dyDescent="0.25">
      <c r="C352" s="103"/>
      <c r="E352" s="240"/>
      <c r="F352" s="109" t="s">
        <v>43</v>
      </c>
      <c r="G352" s="109" t="s">
        <v>44</v>
      </c>
      <c r="H352" s="110" t="s">
        <v>45</v>
      </c>
      <c r="I352" s="109" t="s">
        <v>43</v>
      </c>
      <c r="J352" s="111" t="s">
        <v>44</v>
      </c>
      <c r="K352" s="110" t="s">
        <v>45</v>
      </c>
      <c r="L352" s="242" t="s">
        <v>46</v>
      </c>
      <c r="M352" s="244" t="s">
        <v>47</v>
      </c>
    </row>
    <row r="353" spans="1:14" x14ac:dyDescent="0.25">
      <c r="C353" s="103"/>
      <c r="E353" s="241"/>
      <c r="F353" s="112" t="s">
        <v>48</v>
      </c>
      <c r="G353" s="112"/>
      <c r="H353" s="113" t="s">
        <v>48</v>
      </c>
      <c r="I353" s="112" t="s">
        <v>48</v>
      </c>
      <c r="J353" s="113"/>
      <c r="K353" s="113" t="s">
        <v>48</v>
      </c>
      <c r="L353" s="243"/>
      <c r="M353" s="245"/>
    </row>
    <row r="354" spans="1:14" x14ac:dyDescent="0.25">
      <c r="A354" s="103" t="str">
        <f>$E344</f>
        <v>Sentinel</v>
      </c>
      <c r="D354" s="114" t="s">
        <v>49</v>
      </c>
      <c r="E354" s="25"/>
      <c r="F354" s="26">
        <f>'WRZ BI (2028)'!I354</f>
        <v>7.85</v>
      </c>
      <c r="G354" s="115">
        <v>1</v>
      </c>
      <c r="H354" s="116">
        <f>G354*F354</f>
        <v>7.85</v>
      </c>
      <c r="I354" s="29">
        <v>8.14</v>
      </c>
      <c r="J354" s="117">
        <v>1</v>
      </c>
      <c r="K354" s="118">
        <f>J354*I354</f>
        <v>8.14</v>
      </c>
      <c r="L354" s="119">
        <f>K354-H354</f>
        <v>0.29000000000000092</v>
      </c>
      <c r="M354" s="120">
        <f>IF(ISERROR(L354/H354), "", L354/H354)</f>
        <v>3.6942675159235785E-2</v>
      </c>
      <c r="N354" s="158"/>
    </row>
    <row r="355" spans="1:14" x14ac:dyDescent="0.25">
      <c r="A355" s="103" t="str">
        <f t="shared" ref="A355:A397" si="48">A354</f>
        <v>Sentinel</v>
      </c>
      <c r="D355" s="114" t="s">
        <v>50</v>
      </c>
      <c r="E355" s="25"/>
      <c r="F355" s="36">
        <f>'WRZ BI (2028)'!I355</f>
        <v>23.245999999999999</v>
      </c>
      <c r="G355" s="115">
        <f>IF($E347&gt;0, $E347, $E346)</f>
        <v>0.2</v>
      </c>
      <c r="H355" s="116">
        <f>G355*F355</f>
        <v>4.6491999999999996</v>
      </c>
      <c r="I355" s="201">
        <v>24.097899999999999</v>
      </c>
      <c r="J355" s="117">
        <f>IF($E347&gt;0, $E347, $E346)</f>
        <v>0.2</v>
      </c>
      <c r="K355" s="118">
        <f>J355*I355</f>
        <v>4.8195800000000002</v>
      </c>
      <c r="L355" s="119">
        <f>K355-H355</f>
        <v>0.17038000000000064</v>
      </c>
      <c r="M355" s="120">
        <f>IF(ISERROR(L355/H355), "", L355/H355)</f>
        <v>3.6647165103673891E-2</v>
      </c>
      <c r="N355" s="158"/>
    </row>
    <row r="356" spans="1:14" ht="13.2" hidden="1" customHeight="1" x14ac:dyDescent="0.25">
      <c r="A356" s="103" t="str">
        <f t="shared" si="48"/>
        <v>Sentinel</v>
      </c>
      <c r="D356" s="114" t="s">
        <v>51</v>
      </c>
      <c r="E356" s="25"/>
      <c r="F356" s="34"/>
      <c r="G356" s="115">
        <f>IF($E347&gt;0, $E347, $E346)</f>
        <v>0.2</v>
      </c>
      <c r="H356" s="116">
        <v>0</v>
      </c>
      <c r="I356" s="35"/>
      <c r="J356" s="117">
        <f>IF($E347&gt;0, $E347, $E346)</f>
        <v>0.2</v>
      </c>
      <c r="K356" s="118">
        <v>0</v>
      </c>
      <c r="L356" s="119"/>
      <c r="M356" s="120"/>
    </row>
    <row r="357" spans="1:14" ht="13.2" hidden="1" customHeight="1" x14ac:dyDescent="0.25">
      <c r="A357" s="103" t="str">
        <f t="shared" si="48"/>
        <v>Sentinel</v>
      </c>
      <c r="D357" s="114" t="s">
        <v>52</v>
      </c>
      <c r="E357" s="25"/>
      <c r="F357" s="34"/>
      <c r="G357" s="115">
        <f>IF($E347&gt;0, $E347, $E346)</f>
        <v>0.2</v>
      </c>
      <c r="H357" s="116">
        <v>0</v>
      </c>
      <c r="I357" s="35"/>
      <c r="J357" s="121">
        <f>IF($E347&gt;0, $E347, $E346)</f>
        <v>0.2</v>
      </c>
      <c r="K357" s="118">
        <v>0</v>
      </c>
      <c r="L357" s="119">
        <f t="shared" ref="L357:L375" si="49">K357-H357</f>
        <v>0</v>
      </c>
      <c r="M357" s="120" t="str">
        <f>IF(ISERROR(L357/H357), "", L357/H357)</f>
        <v/>
      </c>
    </row>
    <row r="358" spans="1:14" x14ac:dyDescent="0.25">
      <c r="A358" s="103" t="str">
        <f t="shared" si="48"/>
        <v>Sentinel</v>
      </c>
      <c r="D358" s="114" t="s">
        <v>53</v>
      </c>
      <c r="E358" s="25"/>
      <c r="F358" s="26">
        <f>'WRZ BI (2028)'!I358</f>
        <v>0</v>
      </c>
      <c r="G358" s="115">
        <v>1</v>
      </c>
      <c r="H358" s="116">
        <f>G358*F358</f>
        <v>0</v>
      </c>
      <c r="I358" s="29">
        <v>0</v>
      </c>
      <c r="J358" s="117">
        <v>1</v>
      </c>
      <c r="K358" s="118">
        <f>J358*I358</f>
        <v>0</v>
      </c>
      <c r="L358" s="119">
        <f t="shared" si="49"/>
        <v>0</v>
      </c>
      <c r="M358" s="120" t="str">
        <f>IF(ISERROR(L358/H358), "", L358/H358)</f>
        <v/>
      </c>
    </row>
    <row r="359" spans="1:14" x14ac:dyDescent="0.25">
      <c r="A359" s="103" t="str">
        <f t="shared" si="48"/>
        <v>Sentinel</v>
      </c>
      <c r="D359" s="114" t="s">
        <v>54</v>
      </c>
      <c r="E359" s="25"/>
      <c r="F359" s="36">
        <f>'WRZ BI (2028)'!I359</f>
        <v>1.9819360620425912</v>
      </c>
      <c r="G359" s="115">
        <f>IF($E347&gt;0, $E347, $E346)</f>
        <v>0.2</v>
      </c>
      <c r="H359" s="116">
        <f>G359*F359</f>
        <v>0.39638721240851826</v>
      </c>
      <c r="I359" s="201">
        <v>1.9819360620425912</v>
      </c>
      <c r="J359" s="117">
        <f>IF($E347&gt;0, $E347, $E346)</f>
        <v>0.2</v>
      </c>
      <c r="K359" s="118">
        <f>J359*I359</f>
        <v>0.39638721240851826</v>
      </c>
      <c r="L359" s="119">
        <f t="shared" si="49"/>
        <v>0</v>
      </c>
      <c r="M359" s="120">
        <f>IF(ISERROR(L359/H359), "", L359/H359)</f>
        <v>0</v>
      </c>
    </row>
    <row r="360" spans="1:14" x14ac:dyDescent="0.25">
      <c r="A360" s="103" t="str">
        <f t="shared" si="48"/>
        <v>Sentinel</v>
      </c>
      <c r="B360" s="103" t="s">
        <v>55</v>
      </c>
      <c r="C360" s="24">
        <f>B21</f>
        <v>5</v>
      </c>
      <c r="D360" s="122" t="s">
        <v>56</v>
      </c>
      <c r="E360" s="7"/>
      <c r="F360" s="37"/>
      <c r="G360" s="38"/>
      <c r="H360" s="39">
        <f>SUM(H354:H359)</f>
        <v>12.895587212408516</v>
      </c>
      <c r="I360" s="51"/>
      <c r="J360" s="40"/>
      <c r="K360" s="39">
        <f>SUM(K354:K359)</f>
        <v>13.355967212408519</v>
      </c>
      <c r="L360" s="41">
        <f t="shared" si="49"/>
        <v>0.46038000000000245</v>
      </c>
      <c r="M360" s="42">
        <f>IF((H360)=0,"",(L360/H360))</f>
        <v>3.5700584426043909E-2</v>
      </c>
    </row>
    <row r="361" spans="1:14" x14ac:dyDescent="0.25">
      <c r="A361" s="103" t="str">
        <f t="shared" si="48"/>
        <v>Sentinel</v>
      </c>
      <c r="D361" s="123" t="s">
        <v>57</v>
      </c>
      <c r="E361" s="25"/>
      <c r="F361" s="34">
        <f>IF((E346*12&gt;=150000), 0, IF(E345="RPP",(F377*OffPeakPer+F378*MidPeakPer+F379*OnPeakPer),IF(E345="Non-RPP (Retailer)",F380,F381)))</f>
        <v>0.12752000000000002</v>
      </c>
      <c r="G361" s="43">
        <f>IF(F361=0, 0, $E346*E348-E346)</f>
        <v>2.4900000000000091</v>
      </c>
      <c r="H361" s="28">
        <f t="shared" ref="H361:H368" si="50">G361*F361</f>
        <v>0.31752480000000122</v>
      </c>
      <c r="I361" s="35">
        <f>IF((E346*12&gt;=150000), 0, IF(E345="RPP",(I377*OffPeakPer+I378*MidPeakPer+I379*OnPeakPer),IF(E345="Non-RPP (Retailer)",I380,I381)))</f>
        <v>0.12752000000000002</v>
      </c>
      <c r="J361" s="44">
        <f>IF(I361=0, 0, E346*E349-E346)</f>
        <v>2.4900000000000091</v>
      </c>
      <c r="K361" s="31">
        <f t="shared" ref="K361:K368" si="51">J361*I361</f>
        <v>0.31752480000000122</v>
      </c>
      <c r="L361" s="32">
        <f t="shared" si="49"/>
        <v>0</v>
      </c>
      <c r="M361" s="33">
        <f t="shared" ref="M361:M368" si="52">IF(ISERROR(L361/H361), "", L361/H361)</f>
        <v>0</v>
      </c>
    </row>
    <row r="362" spans="1:14" ht="26.4" x14ac:dyDescent="0.25">
      <c r="A362" s="103" t="str">
        <f t="shared" si="48"/>
        <v>Sentinel</v>
      </c>
      <c r="D362" s="123" t="s">
        <v>58</v>
      </c>
      <c r="E362" s="25"/>
      <c r="F362" s="36">
        <f>'WRZ BI (2028)'!I362</f>
        <v>0</v>
      </c>
      <c r="G362" s="55">
        <f>IF($E347&gt;0, $E347, $E346)</f>
        <v>0.2</v>
      </c>
      <c r="H362" s="116">
        <f t="shared" si="50"/>
        <v>0</v>
      </c>
      <c r="I362" s="29">
        <v>0</v>
      </c>
      <c r="J362" s="56">
        <f>IF($E347&gt;0, $E347, $E346)</f>
        <v>0.2</v>
      </c>
      <c r="K362" s="118">
        <f t="shared" si="51"/>
        <v>0</v>
      </c>
      <c r="L362" s="119">
        <f t="shared" si="49"/>
        <v>0</v>
      </c>
      <c r="M362" s="120" t="str">
        <f t="shared" si="52"/>
        <v/>
      </c>
    </row>
    <row r="363" spans="1:14" x14ac:dyDescent="0.25">
      <c r="A363" s="103" t="str">
        <f t="shared" si="48"/>
        <v>Sentinel</v>
      </c>
      <c r="D363" s="123" t="s">
        <v>59</v>
      </c>
      <c r="E363" s="25"/>
      <c r="F363" s="36">
        <f>'WRZ BI (2028)'!I363</f>
        <v>0</v>
      </c>
      <c r="G363" s="55">
        <f>IF($E347&gt;0, $E347, $E346)</f>
        <v>0.2</v>
      </c>
      <c r="H363" s="116">
        <f t="shared" si="50"/>
        <v>0</v>
      </c>
      <c r="I363" s="29">
        <v>0</v>
      </c>
      <c r="J363" s="56">
        <f>IF($E347&gt;0, $E347, $E346)</f>
        <v>0.2</v>
      </c>
      <c r="K363" s="118">
        <f t="shared" si="51"/>
        <v>0</v>
      </c>
      <c r="L363" s="119">
        <f t="shared" si="49"/>
        <v>0</v>
      </c>
      <c r="M363" s="120" t="str">
        <f t="shared" si="52"/>
        <v/>
      </c>
    </row>
    <row r="364" spans="1:14" x14ac:dyDescent="0.25">
      <c r="A364" s="103" t="str">
        <f t="shared" si="48"/>
        <v>Sentinel</v>
      </c>
      <c r="D364" s="123" t="s">
        <v>60</v>
      </c>
      <c r="E364" s="25"/>
      <c r="F364" s="36">
        <f>'WRZ BI (2028)'!I364</f>
        <v>0</v>
      </c>
      <c r="G364" s="55">
        <f>E346</f>
        <v>60</v>
      </c>
      <c r="H364" s="116">
        <f t="shared" si="50"/>
        <v>0</v>
      </c>
      <c r="I364" s="29">
        <v>0</v>
      </c>
      <c r="J364" s="56">
        <f>E346</f>
        <v>60</v>
      </c>
      <c r="K364" s="118">
        <f t="shared" si="51"/>
        <v>0</v>
      </c>
      <c r="L364" s="119">
        <f t="shared" si="49"/>
        <v>0</v>
      </c>
      <c r="M364" s="120" t="str">
        <f t="shared" si="52"/>
        <v/>
      </c>
    </row>
    <row r="365" spans="1:14" x14ac:dyDescent="0.25">
      <c r="A365" s="103" t="str">
        <f t="shared" si="48"/>
        <v>Sentinel</v>
      </c>
      <c r="D365" s="114" t="s">
        <v>61</v>
      </c>
      <c r="E365" s="25"/>
      <c r="F365" s="36">
        <f>'WRZ BI (2028)'!I365</f>
        <v>0.39090336132383879</v>
      </c>
      <c r="G365" s="55">
        <f>IF($E347&gt;0, $E347, $E346)</f>
        <v>0.2</v>
      </c>
      <c r="H365" s="116">
        <f t="shared" si="50"/>
        <v>7.818067226476777E-2</v>
      </c>
      <c r="I365" s="201">
        <v>0.40877336596213137</v>
      </c>
      <c r="J365" s="56">
        <f>IF($E347&gt;0, $E347, $E346)</f>
        <v>0.2</v>
      </c>
      <c r="K365" s="118">
        <f t="shared" si="51"/>
        <v>8.1754673192426283E-2</v>
      </c>
      <c r="L365" s="119">
        <f t="shared" si="49"/>
        <v>3.5740009276585133E-3</v>
      </c>
      <c r="M365" s="120">
        <f t="shared" si="52"/>
        <v>4.5714635396773659E-2</v>
      </c>
    </row>
    <row r="366" spans="1:14" ht="26.4" x14ac:dyDescent="0.25">
      <c r="A366" s="103" t="str">
        <f t="shared" si="48"/>
        <v>Sentinel</v>
      </c>
      <c r="D366" s="123" t="s">
        <v>62</v>
      </c>
      <c r="E366" s="25"/>
      <c r="F366" s="26">
        <v>0</v>
      </c>
      <c r="G366" s="115">
        <v>1</v>
      </c>
      <c r="H366" s="116">
        <f t="shared" si="50"/>
        <v>0</v>
      </c>
      <c r="I366" s="29">
        <v>0</v>
      </c>
      <c r="J366" s="121">
        <v>1</v>
      </c>
      <c r="K366" s="118">
        <f t="shared" si="51"/>
        <v>0</v>
      </c>
      <c r="L366" s="119">
        <f t="shared" si="49"/>
        <v>0</v>
      </c>
      <c r="M366" s="120" t="str">
        <f t="shared" si="52"/>
        <v/>
      </c>
    </row>
    <row r="367" spans="1:14" x14ac:dyDescent="0.25">
      <c r="A367" s="103" t="str">
        <f t="shared" si="48"/>
        <v>Sentinel</v>
      </c>
      <c r="D367" s="114" t="s">
        <v>63</v>
      </c>
      <c r="E367" s="25"/>
      <c r="F367" s="26">
        <v>0</v>
      </c>
      <c r="G367" s="115">
        <v>1</v>
      </c>
      <c r="H367" s="116">
        <f t="shared" si="50"/>
        <v>0</v>
      </c>
      <c r="I367" s="29">
        <v>0</v>
      </c>
      <c r="J367" s="121">
        <v>1</v>
      </c>
      <c r="K367" s="118">
        <f t="shared" si="51"/>
        <v>0</v>
      </c>
      <c r="L367" s="119">
        <f t="shared" si="49"/>
        <v>0</v>
      </c>
      <c r="M367" s="120" t="str">
        <f t="shared" si="52"/>
        <v/>
      </c>
    </row>
    <row r="368" spans="1:14" x14ac:dyDescent="0.25">
      <c r="A368" s="103" t="str">
        <f t="shared" si="48"/>
        <v>Sentinel</v>
      </c>
      <c r="D368" s="114" t="s">
        <v>64</v>
      </c>
      <c r="E368" s="25"/>
      <c r="F368" s="36">
        <f>'WRZ BI (2028)'!I368</f>
        <v>-7.2601617715629563E-2</v>
      </c>
      <c r="G368" s="55">
        <f>IF($E347&gt;0, $E347, $E346)</f>
        <v>0.2</v>
      </c>
      <c r="H368" s="116">
        <f t="shared" si="50"/>
        <v>-1.4520323543125914E-2</v>
      </c>
      <c r="I368" s="201">
        <v>-7.2601617715629563E-2</v>
      </c>
      <c r="J368" s="56">
        <f>IF($E347&gt;0, $E347, $E346)</f>
        <v>0.2</v>
      </c>
      <c r="K368" s="118">
        <f t="shared" si="51"/>
        <v>-1.4520323543125914E-2</v>
      </c>
      <c r="L368" s="119">
        <f t="shared" si="49"/>
        <v>0</v>
      </c>
      <c r="M368" s="120">
        <f t="shared" si="52"/>
        <v>0</v>
      </c>
    </row>
    <row r="369" spans="1:14" ht="26.4" x14ac:dyDescent="0.25">
      <c r="A369" s="103" t="str">
        <f t="shared" si="48"/>
        <v>Sentinel</v>
      </c>
      <c r="B369" s="103" t="s">
        <v>65</v>
      </c>
      <c r="C369" s="24">
        <f>B21</f>
        <v>5</v>
      </c>
      <c r="D369" s="124" t="s">
        <v>66</v>
      </c>
      <c r="E369" s="125"/>
      <c r="F369" s="48"/>
      <c r="G369" s="49"/>
      <c r="H369" s="50">
        <f>SUM(H360:H368)</f>
        <v>13.27677236113016</v>
      </c>
      <c r="I369" s="51"/>
      <c r="J369" s="52"/>
      <c r="K369" s="50">
        <f>SUM(K360:K368)</f>
        <v>13.740726362057821</v>
      </c>
      <c r="L369" s="41">
        <f t="shared" si="49"/>
        <v>0.46395400092766081</v>
      </c>
      <c r="M369" s="42">
        <f>IF((H369)=0,"",(L369/H369))</f>
        <v>3.494478841001742E-2</v>
      </c>
    </row>
    <row r="370" spans="1:14" x14ac:dyDescent="0.25">
      <c r="A370" s="103" t="str">
        <f t="shared" si="48"/>
        <v>Sentinel</v>
      </c>
      <c r="D370" s="126" t="s">
        <v>67</v>
      </c>
      <c r="E370" s="25"/>
      <c r="F370" s="36">
        <f>'WRZ BI (2028)'!I370</f>
        <v>3.7309999999999999</v>
      </c>
      <c r="G370" s="43">
        <f>IF($E347&gt;0, $E347, $E346*$E348)</f>
        <v>0.2</v>
      </c>
      <c r="H370" s="116">
        <f>G370*F370</f>
        <v>0.74619999999999997</v>
      </c>
      <c r="I370" s="201">
        <v>3.9403999999999999</v>
      </c>
      <c r="J370" s="44">
        <f>IF($E347&gt;0, $E347, $E346*$E349)</f>
        <v>0.2</v>
      </c>
      <c r="K370" s="118">
        <f>J370*I370</f>
        <v>0.78808</v>
      </c>
      <c r="L370" s="119">
        <f t="shared" si="49"/>
        <v>4.1880000000000028E-2</v>
      </c>
      <c r="M370" s="120">
        <f>IF(ISERROR(L370/H370), "", L370/H370)</f>
        <v>5.6124363441436655E-2</v>
      </c>
      <c r="N370" s="127"/>
    </row>
    <row r="371" spans="1:14" ht="26.4" x14ac:dyDescent="0.25">
      <c r="A371" s="103" t="str">
        <f t="shared" si="48"/>
        <v>Sentinel</v>
      </c>
      <c r="D371" s="128" t="s">
        <v>68</v>
      </c>
      <c r="E371" s="25"/>
      <c r="F371" s="36">
        <f>'WRZ BI (2028)'!I371</f>
        <v>2.6402999999999999</v>
      </c>
      <c r="G371" s="43">
        <f>IF($E347&gt;0, $E347, $E346*$E348)</f>
        <v>0.2</v>
      </c>
      <c r="H371" s="116">
        <f>G371*F371</f>
        <v>0.52805999999999997</v>
      </c>
      <c r="I371" s="201">
        <v>2.7892999999999999</v>
      </c>
      <c r="J371" s="44">
        <f>IF($E347&gt;0, $E347, $E346*$E349)</f>
        <v>0.2</v>
      </c>
      <c r="K371" s="118">
        <f>J371*I371</f>
        <v>0.55786000000000002</v>
      </c>
      <c r="L371" s="119">
        <f t="shared" si="49"/>
        <v>2.9800000000000049E-2</v>
      </c>
      <c r="M371" s="120">
        <f>IF(ISERROR(L371/H371), "", L371/H371)</f>
        <v>5.64329811006326E-2</v>
      </c>
      <c r="N371" s="127"/>
    </row>
    <row r="372" spans="1:14" ht="26.4" x14ac:dyDescent="0.25">
      <c r="A372" s="103" t="str">
        <f t="shared" si="48"/>
        <v>Sentinel</v>
      </c>
      <c r="B372" s="103" t="s">
        <v>69</v>
      </c>
      <c r="C372" s="24">
        <f>B21</f>
        <v>5</v>
      </c>
      <c r="D372" s="124" t="s">
        <v>70</v>
      </c>
      <c r="E372" s="7"/>
      <c r="F372" s="48"/>
      <c r="G372" s="49"/>
      <c r="H372" s="50">
        <f>SUM(H369:H371)</f>
        <v>14.55103236113016</v>
      </c>
      <c r="I372" s="51"/>
      <c r="J372" s="40"/>
      <c r="K372" s="50">
        <f>SUM(K369:K371)</f>
        <v>15.086666362057821</v>
      </c>
      <c r="L372" s="41">
        <f t="shared" si="49"/>
        <v>0.53563400092766145</v>
      </c>
      <c r="M372" s="42">
        <f>IF((H372)=0,"",(L372/H372))</f>
        <v>3.6810721578661887E-2</v>
      </c>
    </row>
    <row r="373" spans="1:14" ht="26.4" x14ac:dyDescent="0.25">
      <c r="A373" s="103" t="str">
        <f t="shared" si="48"/>
        <v>Sentinel</v>
      </c>
      <c r="D373" s="129" t="s">
        <v>71</v>
      </c>
      <c r="E373" s="25"/>
      <c r="F373" s="34">
        <v>4.7000000000000002E-3</v>
      </c>
      <c r="G373" s="43">
        <f>E346*E348</f>
        <v>62.490000000000009</v>
      </c>
      <c r="H373" s="53">
        <f>G373*F373</f>
        <v>0.29370300000000005</v>
      </c>
      <c r="I373" s="35">
        <f>F373</f>
        <v>4.7000000000000002E-3</v>
      </c>
      <c r="J373" s="44">
        <f>E346*E349</f>
        <v>62.490000000000009</v>
      </c>
      <c r="K373" s="118">
        <f>J373*I373</f>
        <v>0.29370300000000005</v>
      </c>
      <c r="L373" s="119">
        <f t="shared" si="49"/>
        <v>0</v>
      </c>
      <c r="M373" s="120">
        <f>IF(ISERROR(L373/H373), "", L373/H373)</f>
        <v>0</v>
      </c>
    </row>
    <row r="374" spans="1:14" ht="26.4" x14ac:dyDescent="0.25">
      <c r="A374" s="103" t="str">
        <f t="shared" si="48"/>
        <v>Sentinel</v>
      </c>
      <c r="D374" s="129" t="s">
        <v>72</v>
      </c>
      <c r="E374" s="25"/>
      <c r="F374" s="34">
        <v>5.9999999999999995E-4</v>
      </c>
      <c r="G374" s="43">
        <f>E346*E348</f>
        <v>62.490000000000009</v>
      </c>
      <c r="H374" s="53">
        <f>G374*F374</f>
        <v>3.7494E-2</v>
      </c>
      <c r="I374" s="35">
        <f>F374</f>
        <v>5.9999999999999995E-4</v>
      </c>
      <c r="J374" s="44">
        <f>E346*E349</f>
        <v>62.490000000000009</v>
      </c>
      <c r="K374" s="118">
        <f>J374*I374</f>
        <v>3.7494E-2</v>
      </c>
      <c r="L374" s="119">
        <f t="shared" si="49"/>
        <v>0</v>
      </c>
      <c r="M374" s="120">
        <f>IF(ISERROR(L374/H374), "", L374/H374)</f>
        <v>0</v>
      </c>
    </row>
    <row r="375" spans="1:14" x14ac:dyDescent="0.25">
      <c r="A375" s="103" t="str">
        <f t="shared" si="48"/>
        <v>Sentinel</v>
      </c>
      <c r="D375" s="25" t="s">
        <v>73</v>
      </c>
      <c r="E375" s="25"/>
      <c r="F375" s="54">
        <v>0.25</v>
      </c>
      <c r="G375" s="27">
        <v>1</v>
      </c>
      <c r="H375" s="130">
        <f>G375*F375</f>
        <v>0.25</v>
      </c>
      <c r="I375" s="45">
        <v>0.25</v>
      </c>
      <c r="J375" s="30">
        <v>1</v>
      </c>
      <c r="K375" s="118">
        <f>J375*I375</f>
        <v>0.25</v>
      </c>
      <c r="L375" s="119">
        <f t="shared" si="49"/>
        <v>0</v>
      </c>
      <c r="M375" s="120">
        <f>IF(ISERROR(L375/H375), "", L375/H375)</f>
        <v>0</v>
      </c>
    </row>
    <row r="376" spans="1:14" ht="26.4" hidden="1" customHeight="1" x14ac:dyDescent="0.25">
      <c r="A376" s="103" t="str">
        <f t="shared" si="48"/>
        <v>Sentinel</v>
      </c>
      <c r="D376" s="129" t="s">
        <v>74</v>
      </c>
      <c r="E376" s="25"/>
      <c r="F376" s="34"/>
      <c r="G376" s="43"/>
      <c r="H376" s="130"/>
      <c r="I376" s="35"/>
      <c r="J376" s="44"/>
      <c r="K376" s="118"/>
      <c r="L376" s="119"/>
      <c r="M376" s="120"/>
    </row>
    <row r="377" spans="1:14" x14ac:dyDescent="0.25">
      <c r="A377" s="103" t="str">
        <f t="shared" si="48"/>
        <v>Sentinel</v>
      </c>
      <c r="B377" s="103" t="s">
        <v>12</v>
      </c>
      <c r="D377" s="25" t="s">
        <v>75</v>
      </c>
      <c r="E377" s="25"/>
      <c r="F377" s="96">
        <v>9.8000000000000004E-2</v>
      </c>
      <c r="G377" s="55">
        <f>IF(AND(E346*12&gt;=150000),OffPeakPer*E346*E348,OffPeakPer*E346)</f>
        <v>38.4</v>
      </c>
      <c r="H377" s="130">
        <f>G377*F377</f>
        <v>3.7631999999999999</v>
      </c>
      <c r="I377" s="35">
        <f>F377</f>
        <v>9.8000000000000004E-2</v>
      </c>
      <c r="J377" s="56">
        <f>IF(AND(E346*12&gt;=150000),OffPeakPer*E346*E349,OffPeakPer*E346)</f>
        <v>38.4</v>
      </c>
      <c r="K377" s="118">
        <f>J377*I377</f>
        <v>3.7631999999999999</v>
      </c>
      <c r="L377" s="119">
        <f>K377-H377</f>
        <v>0</v>
      </c>
      <c r="M377" s="120">
        <f>IF(ISERROR(L377/H377), "", L377/H377)</f>
        <v>0</v>
      </c>
    </row>
    <row r="378" spans="1:14" x14ac:dyDescent="0.25">
      <c r="A378" s="103" t="str">
        <f t="shared" si="48"/>
        <v>Sentinel</v>
      </c>
      <c r="B378" s="103" t="s">
        <v>12</v>
      </c>
      <c r="D378" s="25" t="s">
        <v>76</v>
      </c>
      <c r="E378" s="25"/>
      <c r="F378" s="96">
        <v>0.157</v>
      </c>
      <c r="G378" s="55">
        <f>IF(AND(E346*12&gt;=150000),MidPeakPer*E346*E348,MidPeakPer*E346)</f>
        <v>10.799999999999999</v>
      </c>
      <c r="H378" s="130">
        <f>G378*F378</f>
        <v>1.6955999999999998</v>
      </c>
      <c r="I378" s="35">
        <f>F378</f>
        <v>0.157</v>
      </c>
      <c r="J378" s="56">
        <f>IF(AND(E346*12&gt;=150000),MidPeakPer*E346*E349,MidPeakPer*E346)</f>
        <v>10.799999999999999</v>
      </c>
      <c r="K378" s="118">
        <f>J378*I378</f>
        <v>1.6955999999999998</v>
      </c>
      <c r="L378" s="119">
        <f>K378-H378</f>
        <v>0</v>
      </c>
      <c r="M378" s="120">
        <f>IF(ISERROR(L378/H378), "", L378/H378)</f>
        <v>0</v>
      </c>
    </row>
    <row r="379" spans="1:14" ht="13.8" thickBot="1" x14ac:dyDescent="0.3">
      <c r="A379" s="103" t="str">
        <f t="shared" si="48"/>
        <v>Sentinel</v>
      </c>
      <c r="B379" s="103" t="s">
        <v>12</v>
      </c>
      <c r="D379" s="103" t="s">
        <v>77</v>
      </c>
      <c r="E379" s="25"/>
      <c r="F379" s="96">
        <v>0.20300000000000001</v>
      </c>
      <c r="G379" s="55">
        <f>IF(AND(E346*12&gt;=150000),OnPeakPer*E346*E348,OnPeakPer*E346)</f>
        <v>10.799999999999999</v>
      </c>
      <c r="H379" s="130">
        <f>G379*F379</f>
        <v>2.1924000000000001</v>
      </c>
      <c r="I379" s="35">
        <f>F379</f>
        <v>0.20300000000000001</v>
      </c>
      <c r="J379" s="56">
        <f>IF(AND(E346*12&gt;=150000),OnPeakPer*E346*E349,OnPeakPer*E346)</f>
        <v>10.799999999999999</v>
      </c>
      <c r="K379" s="118">
        <f>J379*I379</f>
        <v>2.1924000000000001</v>
      </c>
      <c r="L379" s="119">
        <f>K379-H379</f>
        <v>0</v>
      </c>
      <c r="M379" s="120">
        <f>IF(ISERROR(L379/H379), "", L379/H379)</f>
        <v>0</v>
      </c>
    </row>
    <row r="380" spans="1:14" ht="13.8" hidden="1" customHeight="1" thickBot="1" x14ac:dyDescent="0.3">
      <c r="A380" s="103" t="str">
        <f t="shared" si="48"/>
        <v>Sentinel</v>
      </c>
      <c r="B380" s="103" t="s">
        <v>78</v>
      </c>
      <c r="D380" s="25" t="s">
        <v>79</v>
      </c>
      <c r="E380" s="25"/>
      <c r="F380" s="57">
        <v>0.11308</v>
      </c>
      <c r="G380" s="55">
        <f>IF(AND(E346*12&gt;=150000),E346*E348,E346)</f>
        <v>60</v>
      </c>
      <c r="H380" s="130">
        <f>G380*F380</f>
        <v>6.7847999999999997</v>
      </c>
      <c r="I380" s="35">
        <f>F380</f>
        <v>0.11308</v>
      </c>
      <c r="J380" s="56">
        <f>IF(AND(E346*12&gt;=150000),E346*E349,E346)</f>
        <v>60</v>
      </c>
      <c r="K380" s="118">
        <f>J380*I380</f>
        <v>6.7847999999999997</v>
      </c>
      <c r="L380" s="119">
        <f>K380-H380</f>
        <v>0</v>
      </c>
      <c r="M380" s="120">
        <f>IF(ISERROR(L380/H380), "", L380/H380)</f>
        <v>0</v>
      </c>
    </row>
    <row r="381" spans="1:14" ht="13.8" hidden="1" customHeight="1" thickBot="1" x14ac:dyDescent="0.3">
      <c r="A381" s="103" t="str">
        <f t="shared" si="48"/>
        <v>Sentinel</v>
      </c>
      <c r="B381" s="103" t="s">
        <v>17</v>
      </c>
      <c r="D381" s="25" t="s">
        <v>80</v>
      </c>
      <c r="E381" s="25"/>
      <c r="F381" s="57">
        <v>0.11308</v>
      </c>
      <c r="G381" s="55">
        <f>IF(AND(E346*12&gt;=150000),E346*E348,E346)</f>
        <v>60</v>
      </c>
      <c r="H381" s="130">
        <f>G381*F381</f>
        <v>6.7847999999999997</v>
      </c>
      <c r="I381" s="35">
        <f>F381</f>
        <v>0.11308</v>
      </c>
      <c r="J381" s="56">
        <f>IF(AND(E346*12&gt;=150000),E346*E349,E346)</f>
        <v>60</v>
      </c>
      <c r="K381" s="118">
        <f>J381*I381</f>
        <v>6.7847999999999997</v>
      </c>
      <c r="L381" s="119">
        <f>K381-H381</f>
        <v>0</v>
      </c>
      <c r="M381" s="120">
        <f>IF(ISERROR(L381/H381), "", L381/H381)</f>
        <v>0</v>
      </c>
    </row>
    <row r="382" spans="1:14" ht="13.8" thickBot="1" x14ac:dyDescent="0.3">
      <c r="A382" s="103" t="str">
        <f t="shared" si="48"/>
        <v>Sentinel</v>
      </c>
      <c r="D382" s="58"/>
      <c r="E382" s="59"/>
      <c r="F382" s="60"/>
      <c r="G382" s="61"/>
      <c r="H382" s="62"/>
      <c r="I382" s="60"/>
      <c r="J382" s="63"/>
      <c r="K382" s="62"/>
      <c r="L382" s="64"/>
      <c r="M382" s="65"/>
    </row>
    <row r="383" spans="1:14" x14ac:dyDescent="0.25">
      <c r="A383" s="103" t="str">
        <f t="shared" si="48"/>
        <v>Sentinel</v>
      </c>
      <c r="B383" s="103" t="s">
        <v>12</v>
      </c>
      <c r="D383" s="135" t="s">
        <v>81</v>
      </c>
      <c r="E383" s="25"/>
      <c r="F383" s="66"/>
      <c r="G383" s="67"/>
      <c r="H383" s="68">
        <f>SUM(H373:H379,H372)</f>
        <v>22.78342936113016</v>
      </c>
      <c r="I383" s="69"/>
      <c r="J383" s="69"/>
      <c r="K383" s="68">
        <f>SUM(K373:K379,K372)</f>
        <v>23.319063362057818</v>
      </c>
      <c r="L383" s="70">
        <f>K383-H383</f>
        <v>0.53563400092765789</v>
      </c>
      <c r="M383" s="71">
        <f>IF((H383)=0,"",(L383/H383))</f>
        <v>2.3509805852207671E-2</v>
      </c>
    </row>
    <row r="384" spans="1:14" x14ac:dyDescent="0.25">
      <c r="A384" s="103" t="str">
        <f t="shared" si="48"/>
        <v>Sentinel</v>
      </c>
      <c r="B384" s="103" t="s">
        <v>12</v>
      </c>
      <c r="D384" s="142" t="s">
        <v>82</v>
      </c>
      <c r="E384" s="25"/>
      <c r="F384" s="66">
        <v>0.13</v>
      </c>
      <c r="G384" s="72"/>
      <c r="H384" s="73">
        <f>H383*F384</f>
        <v>2.9618458169469211</v>
      </c>
      <c r="I384" s="74">
        <v>0.13</v>
      </c>
      <c r="J384" s="27"/>
      <c r="K384" s="73">
        <f>K383*I384</f>
        <v>3.0314782370675166</v>
      </c>
      <c r="L384" s="32">
        <f>K384-H384</f>
        <v>6.9632420120595562E-2</v>
      </c>
      <c r="M384" s="75">
        <f>IF((H384)=0,"",(L384/H384))</f>
        <v>2.3509805852207681E-2</v>
      </c>
    </row>
    <row r="385" spans="1:14" ht="14.4" x14ac:dyDescent="0.3">
      <c r="A385" s="103" t="str">
        <f t="shared" si="48"/>
        <v>Sentinel</v>
      </c>
      <c r="B385" s="103" t="s">
        <v>12</v>
      </c>
      <c r="D385" s="142" t="s">
        <v>83</v>
      </c>
      <c r="E385" s="147"/>
      <c r="F385" s="76">
        <v>0.23499999999999999</v>
      </c>
      <c r="G385" s="72"/>
      <c r="H385" s="73">
        <f>IF(OR(ISNUMBER(SEARCH("[DGEN]", E344))=TRUE, ISNUMBER(SEARCH("STREET LIGHT", E344))=TRUE), 0, IF(AND(E346=0, E347=0),0, IF(AND(E347=0, E346*12&gt;250000), 0, IF(AND(E346=0, E347&gt;=50), 0, IF(E346*12&lt;=250000, F385*H383*-1, IF(E347&lt;50, F385*H383*-1, 0))))))</f>
        <v>-5.354105899865587</v>
      </c>
      <c r="I385" s="76">
        <v>0.23499999999999999</v>
      </c>
      <c r="J385" s="27"/>
      <c r="K385" s="73">
        <f>IF(OR(ISNUMBER(SEARCH("[DGEN]", E344))=TRUE, ISNUMBER(SEARCH("STREET LIGHT", E344))=TRUE), 0, IF(AND(E346=0, E347=0),0, IF(AND(E347=0, E346*12&gt;250000), 0, IF(AND(E346=0, E347&gt;=50), 0, IF(E346*12&lt;=250000, I385*K383*-1, IF(E347&lt;50, I385*K383*-1, 0))))))</f>
        <v>-5.4799798900835865</v>
      </c>
      <c r="L385" s="32">
        <f>K385-H385</f>
        <v>-0.1258739902179995</v>
      </c>
      <c r="M385" s="75"/>
    </row>
    <row r="386" spans="1:14" ht="13.8" thickBot="1" x14ac:dyDescent="0.3">
      <c r="A386" s="103" t="str">
        <f t="shared" si="48"/>
        <v>Sentinel</v>
      </c>
      <c r="B386" s="103" t="s">
        <v>84</v>
      </c>
      <c r="C386" s="24">
        <f>B21</f>
        <v>5</v>
      </c>
      <c r="D386" s="248" t="s">
        <v>85</v>
      </c>
      <c r="E386" s="248"/>
      <c r="F386" s="77"/>
      <c r="G386" s="78"/>
      <c r="H386" s="79">
        <f>H383+H384+H385</f>
        <v>20.391169278211493</v>
      </c>
      <c r="I386" s="80"/>
      <c r="J386" s="80"/>
      <c r="K386" s="81">
        <f>K383+K384+K385</f>
        <v>20.870561709041748</v>
      </c>
      <c r="L386" s="82">
        <f>K386-H386</f>
        <v>0.47939243083025573</v>
      </c>
      <c r="M386" s="83">
        <f>IF((H386)=0,"",(L386/H386))</f>
        <v>2.3509805852207764E-2</v>
      </c>
      <c r="N386" s="159"/>
    </row>
    <row r="387" spans="1:14" ht="13.8" thickBot="1" x14ac:dyDescent="0.3">
      <c r="A387" s="103" t="str">
        <f t="shared" si="48"/>
        <v>Sentinel</v>
      </c>
      <c r="B387" s="103" t="s">
        <v>12</v>
      </c>
      <c r="D387" s="58"/>
      <c r="E387" s="59"/>
      <c r="F387" s="60"/>
      <c r="G387" s="61"/>
      <c r="H387" s="62"/>
      <c r="I387" s="60"/>
      <c r="J387" s="63"/>
      <c r="K387" s="62"/>
      <c r="L387" s="64"/>
      <c r="M387" s="65"/>
    </row>
    <row r="388" spans="1:14" hidden="1" x14ac:dyDescent="0.25">
      <c r="A388" s="103" t="str">
        <f t="shared" si="48"/>
        <v>Sentinel</v>
      </c>
      <c r="B388" s="103" t="s">
        <v>78</v>
      </c>
      <c r="D388" s="135" t="s">
        <v>86</v>
      </c>
      <c r="E388" s="25"/>
      <c r="F388" s="136"/>
      <c r="G388" s="137"/>
      <c r="H388" s="138">
        <f>SUM(H380,H373:H376,H372)</f>
        <v>21.917029361130158</v>
      </c>
      <c r="I388" s="139"/>
      <c r="J388" s="139"/>
      <c r="K388" s="138">
        <f>SUM(K380,K373:K376,K372)</f>
        <v>22.45266336205782</v>
      </c>
      <c r="L388" s="140">
        <f>K388-H388</f>
        <v>0.53563400092766145</v>
      </c>
      <c r="M388" s="141">
        <f>IF((H388)=0,"",(L388/H388))</f>
        <v>2.4439169747959004E-2</v>
      </c>
    </row>
    <row r="389" spans="1:14" hidden="1" x14ac:dyDescent="0.25">
      <c r="A389" s="103" t="str">
        <f t="shared" si="48"/>
        <v>Sentinel</v>
      </c>
      <c r="B389" s="103" t="s">
        <v>78</v>
      </c>
      <c r="D389" s="142" t="s">
        <v>82</v>
      </c>
      <c r="E389" s="25"/>
      <c r="F389" s="136">
        <v>0.13</v>
      </c>
      <c r="G389" s="137"/>
      <c r="H389" s="144">
        <f>H388*F389</f>
        <v>2.8492138169469206</v>
      </c>
      <c r="I389" s="136">
        <v>0.13</v>
      </c>
      <c r="J389" s="145"/>
      <c r="K389" s="144">
        <f>K388*I389</f>
        <v>2.9188462370675166</v>
      </c>
      <c r="L389" s="119">
        <f>K389-H389</f>
        <v>6.9632420120596006E-2</v>
      </c>
      <c r="M389" s="146">
        <f>IF((H389)=0,"",(L389/H389))</f>
        <v>2.4439169747959011E-2</v>
      </c>
    </row>
    <row r="390" spans="1:14" ht="14.4" hidden="1" x14ac:dyDescent="0.3">
      <c r="A390" s="103" t="str">
        <f t="shared" si="48"/>
        <v>Sentinel</v>
      </c>
      <c r="B390" s="103" t="s">
        <v>78</v>
      </c>
      <c r="D390" s="142" t="s">
        <v>83</v>
      </c>
      <c r="E390" s="147"/>
      <c r="F390" s="148">
        <v>0.23499999999999999</v>
      </c>
      <c r="G390" s="137"/>
      <c r="H390" s="144">
        <f>IF(OR(ISNUMBER(SEARCH("[DGEN]", E344))=TRUE, ISNUMBER(SEARCH("STREET LIGHT", E344))=TRUE), 0, IF(AND(E346=0, E347=0),0, IF(AND(E347=0, E346*12&gt;250000), 0, IF(AND(E346=0, E347&gt;=50), 0, IF(E346*12&lt;=250000, F390*H388*-1, IF(E347&lt;50, F390*H388*-1, 0))))))</f>
        <v>-5.1505018998655867</v>
      </c>
      <c r="I390" s="148">
        <v>0.23499999999999999</v>
      </c>
      <c r="J390" s="145"/>
      <c r="K390" s="144">
        <f>IF(OR(ISNUMBER(SEARCH("[DGEN]", E344))=TRUE, ISNUMBER(SEARCH("STREET LIGHT", E344))=TRUE), 0, IF(AND(E346=0, E347=0),0, IF(AND(E347=0, E346*12&gt;250000), 0, IF(AND(E346=0, E347&gt;=50), 0, IF(E346*12&lt;=250000, I390*K388*-1, IF(E347&lt;50, I390*K388*-1, 0))))))</f>
        <v>-5.2763758900835871</v>
      </c>
      <c r="L390" s="119"/>
      <c r="M390" s="146"/>
    </row>
    <row r="391" spans="1:14" hidden="1" x14ac:dyDescent="0.25">
      <c r="A391" s="103" t="str">
        <f t="shared" si="48"/>
        <v>Sentinel</v>
      </c>
      <c r="B391" s="103" t="s">
        <v>87</v>
      </c>
      <c r="D391" s="248" t="s">
        <v>86</v>
      </c>
      <c r="E391" s="248"/>
      <c r="F391" s="149"/>
      <c r="G391" s="143"/>
      <c r="H391" s="138">
        <f>SUM(H388,H389)</f>
        <v>24.76624317807708</v>
      </c>
      <c r="I391" s="150"/>
      <c r="J391" s="150"/>
      <c r="K391" s="138">
        <f>SUM(K388,K389)</f>
        <v>25.371509599125336</v>
      </c>
      <c r="L391" s="140">
        <f>K391-H391</f>
        <v>0.60526642104825612</v>
      </c>
      <c r="M391" s="141">
        <f>IF((H391)=0,"",(L391/H391))</f>
        <v>2.4439169747958952E-2</v>
      </c>
    </row>
    <row r="392" spans="1:14" ht="13.8" hidden="1" thickBot="1" x14ac:dyDescent="0.3">
      <c r="A392" s="103" t="str">
        <f t="shared" si="48"/>
        <v>Sentinel</v>
      </c>
      <c r="B392" s="103" t="s">
        <v>78</v>
      </c>
      <c r="D392" s="131"/>
      <c r="E392" s="132"/>
      <c r="F392" s="151"/>
      <c r="G392" s="152"/>
      <c r="H392" s="153"/>
      <c r="I392" s="151"/>
      <c r="J392" s="133"/>
      <c r="K392" s="153"/>
      <c r="L392" s="154"/>
      <c r="M392" s="134"/>
    </row>
    <row r="393" spans="1:14" hidden="1" x14ac:dyDescent="0.25">
      <c r="A393" s="103" t="str">
        <f t="shared" si="48"/>
        <v>Sentinel</v>
      </c>
      <c r="B393" s="103" t="s">
        <v>17</v>
      </c>
      <c r="D393" s="135" t="s">
        <v>88</v>
      </c>
      <c r="E393" s="25"/>
      <c r="F393" s="136"/>
      <c r="G393" s="137"/>
      <c r="H393" s="138">
        <f>SUM(H381,H373:H376,H372)</f>
        <v>21.917029361130158</v>
      </c>
      <c r="I393" s="139"/>
      <c r="J393" s="139"/>
      <c r="K393" s="138">
        <f>SUM(K381,K373:K376,K372)</f>
        <v>22.45266336205782</v>
      </c>
      <c r="L393" s="140">
        <f>K393-H393</f>
        <v>0.53563400092766145</v>
      </c>
      <c r="M393" s="141">
        <f>IF((H393)=0,"",(L393/H393))</f>
        <v>2.4439169747959004E-2</v>
      </c>
    </row>
    <row r="394" spans="1:14" hidden="1" x14ac:dyDescent="0.25">
      <c r="A394" s="103" t="str">
        <f t="shared" si="48"/>
        <v>Sentinel</v>
      </c>
      <c r="B394" s="103" t="s">
        <v>17</v>
      </c>
      <c r="D394" s="142" t="s">
        <v>82</v>
      </c>
      <c r="E394" s="25"/>
      <c r="F394" s="136">
        <v>0.13</v>
      </c>
      <c r="G394" s="137"/>
      <c r="H394" s="144">
        <f>H393*F394</f>
        <v>2.8492138169469206</v>
      </c>
      <c r="I394" s="136">
        <v>0.13</v>
      </c>
      <c r="J394" s="145"/>
      <c r="K394" s="144">
        <f>K393*I394</f>
        <v>2.9188462370675166</v>
      </c>
      <c r="L394" s="119">
        <f>K394-H394</f>
        <v>6.9632420120596006E-2</v>
      </c>
      <c r="M394" s="146">
        <f>IF((H394)=0,"",(L394/H394))</f>
        <v>2.4439169747959011E-2</v>
      </c>
    </row>
    <row r="395" spans="1:14" ht="14.4" hidden="1" x14ac:dyDescent="0.3">
      <c r="A395" s="103" t="str">
        <f t="shared" si="48"/>
        <v>Sentinel</v>
      </c>
      <c r="B395" s="103" t="s">
        <v>17</v>
      </c>
      <c r="D395" s="142" t="s">
        <v>83</v>
      </c>
      <c r="E395" s="147"/>
      <c r="F395" s="148">
        <v>0.23499999999999999</v>
      </c>
      <c r="G395" s="137"/>
      <c r="H395" s="144">
        <f>IF(OR(ISNUMBER(SEARCH("[DGEN]", E344))=TRUE, ISNUMBER(SEARCH("STREET LIGHT", E344))=TRUE), 0, IF(AND(E346=0, E347=0),0, IF(AND(E347=0, E346*12&gt;250000), 0, IF(AND(E346=0, E347&gt;=50), 0, IF(E346*12&lt;=250000, F395*H393*-1, IF(E347&lt;50, F395*H393*-1, 0))))))</f>
        <v>-5.1505018998655867</v>
      </c>
      <c r="I395" s="148">
        <v>0.23499999999999999</v>
      </c>
      <c r="J395" s="145"/>
      <c r="K395" s="144">
        <f>IF(OR(ISNUMBER(SEARCH("[DGEN]", E344))=TRUE, ISNUMBER(SEARCH("STREET LIGHT", E344))=TRUE), 0, IF(AND(E346=0, E347=0),0, IF(AND(E347=0, E346*12&gt;250000), 0, IF(AND(E346=0, E347&gt;=50), 0, IF(E346*12&lt;=250000, I395*K393*-1, IF(E347&lt;50, I395*K393*-1, 0))))))</f>
        <v>-5.2763758900835871</v>
      </c>
      <c r="L395" s="119"/>
      <c r="M395" s="146"/>
    </row>
    <row r="396" spans="1:14" hidden="1" x14ac:dyDescent="0.25">
      <c r="A396" s="103" t="str">
        <f t="shared" si="48"/>
        <v>Sentinel</v>
      </c>
      <c r="B396" s="103" t="s">
        <v>89</v>
      </c>
      <c r="D396" s="248" t="s">
        <v>88</v>
      </c>
      <c r="E396" s="248"/>
      <c r="F396" s="149"/>
      <c r="G396" s="143"/>
      <c r="H396" s="138">
        <f>SUM(H393,H394)</f>
        <v>24.76624317807708</v>
      </c>
      <c r="I396" s="150"/>
      <c r="J396" s="150"/>
      <c r="K396" s="138">
        <f>SUM(K393,K394)</f>
        <v>25.371509599125336</v>
      </c>
      <c r="L396" s="140">
        <f>K396-H396</f>
        <v>0.60526642104825612</v>
      </c>
      <c r="M396" s="141">
        <f>IF((H396)=0,"",(L396/H396))</f>
        <v>2.4439169747958952E-2</v>
      </c>
    </row>
    <row r="397" spans="1:14" ht="13.8" hidden="1" thickBot="1" x14ac:dyDescent="0.3">
      <c r="A397" s="103" t="str">
        <f t="shared" si="48"/>
        <v>Sentinel</v>
      </c>
      <c r="B397" s="103" t="s">
        <v>17</v>
      </c>
      <c r="D397" s="131"/>
      <c r="E397" s="132"/>
      <c r="F397" s="155"/>
      <c r="G397" s="152"/>
      <c r="H397" s="156"/>
      <c r="I397" s="155"/>
      <c r="J397" s="133"/>
      <c r="K397" s="156"/>
      <c r="L397" s="154"/>
      <c r="M397" s="157"/>
    </row>
    <row r="400" spans="1:14" x14ac:dyDescent="0.25">
      <c r="C400" s="103"/>
      <c r="D400" s="104" t="s">
        <v>34</v>
      </c>
      <c r="E400" s="249" t="str">
        <f>D22</f>
        <v>Street Light</v>
      </c>
      <c r="F400" s="250"/>
      <c r="G400" s="250"/>
      <c r="H400" s="250"/>
      <c r="I400" s="250"/>
      <c r="J400" s="251"/>
      <c r="K400" s="103" t="str">
        <f>IF(N22="DEMAND - INTERVAL","RTSR - INTERVAL METERED","")</f>
        <v/>
      </c>
    </row>
    <row r="401" spans="1:14" x14ac:dyDescent="0.25">
      <c r="C401" s="103"/>
      <c r="D401" s="104" t="s">
        <v>35</v>
      </c>
      <c r="E401" s="252" t="str">
        <f>H22</f>
        <v>Non-RPP (Other)</v>
      </c>
      <c r="F401" s="253"/>
      <c r="G401" s="254"/>
      <c r="H401" s="20"/>
      <c r="I401" s="20"/>
    </row>
    <row r="402" spans="1:14" ht="15.6" x14ac:dyDescent="0.25">
      <c r="C402" s="103"/>
      <c r="D402" s="104" t="s">
        <v>36</v>
      </c>
      <c r="E402" s="21">
        <f>K22</f>
        <v>326077.50428732426</v>
      </c>
      <c r="F402" s="105" t="s">
        <v>11</v>
      </c>
      <c r="J402" s="22"/>
      <c r="K402" s="22"/>
      <c r="L402" s="22"/>
      <c r="M402" s="22"/>
      <c r="N402" s="22"/>
    </row>
    <row r="403" spans="1:14" ht="15.6" x14ac:dyDescent="0.3">
      <c r="C403" s="103"/>
      <c r="D403" s="104" t="s">
        <v>37</v>
      </c>
      <c r="E403" s="21">
        <f>L22</f>
        <v>863.33336806145189</v>
      </c>
      <c r="F403" s="106" t="s">
        <v>16</v>
      </c>
      <c r="G403" s="107"/>
      <c r="H403" s="108"/>
      <c r="I403" s="108"/>
      <c r="J403" s="108"/>
    </row>
    <row r="404" spans="1:14" x14ac:dyDescent="0.25">
      <c r="C404" s="103"/>
      <c r="D404" s="104" t="s">
        <v>38</v>
      </c>
      <c r="E404" s="23">
        <f>I22</f>
        <v>1.0415000000000001</v>
      </c>
    </row>
    <row r="405" spans="1:14" x14ac:dyDescent="0.25">
      <c r="C405" s="103"/>
      <c r="D405" s="104" t="s">
        <v>39</v>
      </c>
      <c r="E405" s="23">
        <f>J22</f>
        <v>1.0415000000000001</v>
      </c>
    </row>
    <row r="406" spans="1:14" x14ac:dyDescent="0.25">
      <c r="C406" s="103"/>
    </row>
    <row r="407" spans="1:14" x14ac:dyDescent="0.25">
      <c r="C407" s="103"/>
      <c r="E407" s="105"/>
      <c r="F407" s="237" t="s">
        <v>40</v>
      </c>
      <c r="G407" s="238"/>
      <c r="H407" s="239"/>
      <c r="I407" s="237" t="s">
        <v>41</v>
      </c>
      <c r="J407" s="238"/>
      <c r="K407" s="239"/>
      <c r="L407" s="237" t="s">
        <v>42</v>
      </c>
      <c r="M407" s="239"/>
    </row>
    <row r="408" spans="1:14" x14ac:dyDescent="0.25">
      <c r="C408" s="103"/>
      <c r="E408" s="240"/>
      <c r="F408" s="109" t="s">
        <v>43</v>
      </c>
      <c r="G408" s="109" t="s">
        <v>44</v>
      </c>
      <c r="H408" s="110" t="s">
        <v>45</v>
      </c>
      <c r="I408" s="109" t="s">
        <v>43</v>
      </c>
      <c r="J408" s="111" t="s">
        <v>44</v>
      </c>
      <c r="K408" s="110" t="s">
        <v>45</v>
      </c>
      <c r="L408" s="242" t="s">
        <v>46</v>
      </c>
      <c r="M408" s="244" t="s">
        <v>47</v>
      </c>
    </row>
    <row r="409" spans="1:14" x14ac:dyDescent="0.25">
      <c r="C409" s="103"/>
      <c r="E409" s="241"/>
      <c r="F409" s="112" t="s">
        <v>48</v>
      </c>
      <c r="G409" s="112"/>
      <c r="H409" s="113" t="s">
        <v>48</v>
      </c>
      <c r="I409" s="112" t="s">
        <v>48</v>
      </c>
      <c r="J409" s="113"/>
      <c r="K409" s="113" t="s">
        <v>48</v>
      </c>
      <c r="L409" s="243"/>
      <c r="M409" s="245"/>
    </row>
    <row r="410" spans="1:14" x14ac:dyDescent="0.25">
      <c r="A410" s="103" t="str">
        <f>$E400</f>
        <v>Street Light</v>
      </c>
      <c r="D410" s="114" t="s">
        <v>49</v>
      </c>
      <c r="E410" s="25"/>
      <c r="F410" s="26">
        <f>'WRZ BI (2028)'!I410</f>
        <v>1.21</v>
      </c>
      <c r="G410" s="203">
        <v>12262</v>
      </c>
      <c r="H410" s="116">
        <f>G410*F410</f>
        <v>14837.02</v>
      </c>
      <c r="I410" s="29">
        <v>1.25</v>
      </c>
      <c r="J410" s="117">
        <v>12262</v>
      </c>
      <c r="K410" s="118">
        <f>J410*I410</f>
        <v>15327.5</v>
      </c>
      <c r="L410" s="119">
        <f>K410-H410</f>
        <v>490.47999999999956</v>
      </c>
      <c r="M410" s="120">
        <f>IF(ISERROR(L410/H410), "", L410/H410)</f>
        <v>3.3057851239669388E-2</v>
      </c>
    </row>
    <row r="411" spans="1:14" x14ac:dyDescent="0.25">
      <c r="A411" s="103" t="str">
        <f t="shared" ref="A411:A453" si="53">A410</f>
        <v>Street Light</v>
      </c>
      <c r="D411" s="114" t="s">
        <v>50</v>
      </c>
      <c r="E411" s="25"/>
      <c r="F411" s="36">
        <f>'WRZ BI (2028)'!I411</f>
        <v>5.5077999999999996</v>
      </c>
      <c r="G411" s="202">
        <f>IF($E403&gt;0, $E403, $E402)</f>
        <v>863.33336806145189</v>
      </c>
      <c r="H411" s="116">
        <f>G411*F411</f>
        <v>4755.067524608864</v>
      </c>
      <c r="I411" s="201">
        <v>5.7096</v>
      </c>
      <c r="J411" s="204">
        <f>IF($E403&gt;0, $E403, $E402)</f>
        <v>863.33336806145189</v>
      </c>
      <c r="K411" s="118">
        <f>J411*I411</f>
        <v>4929.2881982836661</v>
      </c>
      <c r="L411" s="119">
        <f>K411-H411</f>
        <v>174.22067367480213</v>
      </c>
      <c r="M411" s="120">
        <f>IF(ISERROR(L411/H411), "", L411/H411)</f>
        <v>3.6638948400450518E-2</v>
      </c>
    </row>
    <row r="412" spans="1:14" ht="13.2" hidden="1" customHeight="1" x14ac:dyDescent="0.25">
      <c r="A412" s="103" t="str">
        <f t="shared" si="53"/>
        <v>Street Light</v>
      </c>
      <c r="D412" s="114" t="s">
        <v>51</v>
      </c>
      <c r="E412" s="25"/>
      <c r="F412" s="34"/>
      <c r="G412" s="115">
        <f>IF($E403&gt;0, $E403, $E402)</f>
        <v>863.33336806145189</v>
      </c>
      <c r="H412" s="116">
        <v>0</v>
      </c>
      <c r="I412" s="35"/>
      <c r="J412" s="117">
        <f>IF($E403&gt;0, $E403, $E402)</f>
        <v>863.33336806145189</v>
      </c>
      <c r="K412" s="118">
        <v>0</v>
      </c>
      <c r="L412" s="119"/>
      <c r="M412" s="120"/>
    </row>
    <row r="413" spans="1:14" ht="13.2" hidden="1" customHeight="1" x14ac:dyDescent="0.25">
      <c r="A413" s="103" t="str">
        <f t="shared" si="53"/>
        <v>Street Light</v>
      </c>
      <c r="D413" s="114" t="s">
        <v>52</v>
      </c>
      <c r="E413" s="25"/>
      <c r="F413" s="34"/>
      <c r="G413" s="115">
        <f>IF($E403&gt;0, $E403, $E402)</f>
        <v>863.33336806145189</v>
      </c>
      <c r="H413" s="116">
        <v>0</v>
      </c>
      <c r="I413" s="35"/>
      <c r="J413" s="121">
        <f>IF($E403&gt;0, $E403, $E402)</f>
        <v>863.33336806145189</v>
      </c>
      <c r="K413" s="118">
        <v>0</v>
      </c>
      <c r="L413" s="119">
        <f t="shared" ref="L413:L431" si="54">K413-H413</f>
        <v>0</v>
      </c>
      <c r="M413" s="120" t="str">
        <f>IF(ISERROR(L413/H413), "", L413/H413)</f>
        <v/>
      </c>
    </row>
    <row r="414" spans="1:14" x14ac:dyDescent="0.25">
      <c r="A414" s="103" t="str">
        <f t="shared" si="53"/>
        <v>Street Light</v>
      </c>
      <c r="D414" s="114" t="s">
        <v>53</v>
      </c>
      <c r="E414" s="25"/>
      <c r="F414" s="26">
        <f>'WRZ BI (2028)'!I414</f>
        <v>0</v>
      </c>
      <c r="G414" s="203">
        <v>12262</v>
      </c>
      <c r="H414" s="116">
        <f>G414*F414</f>
        <v>0</v>
      </c>
      <c r="I414" s="29">
        <v>0</v>
      </c>
      <c r="J414" s="117">
        <v>12262</v>
      </c>
      <c r="K414" s="118">
        <f>J414*I414</f>
        <v>0</v>
      </c>
      <c r="L414" s="119">
        <f t="shared" si="54"/>
        <v>0</v>
      </c>
      <c r="M414" s="120" t="str">
        <f>IF(ISERROR(L414/H414), "", L414/H414)</f>
        <v/>
      </c>
    </row>
    <row r="415" spans="1:14" x14ac:dyDescent="0.25">
      <c r="A415" s="103" t="str">
        <f t="shared" si="53"/>
        <v>Street Light</v>
      </c>
      <c r="D415" s="114" t="s">
        <v>54</v>
      </c>
      <c r="E415" s="25"/>
      <c r="F415" s="36">
        <f>'WRZ BI (2028)'!I415</f>
        <v>1.3217967102427199</v>
      </c>
      <c r="G415" s="202">
        <f>IF($E403&gt;0, $E403, $E402)</f>
        <v>863.33336806145189</v>
      </c>
      <c r="H415" s="116">
        <f>G415*F415</f>
        <v>1141.1512057463945</v>
      </c>
      <c r="I415" s="201">
        <v>1.3217967102427199</v>
      </c>
      <c r="J415" s="204">
        <f>IF($E403&gt;0, $E403, $E402)</f>
        <v>863.33336806145189</v>
      </c>
      <c r="K415" s="118">
        <f>J415*I415</f>
        <v>1141.1512057463945</v>
      </c>
      <c r="L415" s="119">
        <f t="shared" si="54"/>
        <v>0</v>
      </c>
      <c r="M415" s="120">
        <f>IF(ISERROR(L415/H415), "", L415/H415)</f>
        <v>0</v>
      </c>
    </row>
    <row r="416" spans="1:14" x14ac:dyDescent="0.25">
      <c r="A416" s="103" t="str">
        <f t="shared" si="53"/>
        <v>Street Light</v>
      </c>
      <c r="B416" s="103" t="s">
        <v>55</v>
      </c>
      <c r="C416" s="24">
        <f>B22</f>
        <v>6</v>
      </c>
      <c r="D416" s="122" t="s">
        <v>56</v>
      </c>
      <c r="E416" s="7"/>
      <c r="F416" s="37"/>
      <c r="G416" s="38"/>
      <c r="H416" s="39">
        <f>SUM(H410:H415)</f>
        <v>20733.23873035526</v>
      </c>
      <c r="I416" s="51"/>
      <c r="J416" s="40"/>
      <c r="K416" s="39">
        <f>SUM(K410:K415)</f>
        <v>21397.939404030061</v>
      </c>
      <c r="L416" s="41">
        <f t="shared" si="54"/>
        <v>664.70067367480078</v>
      </c>
      <c r="M416" s="42">
        <f>IF((H416)=0,"",(L416/H416))</f>
        <v>3.2059664306166566E-2</v>
      </c>
    </row>
    <row r="417" spans="1:14" x14ac:dyDescent="0.25">
      <c r="A417" s="103" t="str">
        <f t="shared" si="53"/>
        <v>Street Light</v>
      </c>
      <c r="D417" s="123" t="s">
        <v>57</v>
      </c>
      <c r="E417" s="25"/>
      <c r="F417" s="34">
        <f>IF((E402*12&gt;=150000), 0, IF(E401="RPP",(F433*OffPeakPer+F434*MidPeakPer+F435*OnPeakPer),IF(E401="Non-RPP (Retailer)",F436,F437)))</f>
        <v>0</v>
      </c>
      <c r="G417" s="43">
        <f>IF(F417=0, 0, $E402*E404-E402)</f>
        <v>0</v>
      </c>
      <c r="H417" s="28">
        <f t="shared" ref="H417:H424" si="55">G417*F417</f>
        <v>0</v>
      </c>
      <c r="I417" s="35">
        <f>IF((E402*12&gt;=150000), 0, IF(E401="RPP",(I433*OffPeakPer+I434*MidPeakPer+I435*OnPeakPer),IF(E401="Non-RPP (Retailer)",I436,I437)))</f>
        <v>0</v>
      </c>
      <c r="J417" s="44">
        <f>IF(I417=0, 0, E402*E405-E402)</f>
        <v>0</v>
      </c>
      <c r="K417" s="31">
        <f t="shared" ref="K417:K424" si="56">J417*I417</f>
        <v>0</v>
      </c>
      <c r="L417" s="32">
        <f t="shared" si="54"/>
        <v>0</v>
      </c>
      <c r="M417" s="33" t="str">
        <f t="shared" ref="M417:M424" si="57">IF(ISERROR(L417/H417), "", L417/H417)</f>
        <v/>
      </c>
    </row>
    <row r="418" spans="1:14" ht="26.4" x14ac:dyDescent="0.25">
      <c r="A418" s="103" t="str">
        <f t="shared" si="53"/>
        <v>Street Light</v>
      </c>
      <c r="D418" s="123" t="s">
        <v>58</v>
      </c>
      <c r="E418" s="25"/>
      <c r="F418" s="36">
        <f>'WRZ BI (2028)'!I418</f>
        <v>0</v>
      </c>
      <c r="G418" s="55">
        <f>IF($E403&gt;0, $E403, $E402)</f>
        <v>863.33336806145189</v>
      </c>
      <c r="H418" s="116">
        <f t="shared" si="55"/>
        <v>0</v>
      </c>
      <c r="I418" s="29">
        <v>0</v>
      </c>
      <c r="J418" s="56">
        <f>IF($E403&gt;0, $E403, $E402)</f>
        <v>863.33336806145189</v>
      </c>
      <c r="K418" s="118">
        <f t="shared" si="56"/>
        <v>0</v>
      </c>
      <c r="L418" s="119">
        <f t="shared" si="54"/>
        <v>0</v>
      </c>
      <c r="M418" s="120" t="str">
        <f t="shared" si="57"/>
        <v/>
      </c>
    </row>
    <row r="419" spans="1:14" x14ac:dyDescent="0.25">
      <c r="A419" s="103" t="str">
        <f t="shared" si="53"/>
        <v>Street Light</v>
      </c>
      <c r="D419" s="123" t="s">
        <v>59</v>
      </c>
      <c r="E419" s="25"/>
      <c r="F419" s="36">
        <f>'WRZ BI (2028)'!I419</f>
        <v>0</v>
      </c>
      <c r="G419" s="55">
        <f>IF($E403&gt;0, $E403, $E402)</f>
        <v>863.33336806145189</v>
      </c>
      <c r="H419" s="116">
        <f t="shared" si="55"/>
        <v>0</v>
      </c>
      <c r="I419" s="29">
        <v>0</v>
      </c>
      <c r="J419" s="56">
        <f>IF($E403&gt;0, $E403, $E402)</f>
        <v>863.33336806145189</v>
      </c>
      <c r="K419" s="118">
        <f t="shared" si="56"/>
        <v>0</v>
      </c>
      <c r="L419" s="119">
        <f t="shared" si="54"/>
        <v>0</v>
      </c>
      <c r="M419" s="120" t="str">
        <f t="shared" si="57"/>
        <v/>
      </c>
    </row>
    <row r="420" spans="1:14" x14ac:dyDescent="0.25">
      <c r="A420" s="103" t="str">
        <f t="shared" si="53"/>
        <v>Street Light</v>
      </c>
      <c r="D420" s="123" t="s">
        <v>60</v>
      </c>
      <c r="E420" s="25"/>
      <c r="F420" s="36">
        <f>'WRZ BI (2028)'!I420</f>
        <v>0</v>
      </c>
      <c r="G420" s="55">
        <f>E402</f>
        <v>326077.50428732426</v>
      </c>
      <c r="H420" s="116">
        <f t="shared" si="55"/>
        <v>0</v>
      </c>
      <c r="I420" s="29">
        <v>0</v>
      </c>
      <c r="J420" s="56">
        <f>E402</f>
        <v>326077.50428732426</v>
      </c>
      <c r="K420" s="118">
        <f t="shared" si="56"/>
        <v>0</v>
      </c>
      <c r="L420" s="119">
        <f t="shared" si="54"/>
        <v>0</v>
      </c>
      <c r="M420" s="120" t="str">
        <f t="shared" si="57"/>
        <v/>
      </c>
    </row>
    <row r="421" spans="1:14" x14ac:dyDescent="0.25">
      <c r="A421" s="103" t="str">
        <f t="shared" si="53"/>
        <v>Street Light</v>
      </c>
      <c r="D421" s="114" t="s">
        <v>61</v>
      </c>
      <c r="E421" s="25"/>
      <c r="F421" s="36">
        <f>'WRZ BI (2028)'!I421</f>
        <v>0.41288181302397414</v>
      </c>
      <c r="G421" s="55">
        <f>IF($E403&gt;0, $E403, $E402)</f>
        <v>863.33336806145189</v>
      </c>
      <c r="H421" s="116">
        <f t="shared" si="55"/>
        <v>356.45464624930622</v>
      </c>
      <c r="I421" s="201">
        <v>0.43175655456832401</v>
      </c>
      <c r="J421" s="56">
        <f>IF($E403&gt;0, $E403, $E402)</f>
        <v>863.33336806145189</v>
      </c>
      <c r="K421" s="118">
        <f t="shared" si="56"/>
        <v>372.74984043807922</v>
      </c>
      <c r="L421" s="119">
        <f t="shared" si="54"/>
        <v>16.295194188772996</v>
      </c>
      <c r="M421" s="120">
        <f t="shared" si="57"/>
        <v>4.5714635396773742E-2</v>
      </c>
    </row>
    <row r="422" spans="1:14" ht="26.4" x14ac:dyDescent="0.25">
      <c r="A422" s="103" t="str">
        <f t="shared" si="53"/>
        <v>Street Light</v>
      </c>
      <c r="D422" s="123" t="s">
        <v>62</v>
      </c>
      <c r="E422" s="25"/>
      <c r="F422" s="26">
        <v>0</v>
      </c>
      <c r="G422" s="115">
        <v>12262</v>
      </c>
      <c r="H422" s="116">
        <f t="shared" si="55"/>
        <v>0</v>
      </c>
      <c r="I422" s="29">
        <v>0</v>
      </c>
      <c r="J422" s="121">
        <v>12262</v>
      </c>
      <c r="K422" s="118">
        <f t="shared" si="56"/>
        <v>0</v>
      </c>
      <c r="L422" s="119">
        <f t="shared" si="54"/>
        <v>0</v>
      </c>
      <c r="M422" s="120" t="str">
        <f t="shared" si="57"/>
        <v/>
      </c>
    </row>
    <row r="423" spans="1:14" x14ac:dyDescent="0.25">
      <c r="A423" s="103" t="str">
        <f t="shared" si="53"/>
        <v>Street Light</v>
      </c>
      <c r="D423" s="114" t="s">
        <v>63</v>
      </c>
      <c r="E423" s="25"/>
      <c r="F423" s="26">
        <v>0</v>
      </c>
      <c r="G423" s="115">
        <v>12262</v>
      </c>
      <c r="H423" s="116">
        <f t="shared" si="55"/>
        <v>0</v>
      </c>
      <c r="I423" s="29">
        <v>0</v>
      </c>
      <c r="J423" s="121">
        <v>12262</v>
      </c>
      <c r="K423" s="118">
        <f t="shared" si="56"/>
        <v>0</v>
      </c>
      <c r="L423" s="119">
        <f t="shared" si="54"/>
        <v>0</v>
      </c>
      <c r="M423" s="120" t="str">
        <f t="shared" si="57"/>
        <v/>
      </c>
    </row>
    <row r="424" spans="1:14" x14ac:dyDescent="0.25">
      <c r="A424" s="103" t="str">
        <f t="shared" si="53"/>
        <v>Street Light</v>
      </c>
      <c r="D424" s="114" t="s">
        <v>64</v>
      </c>
      <c r="E424" s="25"/>
      <c r="F424" s="36">
        <f>'WRZ BI (2028)'!I424</f>
        <v>-7.0272347089626874E-2</v>
      </c>
      <c r="G424" s="55">
        <f>IF($E403&gt;0, $E403, $E402)</f>
        <v>863.33336806145189</v>
      </c>
      <c r="H424" s="116">
        <f t="shared" si="55"/>
        <v>-60.668462094470939</v>
      </c>
      <c r="I424" s="201">
        <v>-7.0272347089626874E-2</v>
      </c>
      <c r="J424" s="56">
        <f>IF($E403&gt;0, $E403, $E402)</f>
        <v>863.33336806145189</v>
      </c>
      <c r="K424" s="118">
        <f t="shared" si="56"/>
        <v>-60.668462094470939</v>
      </c>
      <c r="L424" s="119">
        <f t="shared" si="54"/>
        <v>0</v>
      </c>
      <c r="M424" s="120">
        <f t="shared" si="57"/>
        <v>0</v>
      </c>
    </row>
    <row r="425" spans="1:14" ht="26.4" x14ac:dyDescent="0.25">
      <c r="A425" s="103" t="str">
        <f t="shared" si="53"/>
        <v>Street Light</v>
      </c>
      <c r="B425" s="103" t="s">
        <v>65</v>
      </c>
      <c r="C425" s="24">
        <f>B22</f>
        <v>6</v>
      </c>
      <c r="D425" s="124" t="s">
        <v>66</v>
      </c>
      <c r="E425" s="125"/>
      <c r="F425" s="48"/>
      <c r="G425" s="49"/>
      <c r="H425" s="50">
        <f>SUM(H416:H424)</f>
        <v>21029.024914510093</v>
      </c>
      <c r="I425" s="51"/>
      <c r="J425" s="52"/>
      <c r="K425" s="50">
        <f>SUM(K416:K424)</f>
        <v>21710.020782373667</v>
      </c>
      <c r="L425" s="41">
        <f t="shared" si="54"/>
        <v>680.99586786357395</v>
      </c>
      <c r="M425" s="42">
        <f>IF((H425)=0,"",(L425/H425))</f>
        <v>3.238361600844767E-2</v>
      </c>
    </row>
    <row r="426" spans="1:14" x14ac:dyDescent="0.25">
      <c r="A426" s="103" t="str">
        <f t="shared" si="53"/>
        <v>Street Light</v>
      </c>
      <c r="D426" s="126" t="s">
        <v>67</v>
      </c>
      <c r="E426" s="25"/>
      <c r="F426" s="36">
        <f>'WRZ BI (2028)'!I426</f>
        <v>3.9161000000000001</v>
      </c>
      <c r="G426" s="43">
        <f>IF($E403&gt;0, $E403, $E402*$E404)</f>
        <v>863.33336806145189</v>
      </c>
      <c r="H426" s="116">
        <f>G426*F426</f>
        <v>3380.8998026654517</v>
      </c>
      <c r="I426" s="201">
        <v>4.1359000000000004</v>
      </c>
      <c r="J426" s="44">
        <f>IF($E403&gt;0, $E403, $E402*$E405)</f>
        <v>863.33336806145189</v>
      </c>
      <c r="K426" s="118">
        <f>J426*I426</f>
        <v>3570.6604769653591</v>
      </c>
      <c r="L426" s="119">
        <f t="shared" si="54"/>
        <v>189.76067429990735</v>
      </c>
      <c r="M426" s="120">
        <f>IF(ISERROR(L426/H426), "", L426/H426)</f>
        <v>5.6127269477286142E-2</v>
      </c>
      <c r="N426" s="127"/>
    </row>
    <row r="427" spans="1:14" ht="26.4" x14ac:dyDescent="0.25">
      <c r="A427" s="103" t="str">
        <f t="shared" si="53"/>
        <v>Street Light</v>
      </c>
      <c r="D427" s="128" t="s">
        <v>68</v>
      </c>
      <c r="E427" s="25"/>
      <c r="F427" s="36">
        <f>'WRZ BI (2028)'!I427</f>
        <v>2.7887</v>
      </c>
      <c r="G427" s="43">
        <f>IF($E403&gt;0, $E403, $E402*$E404)</f>
        <v>863.33336806145189</v>
      </c>
      <c r="H427" s="116">
        <f>G427*F427</f>
        <v>2407.5777635129707</v>
      </c>
      <c r="I427" s="201">
        <v>2.9460000000000002</v>
      </c>
      <c r="J427" s="44">
        <f>IF($E403&gt;0, $E403, $E402*$E405)</f>
        <v>863.33336806145189</v>
      </c>
      <c r="K427" s="118">
        <f>J427*I427</f>
        <v>2543.3801023090373</v>
      </c>
      <c r="L427" s="119">
        <f t="shared" si="54"/>
        <v>135.80233879606658</v>
      </c>
      <c r="M427" s="120">
        <f>IF(ISERROR(L427/H427), "", L427/H427)</f>
        <v>5.6406210779216211E-2</v>
      </c>
      <c r="N427" s="127"/>
    </row>
    <row r="428" spans="1:14" ht="26.4" x14ac:dyDescent="0.25">
      <c r="A428" s="103" t="str">
        <f t="shared" si="53"/>
        <v>Street Light</v>
      </c>
      <c r="B428" s="103" t="s">
        <v>69</v>
      </c>
      <c r="C428" s="24">
        <f>B22</f>
        <v>6</v>
      </c>
      <c r="D428" s="124" t="s">
        <v>70</v>
      </c>
      <c r="E428" s="7"/>
      <c r="F428" s="48"/>
      <c r="G428" s="49"/>
      <c r="H428" s="50">
        <f>SUM(H425:H427)</f>
        <v>26817.502480688516</v>
      </c>
      <c r="I428" s="51"/>
      <c r="J428" s="40"/>
      <c r="K428" s="50">
        <f>SUM(K425:K427)</f>
        <v>27824.061361648066</v>
      </c>
      <c r="L428" s="41">
        <f t="shared" si="54"/>
        <v>1006.5588809595502</v>
      </c>
      <c r="M428" s="42">
        <f>IF((H428)=0,"",(L428/H428))</f>
        <v>3.7533654809368648E-2</v>
      </c>
    </row>
    <row r="429" spans="1:14" ht="26.4" x14ac:dyDescent="0.25">
      <c r="A429" s="103" t="str">
        <f t="shared" si="53"/>
        <v>Street Light</v>
      </c>
      <c r="D429" s="129" t="s">
        <v>71</v>
      </c>
      <c r="E429" s="25"/>
      <c r="F429" s="34">
        <v>4.7000000000000002E-3</v>
      </c>
      <c r="G429" s="43">
        <f>E402*E404</f>
        <v>339609.72071524826</v>
      </c>
      <c r="H429" s="53">
        <f>G429*F429</f>
        <v>1596.1656873616669</v>
      </c>
      <c r="I429" s="35">
        <f>F429</f>
        <v>4.7000000000000002E-3</v>
      </c>
      <c r="J429" s="44">
        <f>E402*E405</f>
        <v>339609.72071524826</v>
      </c>
      <c r="K429" s="118">
        <f>J429*I429</f>
        <v>1596.1656873616669</v>
      </c>
      <c r="L429" s="119">
        <f t="shared" si="54"/>
        <v>0</v>
      </c>
      <c r="M429" s="120">
        <f>IF(ISERROR(L429/H429), "", L429/H429)</f>
        <v>0</v>
      </c>
    </row>
    <row r="430" spans="1:14" ht="26.4" x14ac:dyDescent="0.25">
      <c r="A430" s="103" t="str">
        <f t="shared" si="53"/>
        <v>Street Light</v>
      </c>
      <c r="D430" s="129" t="s">
        <v>72</v>
      </c>
      <c r="E430" s="25"/>
      <c r="F430" s="34">
        <v>5.9999999999999995E-4</v>
      </c>
      <c r="G430" s="43">
        <f>E402*E404</f>
        <v>339609.72071524826</v>
      </c>
      <c r="H430" s="53">
        <f>G430*F430</f>
        <v>203.76583242914893</v>
      </c>
      <c r="I430" s="35">
        <f>F430</f>
        <v>5.9999999999999995E-4</v>
      </c>
      <c r="J430" s="44">
        <f>E402*E405</f>
        <v>339609.72071524826</v>
      </c>
      <c r="K430" s="118">
        <f>J430*I430</f>
        <v>203.76583242914893</v>
      </c>
      <c r="L430" s="119">
        <f t="shared" si="54"/>
        <v>0</v>
      </c>
      <c r="M430" s="120">
        <f>IF(ISERROR(L430/H430), "", L430/H430)</f>
        <v>0</v>
      </c>
    </row>
    <row r="431" spans="1:14" x14ac:dyDescent="0.25">
      <c r="A431" s="103" t="str">
        <f t="shared" si="53"/>
        <v>Street Light</v>
      </c>
      <c r="D431" s="25" t="s">
        <v>73</v>
      </c>
      <c r="E431" s="25"/>
      <c r="F431" s="54">
        <v>0.25</v>
      </c>
      <c r="G431" s="27">
        <v>12262</v>
      </c>
      <c r="H431" s="130">
        <f>G431*F431</f>
        <v>3065.5</v>
      </c>
      <c r="I431" s="45">
        <v>0.25</v>
      </c>
      <c r="J431" s="30">
        <v>12262</v>
      </c>
      <c r="K431" s="118">
        <f>J431*I431</f>
        <v>3065.5</v>
      </c>
      <c r="L431" s="119">
        <f t="shared" si="54"/>
        <v>0</v>
      </c>
      <c r="M431" s="120">
        <f>IF(ISERROR(L431/H431), "", L431/H431)</f>
        <v>0</v>
      </c>
    </row>
    <row r="432" spans="1:14" ht="26.4" hidden="1" customHeight="1" x14ac:dyDescent="0.25">
      <c r="A432" s="103" t="str">
        <f t="shared" si="53"/>
        <v>Street Light</v>
      </c>
      <c r="D432" s="129" t="s">
        <v>74</v>
      </c>
      <c r="E432" s="25"/>
      <c r="F432" s="34"/>
      <c r="G432" s="43"/>
      <c r="H432" s="130"/>
      <c r="I432" s="35"/>
      <c r="J432" s="44"/>
      <c r="K432" s="118"/>
      <c r="L432" s="119"/>
      <c r="M432" s="120"/>
    </row>
    <row r="433" spans="1:13" ht="13.2" hidden="1" customHeight="1" x14ac:dyDescent="0.25">
      <c r="A433" s="103" t="str">
        <f t="shared" si="53"/>
        <v>Street Light</v>
      </c>
      <c r="B433" s="103" t="s">
        <v>12</v>
      </c>
      <c r="D433" s="25" t="s">
        <v>75</v>
      </c>
      <c r="E433" s="25"/>
      <c r="F433" s="96">
        <v>8.6999999999999994E-2</v>
      </c>
      <c r="G433" s="55">
        <f>IF(AND(E402*12&gt;=150000),OffPeakPer*E402*E404,OffPeakPer*E402)</f>
        <v>217350.22125775891</v>
      </c>
      <c r="H433" s="130">
        <f>G433*F433</f>
        <v>18909.469249425023</v>
      </c>
      <c r="I433" s="35">
        <f>OffPeak</f>
        <v>9.8000000000000004E-2</v>
      </c>
      <c r="J433" s="56">
        <f>IF(AND(E402*12&gt;=150000),OffPeakPer*E402*E405,OffPeakPer*E402)</f>
        <v>217350.22125775891</v>
      </c>
      <c r="K433" s="118">
        <f>J433*I433</f>
        <v>21300.321683260372</v>
      </c>
      <c r="L433" s="119">
        <f>K433-H433</f>
        <v>2390.8524338353491</v>
      </c>
      <c r="M433" s="120">
        <f>IF(ISERROR(L433/H433), "", L433/H433)</f>
        <v>0.12643678160919547</v>
      </c>
    </row>
    <row r="434" spans="1:13" ht="13.2" hidden="1" customHeight="1" x14ac:dyDescent="0.25">
      <c r="A434" s="103" t="str">
        <f t="shared" si="53"/>
        <v>Street Light</v>
      </c>
      <c r="B434" s="103" t="s">
        <v>12</v>
      </c>
      <c r="D434" s="25" t="s">
        <v>76</v>
      </c>
      <c r="E434" s="25"/>
      <c r="F434" s="96">
        <v>0.157</v>
      </c>
      <c r="G434" s="55">
        <f>IF(AND(E402*12&gt;=150000),MidPeakPer*E402*E404,MidPeakPer*E402)</f>
        <v>61129.749728744682</v>
      </c>
      <c r="H434" s="130">
        <f>G434*F434</f>
        <v>9597.3707074129143</v>
      </c>
      <c r="I434" s="35">
        <f>MidPeak</f>
        <v>0.157</v>
      </c>
      <c r="J434" s="56">
        <f>IF(AND(E402*12&gt;=150000),MidPeakPer*E402*E405,MidPeakPer*E402)</f>
        <v>61129.749728744682</v>
      </c>
      <c r="K434" s="118">
        <f>J434*I434</f>
        <v>9597.3707074129143</v>
      </c>
      <c r="L434" s="119">
        <f>K434-H434</f>
        <v>0</v>
      </c>
      <c r="M434" s="120">
        <f>IF(ISERROR(L434/H434), "", L434/H434)</f>
        <v>0</v>
      </c>
    </row>
    <row r="435" spans="1:13" ht="13.2" hidden="1" customHeight="1" x14ac:dyDescent="0.25">
      <c r="A435" s="103" t="str">
        <f t="shared" si="53"/>
        <v>Street Light</v>
      </c>
      <c r="B435" s="103" t="s">
        <v>12</v>
      </c>
      <c r="D435" s="103" t="s">
        <v>77</v>
      </c>
      <c r="E435" s="25"/>
      <c r="F435" s="96">
        <v>0.182</v>
      </c>
      <c r="G435" s="55">
        <f>IF(AND(E402*12&gt;=150000),OnPeakPer*E402*E404,OnPeakPer*E402)</f>
        <v>61129.749728744682</v>
      </c>
      <c r="H435" s="130">
        <f>G435*F435</f>
        <v>11125.614450631532</v>
      </c>
      <c r="I435" s="35">
        <f>OnPeak</f>
        <v>0.20300000000000001</v>
      </c>
      <c r="J435" s="56">
        <f>IF(AND(E402*12&gt;=150000),OnPeakPer*E402*E405,OnPeakPer*E402)</f>
        <v>61129.749728744682</v>
      </c>
      <c r="K435" s="118">
        <f>J435*I435</f>
        <v>12409.339194935172</v>
      </c>
      <c r="L435" s="119">
        <f>K435-H435</f>
        <v>1283.7247443036395</v>
      </c>
      <c r="M435" s="120">
        <f>IF(ISERROR(L435/H435), "", L435/H435)</f>
        <v>0.11538461538461549</v>
      </c>
    </row>
    <row r="436" spans="1:13" ht="13.2" hidden="1" customHeight="1" x14ac:dyDescent="0.25">
      <c r="A436" s="103" t="str">
        <f t="shared" si="53"/>
        <v>Street Light</v>
      </c>
      <c r="B436" s="103" t="s">
        <v>78</v>
      </c>
      <c r="D436" s="25" t="s">
        <v>79</v>
      </c>
      <c r="E436" s="25"/>
      <c r="F436" s="57">
        <v>0.11308</v>
      </c>
      <c r="G436" s="55">
        <f>IF(AND(E402*12&gt;=150000),E402*E404,E402)</f>
        <v>339609.72071524826</v>
      </c>
      <c r="H436" s="130">
        <f>G436*F436</f>
        <v>38403.067218480275</v>
      </c>
      <c r="I436" s="35">
        <f>F436</f>
        <v>0.11308</v>
      </c>
      <c r="J436" s="56">
        <f>IF(AND(E402*12&gt;=150000),E402*E405,E402)</f>
        <v>339609.72071524826</v>
      </c>
      <c r="K436" s="118">
        <f>J436*I436</f>
        <v>38403.067218480275</v>
      </c>
      <c r="L436" s="119">
        <f>K436-H436</f>
        <v>0</v>
      </c>
      <c r="M436" s="120">
        <f>IF(ISERROR(L436/H436), "", L436/H436)</f>
        <v>0</v>
      </c>
    </row>
    <row r="437" spans="1:13" ht="13.8" thickBot="1" x14ac:dyDescent="0.3">
      <c r="A437" s="103" t="str">
        <f t="shared" si="53"/>
        <v>Street Light</v>
      </c>
      <c r="B437" s="103" t="s">
        <v>17</v>
      </c>
      <c r="D437" s="25" t="s">
        <v>80</v>
      </c>
      <c r="E437" s="25"/>
      <c r="F437" s="57">
        <v>0.11308</v>
      </c>
      <c r="G437" s="55">
        <f>IF(AND(E402*12&gt;=150000),E402*E404,E402)</f>
        <v>339609.72071524826</v>
      </c>
      <c r="H437" s="130">
        <f>G437*F437</f>
        <v>38403.067218480275</v>
      </c>
      <c r="I437" s="35">
        <f>F437</f>
        <v>0.11308</v>
      </c>
      <c r="J437" s="56">
        <f>IF(AND(E402*12&gt;=150000),E402*E405,E402)</f>
        <v>339609.72071524826</v>
      </c>
      <c r="K437" s="118">
        <f>J437*I437</f>
        <v>38403.067218480275</v>
      </c>
      <c r="L437" s="119">
        <f>K437-H437</f>
        <v>0</v>
      </c>
      <c r="M437" s="120">
        <f>IF(ISERROR(L437/H437), "", L437/H437)</f>
        <v>0</v>
      </c>
    </row>
    <row r="438" spans="1:13" ht="13.8" thickBot="1" x14ac:dyDescent="0.3">
      <c r="A438" s="103" t="str">
        <f t="shared" si="53"/>
        <v>Street Light</v>
      </c>
      <c r="D438" s="58"/>
      <c r="E438" s="59"/>
      <c r="F438" s="60"/>
      <c r="G438" s="61"/>
      <c r="H438" s="62"/>
      <c r="I438" s="60"/>
      <c r="J438" s="63"/>
      <c r="K438" s="62"/>
      <c r="L438" s="64"/>
      <c r="M438" s="65"/>
    </row>
    <row r="439" spans="1:13" ht="13.2" hidden="1" customHeight="1" x14ac:dyDescent="0.25">
      <c r="A439" s="103" t="str">
        <f t="shared" si="53"/>
        <v>Street Light</v>
      </c>
      <c r="B439" s="103" t="s">
        <v>12</v>
      </c>
      <c r="D439" s="135" t="s">
        <v>81</v>
      </c>
      <c r="E439" s="25"/>
      <c r="F439" s="66"/>
      <c r="G439" s="67"/>
      <c r="H439" s="68">
        <f>SUM(H429:H435,H428)</f>
        <v>71315.388407948805</v>
      </c>
      <c r="I439" s="69"/>
      <c r="J439" s="69"/>
      <c r="K439" s="68">
        <f>SUM(K429:K435,K428)</f>
        <v>75996.524467047333</v>
      </c>
      <c r="L439" s="70">
        <f>K439-H439</f>
        <v>4681.1360590985278</v>
      </c>
      <c r="M439" s="71">
        <f>IF((H439)=0,"",(L439/H439))</f>
        <v>6.5639915361896409E-2</v>
      </c>
    </row>
    <row r="440" spans="1:13" ht="13.2" hidden="1" customHeight="1" x14ac:dyDescent="0.25">
      <c r="A440" s="103" t="str">
        <f t="shared" si="53"/>
        <v>Street Light</v>
      </c>
      <c r="B440" s="103" t="s">
        <v>12</v>
      </c>
      <c r="D440" s="142" t="s">
        <v>82</v>
      </c>
      <c r="E440" s="25"/>
      <c r="F440" s="66">
        <v>0.13</v>
      </c>
      <c r="G440" s="72"/>
      <c r="H440" s="73">
        <f>H439*F440</f>
        <v>9271.0004930333453</v>
      </c>
      <c r="I440" s="74">
        <v>0.13</v>
      </c>
      <c r="J440" s="27"/>
      <c r="K440" s="73">
        <f>K439*I440</f>
        <v>9879.5481807161541</v>
      </c>
      <c r="L440" s="32">
        <f>K440-H440</f>
        <v>608.54768768280883</v>
      </c>
      <c r="M440" s="75">
        <f>IF((H440)=0,"",(L440/H440))</f>
        <v>6.5639915361896423E-2</v>
      </c>
    </row>
    <row r="441" spans="1:13" ht="14.4" hidden="1" customHeight="1" x14ac:dyDescent="0.3">
      <c r="A441" s="103" t="str">
        <f t="shared" si="53"/>
        <v>Street Light</v>
      </c>
      <c r="B441" s="103" t="s">
        <v>12</v>
      </c>
      <c r="D441" s="142" t="s">
        <v>83</v>
      </c>
      <c r="E441" s="147"/>
      <c r="F441" s="76">
        <v>0.23499999999999999</v>
      </c>
      <c r="G441" s="72"/>
      <c r="H441" s="73">
        <f>IF(OR(ISNUMBER(SEARCH("[DGEN]", E400))=TRUE, ISNUMBER(SEARCH("STREET LIGHT", E400))=TRUE), 0, IF(AND(E402=0, E403=0),0, IF(AND(E403=0, E402*12&gt;250000), 0, IF(AND(E402=0, E403&gt;=50), 0, IF(E402*12&lt;=250000, F441*H439*-1, IF(E403&lt;50, F441*H439*-1, 0))))))</f>
        <v>0</v>
      </c>
      <c r="I441" s="76">
        <v>0.23499999999999999</v>
      </c>
      <c r="J441" s="27"/>
      <c r="K441" s="73">
        <f>IF(OR(ISNUMBER(SEARCH("[DGEN]", E400))=TRUE, ISNUMBER(SEARCH("STREET LIGHT", E400))=TRUE), 0, IF(AND(E402=0, E403=0),0, IF(AND(E403=0, E402*12&gt;250000), 0, IF(AND(E402=0, E403&gt;=50), 0, IF(E402*12&lt;=250000, I441*K439*-1, IF(E403&lt;50, I441*K439*-1, 0))))))</f>
        <v>0</v>
      </c>
      <c r="L441" s="32">
        <f>K441-H441</f>
        <v>0</v>
      </c>
      <c r="M441" s="75"/>
    </row>
    <row r="442" spans="1:13" ht="13.2" hidden="1" customHeight="1" x14ac:dyDescent="0.25">
      <c r="A442" s="103" t="str">
        <f t="shared" si="53"/>
        <v>Street Light</v>
      </c>
      <c r="B442" s="103" t="s">
        <v>84</v>
      </c>
      <c r="D442" s="248" t="s">
        <v>85</v>
      </c>
      <c r="E442" s="248"/>
      <c r="F442" s="77"/>
      <c r="G442" s="78"/>
      <c r="H442" s="79">
        <f>H439+H440+H441</f>
        <v>80586.388900982158</v>
      </c>
      <c r="I442" s="80"/>
      <c r="J442" s="80"/>
      <c r="K442" s="81">
        <f>K439+K440+K441</f>
        <v>85876.072647763489</v>
      </c>
      <c r="L442" s="82">
        <f>K442-H442</f>
        <v>5289.6837467813311</v>
      </c>
      <c r="M442" s="83">
        <f>IF((H442)=0,"",(L442/H442))</f>
        <v>6.5639915361896339E-2</v>
      </c>
    </row>
    <row r="443" spans="1:13" ht="13.8" hidden="1" customHeight="1" thickBot="1" x14ac:dyDescent="0.3">
      <c r="A443" s="103" t="str">
        <f t="shared" si="53"/>
        <v>Street Light</v>
      </c>
      <c r="B443" s="103" t="s">
        <v>12</v>
      </c>
      <c r="D443" s="131"/>
      <c r="E443" s="132"/>
      <c r="F443" s="60"/>
      <c r="G443" s="61"/>
      <c r="H443" s="62"/>
      <c r="I443" s="60"/>
      <c r="J443" s="63"/>
      <c r="K443" s="62"/>
      <c r="L443" s="64"/>
      <c r="M443" s="65"/>
    </row>
    <row r="444" spans="1:13" ht="13.2" hidden="1" customHeight="1" x14ac:dyDescent="0.25">
      <c r="A444" s="103" t="str">
        <f t="shared" si="53"/>
        <v>Street Light</v>
      </c>
      <c r="B444" s="103" t="s">
        <v>78</v>
      </c>
      <c r="D444" s="135" t="s">
        <v>86</v>
      </c>
      <c r="E444" s="25"/>
      <c r="F444" s="66"/>
      <c r="G444" s="67"/>
      <c r="H444" s="68">
        <f>SUM(H436,H429:H432,H428)</f>
        <v>70086.001218959602</v>
      </c>
      <c r="I444" s="69"/>
      <c r="J444" s="69"/>
      <c r="K444" s="68">
        <f>SUM(K436,K429:K432,K428)</f>
        <v>71092.560099919152</v>
      </c>
      <c r="L444" s="70">
        <f>K444-H444</f>
        <v>1006.5588809595502</v>
      </c>
      <c r="M444" s="71">
        <f>IF((H444)=0,"",(L444/H444))</f>
        <v>1.4361767877366882E-2</v>
      </c>
    </row>
    <row r="445" spans="1:13" ht="13.2" hidden="1" customHeight="1" x14ac:dyDescent="0.25">
      <c r="A445" s="103" t="str">
        <f t="shared" si="53"/>
        <v>Street Light</v>
      </c>
      <c r="B445" s="103" t="s">
        <v>78</v>
      </c>
      <c r="D445" s="142" t="s">
        <v>82</v>
      </c>
      <c r="E445" s="25"/>
      <c r="F445" s="66">
        <v>0.13</v>
      </c>
      <c r="G445" s="67"/>
      <c r="H445" s="73">
        <f>H444*F445</f>
        <v>9111.1801584647492</v>
      </c>
      <c r="I445" s="66">
        <v>0.13</v>
      </c>
      <c r="J445" s="74"/>
      <c r="K445" s="73">
        <f>K444*I445</f>
        <v>9242.0328129894897</v>
      </c>
      <c r="L445" s="32">
        <f>K445-H445</f>
        <v>130.8526545247405</v>
      </c>
      <c r="M445" s="75">
        <f>IF((H445)=0,"",(L445/H445))</f>
        <v>1.4361767877366769E-2</v>
      </c>
    </row>
    <row r="446" spans="1:13" ht="14.4" hidden="1" customHeight="1" x14ac:dyDescent="0.3">
      <c r="A446" s="103" t="str">
        <f t="shared" si="53"/>
        <v>Street Light</v>
      </c>
      <c r="B446" s="103" t="s">
        <v>78</v>
      </c>
      <c r="D446" s="142" t="s">
        <v>83</v>
      </c>
      <c r="E446" s="147"/>
      <c r="F446" s="76">
        <v>0.23499999999999999</v>
      </c>
      <c r="G446" s="67"/>
      <c r="H446" s="73">
        <f>IF(OR(ISNUMBER(SEARCH("[DGEN]", E400))=TRUE, ISNUMBER(SEARCH("STREET LIGHT", E400))=TRUE), 0, IF(AND(E402=0, E403=0),0, IF(AND(E403=0, E402*12&gt;250000), 0, IF(AND(E402=0, E403&gt;=50), 0, IF(E402*12&lt;=250000, F446*H444*-1, IF(E403&lt;50, F446*H444*-1, 0))))))</f>
        <v>0</v>
      </c>
      <c r="I446" s="76">
        <v>0.23499999999999999</v>
      </c>
      <c r="J446" s="74"/>
      <c r="K446" s="73">
        <f>IF(OR(ISNUMBER(SEARCH("[DGEN]", E400))=TRUE, ISNUMBER(SEARCH("STREET LIGHT", E400))=TRUE), 0, IF(AND(E402=0, E403=0),0, IF(AND(E403=0, E402*12&gt;250000), 0, IF(AND(E402=0, E403&gt;=50), 0, IF(E402*12&lt;=250000, I446*K444*-1, IF(E403&lt;50, I446*K444*-1, 0))))))</f>
        <v>0</v>
      </c>
      <c r="L446" s="32"/>
      <c r="M446" s="75"/>
    </row>
    <row r="447" spans="1:13" ht="13.2" hidden="1" customHeight="1" x14ac:dyDescent="0.25">
      <c r="A447" s="103" t="str">
        <f t="shared" si="53"/>
        <v>Street Light</v>
      </c>
      <c r="B447" s="103" t="s">
        <v>87</v>
      </c>
      <c r="D447" s="248" t="s">
        <v>86</v>
      </c>
      <c r="E447" s="248"/>
      <c r="F447" s="84"/>
      <c r="G447" s="85"/>
      <c r="H447" s="79">
        <f>SUM(H444,H445)</f>
        <v>79197.181377424349</v>
      </c>
      <c r="I447" s="86"/>
      <c r="J447" s="86"/>
      <c r="K447" s="79">
        <f>SUM(K444,K445)</f>
        <v>80334.592912908643</v>
      </c>
      <c r="L447" s="87">
        <f>K447-H447</f>
        <v>1137.4115354842943</v>
      </c>
      <c r="M447" s="88">
        <f>IF((H447)=0,"",(L447/H447))</f>
        <v>1.4361767877366914E-2</v>
      </c>
    </row>
    <row r="448" spans="1:13" ht="13.8" hidden="1" customHeight="1" thickBot="1" x14ac:dyDescent="0.3">
      <c r="A448" s="103" t="str">
        <f t="shared" si="53"/>
        <v>Street Light</v>
      </c>
      <c r="B448" s="103" t="s">
        <v>78</v>
      </c>
      <c r="D448" s="131"/>
      <c r="E448" s="132"/>
      <c r="F448" s="89"/>
      <c r="G448" s="90"/>
      <c r="H448" s="91"/>
      <c r="I448" s="89"/>
      <c r="J448" s="61"/>
      <c r="K448" s="91"/>
      <c r="L448" s="92"/>
      <c r="M448" s="65"/>
    </row>
    <row r="449" spans="1:14" x14ac:dyDescent="0.25">
      <c r="A449" s="103" t="str">
        <f t="shared" si="53"/>
        <v>Street Light</v>
      </c>
      <c r="B449" s="103" t="s">
        <v>17</v>
      </c>
      <c r="D449" s="135" t="s">
        <v>88</v>
      </c>
      <c r="E449" s="25"/>
      <c r="F449" s="136"/>
      <c r="G449" s="137"/>
      <c r="H449" s="138">
        <f>SUM(H437,H429:H432,H428)</f>
        <v>70086.001218959602</v>
      </c>
      <c r="I449" s="139"/>
      <c r="J449" s="139"/>
      <c r="K449" s="138">
        <f>SUM(K437,K429:K432,K428)</f>
        <v>71092.560099919152</v>
      </c>
      <c r="L449" s="140">
        <f>K449-H449</f>
        <v>1006.5588809595502</v>
      </c>
      <c r="M449" s="141">
        <f>IF((H449)=0,"",(L449/H449))</f>
        <v>1.4361767877366882E-2</v>
      </c>
    </row>
    <row r="450" spans="1:14" x14ac:dyDescent="0.25">
      <c r="A450" s="103" t="str">
        <f t="shared" si="53"/>
        <v>Street Light</v>
      </c>
      <c r="B450" s="103" t="s">
        <v>17</v>
      </c>
      <c r="D450" s="142" t="s">
        <v>82</v>
      </c>
      <c r="E450" s="25"/>
      <c r="F450" s="136">
        <v>0.13</v>
      </c>
      <c r="G450" s="137"/>
      <c r="H450" s="144">
        <f>H449*F450</f>
        <v>9111.1801584647492</v>
      </c>
      <c r="I450" s="136">
        <v>0.13</v>
      </c>
      <c r="J450" s="145"/>
      <c r="K450" s="144">
        <f>K449*I450</f>
        <v>9242.0328129894897</v>
      </c>
      <c r="L450" s="119">
        <f>K450-H450</f>
        <v>130.8526545247405</v>
      </c>
      <c r="M450" s="146">
        <f>IF((H450)=0,"",(L450/H450))</f>
        <v>1.4361767877366769E-2</v>
      </c>
    </row>
    <row r="451" spans="1:14" ht="14.4" x14ac:dyDescent="0.3">
      <c r="A451" s="103" t="str">
        <f t="shared" si="53"/>
        <v>Street Light</v>
      </c>
      <c r="B451" s="103" t="s">
        <v>17</v>
      </c>
      <c r="D451" s="142" t="s">
        <v>83</v>
      </c>
      <c r="E451" s="147"/>
      <c r="F451" s="148">
        <v>0.23499999999999999</v>
      </c>
      <c r="G451" s="137"/>
      <c r="H451" s="144">
        <f>IF(OR(ISNUMBER(SEARCH("[DGEN]", E400))=TRUE, ISNUMBER(SEARCH("STREET LIGHT", E400))=TRUE), 0, IF(AND(E402=0, E403=0),0, IF(AND(E403=0, E402*12&gt;250000), 0, IF(AND(E402=0, E403&gt;=50), 0, IF(E402*12&lt;=250000, F451*H449*-1, IF(E403&lt;50, F451*H449*-1, 0))))))</f>
        <v>0</v>
      </c>
      <c r="I451" s="148">
        <v>0.23499999999999999</v>
      </c>
      <c r="J451" s="145"/>
      <c r="K451" s="144">
        <f>IF(OR(ISNUMBER(SEARCH("[DGEN]", E400))=TRUE, ISNUMBER(SEARCH("STREET LIGHT", E400))=TRUE), 0, IF(AND(E402=0, E403=0),0, IF(AND(E403=0, E402*12&gt;250000), 0, IF(AND(E402=0, E403&gt;=50), 0, IF(E402*12&lt;=250000, I451*K449*-1, IF(E403&lt;50, I451*K449*-1, 0))))))</f>
        <v>0</v>
      </c>
      <c r="L451" s="119"/>
      <c r="M451" s="146"/>
    </row>
    <row r="452" spans="1:14" ht="13.8" customHeight="1" thickBot="1" x14ac:dyDescent="0.3">
      <c r="A452" s="103" t="str">
        <f t="shared" si="53"/>
        <v>Street Light</v>
      </c>
      <c r="B452" s="103" t="s">
        <v>89</v>
      </c>
      <c r="C452" s="24">
        <f>B22</f>
        <v>6</v>
      </c>
      <c r="D452" s="247" t="s">
        <v>88</v>
      </c>
      <c r="E452" s="247"/>
      <c r="F452" s="84"/>
      <c r="G452" s="85"/>
      <c r="H452" s="79">
        <f>SUM(H449,H450)</f>
        <v>79197.181377424349</v>
      </c>
      <c r="I452" s="86"/>
      <c r="J452" s="86"/>
      <c r="K452" s="79">
        <f>SUM(K449,K450)</f>
        <v>80334.592912908643</v>
      </c>
      <c r="L452" s="87">
        <f>K452-H452</f>
        <v>1137.4115354842943</v>
      </c>
      <c r="M452" s="88">
        <f>IF((H452)=0,"",(L452/H452))</f>
        <v>1.4361767877366914E-2</v>
      </c>
    </row>
    <row r="453" spans="1:14" ht="13.8" thickBot="1" x14ac:dyDescent="0.3">
      <c r="A453" s="103" t="str">
        <f t="shared" si="53"/>
        <v>Street Light</v>
      </c>
      <c r="B453" s="103" t="s">
        <v>17</v>
      </c>
      <c r="D453" s="58"/>
      <c r="E453" s="59"/>
      <c r="F453" s="93"/>
      <c r="G453" s="90"/>
      <c r="H453" s="94"/>
      <c r="I453" s="93"/>
      <c r="J453" s="61"/>
      <c r="K453" s="94"/>
      <c r="L453" s="92"/>
      <c r="M453" s="95"/>
    </row>
    <row r="456" spans="1:14" x14ac:dyDescent="0.25">
      <c r="D456" s="104" t="s">
        <v>34</v>
      </c>
      <c r="E456" s="246" t="str">
        <f>D23</f>
        <v>Residential (Low)</v>
      </c>
      <c r="F456" s="246"/>
      <c r="G456" s="246"/>
      <c r="H456" s="246"/>
      <c r="I456" s="246"/>
      <c r="J456" s="246"/>
      <c r="K456" s="103" t="str">
        <f>IF(N406="DEMAND - INTERVAL","RTSR - INTERVAL METERED","")</f>
        <v/>
      </c>
    </row>
    <row r="457" spans="1:14" x14ac:dyDescent="0.25">
      <c r="D457" s="104" t="s">
        <v>35</v>
      </c>
      <c r="E457" s="236" t="str">
        <f>H23</f>
        <v>RPP</v>
      </c>
      <c r="F457" s="236"/>
      <c r="G457" s="236"/>
      <c r="H457" s="20"/>
      <c r="I457" s="20"/>
    </row>
    <row r="458" spans="1:14" ht="15.6" x14ac:dyDescent="0.25">
      <c r="D458" s="104" t="s">
        <v>36</v>
      </c>
      <c r="E458" s="21">
        <f>K23</f>
        <v>325</v>
      </c>
      <c r="F458" s="105" t="s">
        <v>11</v>
      </c>
      <c r="J458" s="22"/>
      <c r="K458" s="22"/>
      <c r="L458" s="22"/>
      <c r="M458" s="22"/>
      <c r="N458" s="22"/>
    </row>
    <row r="459" spans="1:14" ht="15.6" x14ac:dyDescent="0.3">
      <c r="D459" s="104" t="s">
        <v>37</v>
      </c>
      <c r="E459" s="21">
        <f>L23</f>
        <v>0</v>
      </c>
      <c r="F459" s="106" t="s">
        <v>16</v>
      </c>
      <c r="G459" s="107"/>
      <c r="H459" s="108"/>
      <c r="I459" s="108"/>
      <c r="J459" s="108"/>
    </row>
    <row r="460" spans="1:14" x14ac:dyDescent="0.25">
      <c r="D460" s="104" t="s">
        <v>38</v>
      </c>
      <c r="E460" s="23">
        <f>I23</f>
        <v>1.0415000000000001</v>
      </c>
    </row>
    <row r="461" spans="1:14" x14ac:dyDescent="0.25">
      <c r="D461" s="104" t="s">
        <v>39</v>
      </c>
      <c r="E461" s="23">
        <f>J23</f>
        <v>1.0415000000000001</v>
      </c>
    </row>
    <row r="463" spans="1:14" x14ac:dyDescent="0.25">
      <c r="E463" s="105"/>
      <c r="F463" s="237" t="s">
        <v>40</v>
      </c>
      <c r="G463" s="238"/>
      <c r="H463" s="239"/>
      <c r="I463" s="237" t="s">
        <v>41</v>
      </c>
      <c r="J463" s="238"/>
      <c r="K463" s="239"/>
      <c r="L463" s="237" t="s">
        <v>42</v>
      </c>
      <c r="M463" s="239"/>
    </row>
    <row r="464" spans="1:14" x14ac:dyDescent="0.25">
      <c r="E464" s="240"/>
      <c r="F464" s="109" t="s">
        <v>43</v>
      </c>
      <c r="G464" s="109" t="s">
        <v>44</v>
      </c>
      <c r="H464" s="110" t="s">
        <v>45</v>
      </c>
      <c r="I464" s="109" t="s">
        <v>43</v>
      </c>
      <c r="J464" s="111" t="s">
        <v>44</v>
      </c>
      <c r="K464" s="110" t="s">
        <v>45</v>
      </c>
      <c r="L464" s="242" t="s">
        <v>46</v>
      </c>
      <c r="M464" s="244" t="s">
        <v>47</v>
      </c>
    </row>
    <row r="465" spans="1:13" x14ac:dyDescent="0.25">
      <c r="E465" s="241"/>
      <c r="F465" s="112" t="s">
        <v>48</v>
      </c>
      <c r="G465" s="112"/>
      <c r="H465" s="113" t="s">
        <v>48</v>
      </c>
      <c r="I465" s="112" t="s">
        <v>48</v>
      </c>
      <c r="J465" s="113"/>
      <c r="K465" s="113" t="s">
        <v>48</v>
      </c>
      <c r="L465" s="243"/>
      <c r="M465" s="245"/>
    </row>
    <row r="466" spans="1:13" x14ac:dyDescent="0.25">
      <c r="A466" s="103" t="str">
        <f>$E456</f>
        <v>Residential (Low)</v>
      </c>
      <c r="D466" s="114" t="s">
        <v>49</v>
      </c>
      <c r="E466" s="25"/>
      <c r="F466" s="26">
        <f>F74</f>
        <v>48.83</v>
      </c>
      <c r="G466" s="115">
        <v>1</v>
      </c>
      <c r="H466" s="116">
        <f>G466*F466</f>
        <v>48.83</v>
      </c>
      <c r="I466" s="29">
        <f>I74</f>
        <v>50.61</v>
      </c>
      <c r="J466" s="117">
        <f>G466</f>
        <v>1</v>
      </c>
      <c r="K466" s="118">
        <f>J466*I466</f>
        <v>50.61</v>
      </c>
      <c r="L466" s="119">
        <f>K466-H466</f>
        <v>1.7800000000000011</v>
      </c>
      <c r="M466" s="120">
        <f>IF(ISERROR(L466/H466), "", L466/H466)</f>
        <v>3.6453000204792162E-2</v>
      </c>
    </row>
    <row r="467" spans="1:13" x14ac:dyDescent="0.25">
      <c r="A467" s="103" t="str">
        <f t="shared" ref="A467:A499" si="58">A466</f>
        <v>Residential (Low)</v>
      </c>
      <c r="D467" s="114" t="s">
        <v>50</v>
      </c>
      <c r="E467" s="25"/>
      <c r="F467" s="34">
        <f t="shared" ref="F467:F493" si="59">F75</f>
        <v>0</v>
      </c>
      <c r="G467" s="115">
        <f>IF($E459&gt;0, $E459, $E458)</f>
        <v>325</v>
      </c>
      <c r="H467" s="116">
        <f>G467*F467</f>
        <v>0</v>
      </c>
      <c r="I467" s="35">
        <f t="shared" ref="I467:I493" si="60">I75</f>
        <v>0</v>
      </c>
      <c r="J467" s="117">
        <f>IF($E459&gt;0, $E459, $E458)</f>
        <v>325</v>
      </c>
      <c r="K467" s="118">
        <f>J467*I467</f>
        <v>0</v>
      </c>
      <c r="L467" s="119">
        <f>K467-H467</f>
        <v>0</v>
      </c>
      <c r="M467" s="120" t="str">
        <f>IF(ISERROR(L467/H467), "", L467/H467)</f>
        <v/>
      </c>
    </row>
    <row r="468" spans="1:13" ht="13.2" hidden="1" customHeight="1" x14ac:dyDescent="0.25">
      <c r="A468" s="103" t="str">
        <f t="shared" si="58"/>
        <v>Residential (Low)</v>
      </c>
      <c r="D468" s="114" t="s">
        <v>51</v>
      </c>
      <c r="E468" s="25"/>
      <c r="F468" s="34">
        <f t="shared" si="59"/>
        <v>0</v>
      </c>
      <c r="G468" s="115">
        <f>IF($E459&gt;0, $E459, $E458)</f>
        <v>325</v>
      </c>
      <c r="H468" s="116">
        <v>0</v>
      </c>
      <c r="I468" s="35">
        <f t="shared" si="60"/>
        <v>0</v>
      </c>
      <c r="J468" s="117">
        <f>IF($E459&gt;0, $E459, $E458)</f>
        <v>325</v>
      </c>
      <c r="K468" s="118">
        <v>0</v>
      </c>
      <c r="L468" s="119"/>
      <c r="M468" s="120"/>
    </row>
    <row r="469" spans="1:13" ht="13.2" hidden="1" customHeight="1" x14ac:dyDescent="0.25">
      <c r="A469" s="103" t="str">
        <f t="shared" si="58"/>
        <v>Residential (Low)</v>
      </c>
      <c r="D469" s="114" t="s">
        <v>52</v>
      </c>
      <c r="E469" s="25"/>
      <c r="F469" s="34">
        <f t="shared" si="59"/>
        <v>0</v>
      </c>
      <c r="G469" s="115">
        <f>IF($E459&gt;0, $E459, $E458)</f>
        <v>325</v>
      </c>
      <c r="H469" s="116">
        <v>0</v>
      </c>
      <c r="I469" s="35">
        <f t="shared" si="60"/>
        <v>0</v>
      </c>
      <c r="J469" s="121">
        <f>IF($E459&gt;0, $E459, $E458)</f>
        <v>325</v>
      </c>
      <c r="K469" s="118">
        <v>0</v>
      </c>
      <c r="L469" s="119">
        <f t="shared" ref="L469:L487" si="61">K469-H469</f>
        <v>0</v>
      </c>
      <c r="M469" s="120" t="str">
        <f>IF(ISERROR(L469/H469), "", L469/H469)</f>
        <v/>
      </c>
    </row>
    <row r="470" spans="1:13" x14ac:dyDescent="0.25">
      <c r="A470" s="103" t="str">
        <f t="shared" si="58"/>
        <v>Residential (Low)</v>
      </c>
      <c r="D470" s="114" t="s">
        <v>53</v>
      </c>
      <c r="E470" s="25"/>
      <c r="F470" s="26">
        <f t="shared" si="59"/>
        <v>1.843594476927918</v>
      </c>
      <c r="G470" s="115">
        <v>1</v>
      </c>
      <c r="H470" s="116">
        <f>G470*F470</f>
        <v>1.843594476927918</v>
      </c>
      <c r="I470" s="29">
        <f t="shared" si="60"/>
        <v>1.843594476927918</v>
      </c>
      <c r="J470" s="117">
        <f>G470</f>
        <v>1</v>
      </c>
      <c r="K470" s="118">
        <f>J470*I470</f>
        <v>1.843594476927918</v>
      </c>
      <c r="L470" s="119">
        <f t="shared" si="61"/>
        <v>0</v>
      </c>
      <c r="M470" s="120">
        <f>IF(ISERROR(L470/H470), "", L470/H470)</f>
        <v>0</v>
      </c>
    </row>
    <row r="471" spans="1:13" x14ac:dyDescent="0.25">
      <c r="A471" s="103" t="str">
        <f t="shared" si="58"/>
        <v>Residential (Low)</v>
      </c>
      <c r="D471" s="114" t="s">
        <v>54</v>
      </c>
      <c r="E471" s="25"/>
      <c r="F471" s="36">
        <f t="shared" si="59"/>
        <v>0</v>
      </c>
      <c r="G471" s="115">
        <f>IF($E459&gt;0, $E459, $E458)</f>
        <v>325</v>
      </c>
      <c r="H471" s="116">
        <f>G471*F471</f>
        <v>0</v>
      </c>
      <c r="I471" s="35">
        <f t="shared" si="60"/>
        <v>0</v>
      </c>
      <c r="J471" s="117">
        <f>IF($E459&gt;0, $E459, $E458)</f>
        <v>325</v>
      </c>
      <c r="K471" s="118">
        <f>J471*I471</f>
        <v>0</v>
      </c>
      <c r="L471" s="119">
        <f t="shared" si="61"/>
        <v>0</v>
      </c>
      <c r="M471" s="120" t="str">
        <f>IF(ISERROR(L471/H471), "", L471/H471)</f>
        <v/>
      </c>
    </row>
    <row r="472" spans="1:13" x14ac:dyDescent="0.25">
      <c r="A472" s="103" t="str">
        <f t="shared" si="58"/>
        <v>Residential (Low)</v>
      </c>
      <c r="B472" s="103" t="s">
        <v>55</v>
      </c>
      <c r="C472" s="24">
        <f>B23</f>
        <v>7</v>
      </c>
      <c r="D472" s="46" t="s">
        <v>56</v>
      </c>
      <c r="E472" s="47"/>
      <c r="F472" s="48"/>
      <c r="G472" s="49"/>
      <c r="H472" s="50">
        <f>SUM(H466:H471)</f>
        <v>50.673594476927917</v>
      </c>
      <c r="I472" s="51"/>
      <c r="J472" s="52"/>
      <c r="K472" s="50">
        <f>SUM(K466:K471)</f>
        <v>52.453594476927918</v>
      </c>
      <c r="L472" s="41">
        <f t="shared" si="61"/>
        <v>1.7800000000000011</v>
      </c>
      <c r="M472" s="42">
        <f>IF((H472)=0,"",(L472/H472))</f>
        <v>3.5126775954495371E-2</v>
      </c>
    </row>
    <row r="473" spans="1:13" x14ac:dyDescent="0.25">
      <c r="A473" s="103" t="str">
        <f t="shared" si="58"/>
        <v>Residential (Low)</v>
      </c>
      <c r="D473" s="123" t="s">
        <v>57</v>
      </c>
      <c r="E473" s="25"/>
      <c r="F473" s="34">
        <f t="shared" si="59"/>
        <v>0.12752000000000002</v>
      </c>
      <c r="G473" s="43">
        <f>IF(F473=0, 0, $E458*E460-E458)</f>
        <v>13.487500000000011</v>
      </c>
      <c r="H473" s="28">
        <f t="shared" ref="H473:H480" si="62">G473*F473</f>
        <v>1.7199260000000018</v>
      </c>
      <c r="I473" s="35">
        <f t="shared" si="60"/>
        <v>0.12752000000000002</v>
      </c>
      <c r="J473" s="44">
        <f>IF(I473=0, 0, E458*E461-E458)</f>
        <v>13.487500000000011</v>
      </c>
      <c r="K473" s="31">
        <f t="shared" ref="K473:K480" si="63">J473*I473</f>
        <v>1.7199260000000018</v>
      </c>
      <c r="L473" s="119">
        <f t="shared" si="61"/>
        <v>0</v>
      </c>
      <c r="M473" s="120">
        <f t="shared" ref="M473:M480" si="64">IF(ISERROR(L473/H473), "", L473/H473)</f>
        <v>0</v>
      </c>
    </row>
    <row r="474" spans="1:13" ht="26.4" x14ac:dyDescent="0.25">
      <c r="A474" s="103" t="str">
        <f t="shared" si="58"/>
        <v>Residential (Low)</v>
      </c>
      <c r="D474" s="123" t="s">
        <v>58</v>
      </c>
      <c r="E474" s="25"/>
      <c r="F474" s="36">
        <f>F82</f>
        <v>0</v>
      </c>
      <c r="G474" s="55">
        <f>IF($E459&gt;0, $E459, $E458)</f>
        <v>325</v>
      </c>
      <c r="H474" s="116">
        <f t="shared" si="62"/>
        <v>0</v>
      </c>
      <c r="I474" s="35">
        <f t="shared" si="60"/>
        <v>0</v>
      </c>
      <c r="J474" s="56">
        <f>IF($E459&gt;0, $E459, $E458)</f>
        <v>325</v>
      </c>
      <c r="K474" s="118">
        <f t="shared" si="63"/>
        <v>0</v>
      </c>
      <c r="L474" s="119">
        <f t="shared" si="61"/>
        <v>0</v>
      </c>
      <c r="M474" s="120" t="str">
        <f t="shared" si="64"/>
        <v/>
      </c>
    </row>
    <row r="475" spans="1:13" x14ac:dyDescent="0.25">
      <c r="A475" s="103" t="str">
        <f t="shared" si="58"/>
        <v>Residential (Low)</v>
      </c>
      <c r="D475" s="123" t="s">
        <v>59</v>
      </c>
      <c r="E475" s="25"/>
      <c r="F475" s="36">
        <f t="shared" si="59"/>
        <v>0</v>
      </c>
      <c r="G475" s="55">
        <f>IF($E459&gt;0, $E459, $E458)</f>
        <v>325</v>
      </c>
      <c r="H475" s="116">
        <f t="shared" si="62"/>
        <v>0</v>
      </c>
      <c r="I475" s="35">
        <f t="shared" si="60"/>
        <v>0</v>
      </c>
      <c r="J475" s="56">
        <f>IF($E459&gt;0, $E459, $E458)</f>
        <v>325</v>
      </c>
      <c r="K475" s="118">
        <f t="shared" si="63"/>
        <v>0</v>
      </c>
      <c r="L475" s="119">
        <f t="shared" si="61"/>
        <v>0</v>
      </c>
      <c r="M475" s="120" t="str">
        <f t="shared" si="64"/>
        <v/>
      </c>
    </row>
    <row r="476" spans="1:13" x14ac:dyDescent="0.25">
      <c r="A476" s="103" t="str">
        <f t="shared" si="58"/>
        <v>Residential (Low)</v>
      </c>
      <c r="D476" s="123" t="s">
        <v>60</v>
      </c>
      <c r="E476" s="25"/>
      <c r="F476" s="34">
        <f t="shared" si="59"/>
        <v>0</v>
      </c>
      <c r="G476" s="55">
        <f>E458</f>
        <v>325</v>
      </c>
      <c r="H476" s="116">
        <f t="shared" si="62"/>
        <v>0</v>
      </c>
      <c r="I476" s="35">
        <f t="shared" si="60"/>
        <v>0</v>
      </c>
      <c r="J476" s="56">
        <f>E458</f>
        <v>325</v>
      </c>
      <c r="K476" s="118">
        <f t="shared" si="63"/>
        <v>0</v>
      </c>
      <c r="L476" s="119">
        <f t="shared" si="61"/>
        <v>0</v>
      </c>
      <c r="M476" s="120" t="str">
        <f t="shared" si="64"/>
        <v/>
      </c>
    </row>
    <row r="477" spans="1:13" x14ac:dyDescent="0.25">
      <c r="A477" s="103" t="str">
        <f t="shared" si="58"/>
        <v>Residential (Low)</v>
      </c>
      <c r="D477" s="114" t="s">
        <v>61</v>
      </c>
      <c r="E477" s="25"/>
      <c r="F477" s="36">
        <f t="shared" si="59"/>
        <v>1.5338786699851134E-3</v>
      </c>
      <c r="G477" s="55">
        <f>IF($E459&gt;0, $E459, $E458)</f>
        <v>325</v>
      </c>
      <c r="H477" s="116">
        <f t="shared" si="62"/>
        <v>0.49851056774516184</v>
      </c>
      <c r="I477" s="35">
        <f t="shared" si="60"/>
        <v>1.603999374126371E-3</v>
      </c>
      <c r="J477" s="56">
        <f>IF($E459&gt;0, $E459, $E458)</f>
        <v>325</v>
      </c>
      <c r="K477" s="118">
        <f t="shared" si="63"/>
        <v>0.52129979659107062</v>
      </c>
      <c r="L477" s="119">
        <f t="shared" si="61"/>
        <v>2.2789228845908782E-2</v>
      </c>
      <c r="M477" s="120">
        <f t="shared" si="64"/>
        <v>4.5714635396773805E-2</v>
      </c>
    </row>
    <row r="478" spans="1:13" ht="26.4" x14ac:dyDescent="0.25">
      <c r="A478" s="103" t="str">
        <f t="shared" si="58"/>
        <v>Residential (Low)</v>
      </c>
      <c r="D478" s="123" t="s">
        <v>62</v>
      </c>
      <c r="E478" s="25"/>
      <c r="F478" s="36">
        <f t="shared" si="59"/>
        <v>0.42</v>
      </c>
      <c r="G478" s="115">
        <v>1</v>
      </c>
      <c r="H478" s="116">
        <f t="shared" si="62"/>
        <v>0.42</v>
      </c>
      <c r="I478" s="45">
        <f t="shared" si="60"/>
        <v>0.42</v>
      </c>
      <c r="J478" s="121">
        <v>1</v>
      </c>
      <c r="K478" s="118">
        <f t="shared" si="63"/>
        <v>0.42</v>
      </c>
      <c r="L478" s="119">
        <f t="shared" si="61"/>
        <v>0</v>
      </c>
      <c r="M478" s="120">
        <f t="shared" si="64"/>
        <v>0</v>
      </c>
    </row>
    <row r="479" spans="1:13" x14ac:dyDescent="0.25">
      <c r="A479" s="103" t="str">
        <f t="shared" si="58"/>
        <v>Residential (Low)</v>
      </c>
      <c r="D479" s="114" t="s">
        <v>63</v>
      </c>
      <c r="E479" s="25"/>
      <c r="F479" s="36">
        <f t="shared" si="59"/>
        <v>-5.1282641505761693E-2</v>
      </c>
      <c r="G479" s="115">
        <v>1</v>
      </c>
      <c r="H479" s="116">
        <f t="shared" si="62"/>
        <v>-5.1282641505761693E-2</v>
      </c>
      <c r="I479" s="29">
        <f t="shared" si="60"/>
        <v>-5.1282641505761693E-2</v>
      </c>
      <c r="J479" s="121">
        <v>1</v>
      </c>
      <c r="K479" s="118">
        <f t="shared" si="63"/>
        <v>-5.1282641505761693E-2</v>
      </c>
      <c r="L479" s="119">
        <f t="shared" si="61"/>
        <v>0</v>
      </c>
      <c r="M479" s="120">
        <f t="shared" si="64"/>
        <v>0</v>
      </c>
    </row>
    <row r="480" spans="1:13" x14ac:dyDescent="0.25">
      <c r="A480" s="103" t="str">
        <f t="shared" si="58"/>
        <v>Residential (Low)</v>
      </c>
      <c r="D480" s="114" t="s">
        <v>64</v>
      </c>
      <c r="E480" s="25"/>
      <c r="F480" s="34">
        <f t="shared" si="59"/>
        <v>0</v>
      </c>
      <c r="G480" s="55">
        <f>IF($E459&gt;0, $E459, $E458)</f>
        <v>325</v>
      </c>
      <c r="H480" s="116">
        <f t="shared" si="62"/>
        <v>0</v>
      </c>
      <c r="I480" s="35">
        <f t="shared" si="60"/>
        <v>0</v>
      </c>
      <c r="J480" s="56">
        <f>IF($E459&gt;0, $E459, $E458)</f>
        <v>325</v>
      </c>
      <c r="K480" s="118">
        <f t="shared" si="63"/>
        <v>0</v>
      </c>
      <c r="L480" s="119">
        <f t="shared" si="61"/>
        <v>0</v>
      </c>
      <c r="M480" s="120" t="str">
        <f t="shared" si="64"/>
        <v/>
      </c>
    </row>
    <row r="481" spans="1:14" ht="26.4" x14ac:dyDescent="0.25">
      <c r="A481" s="103" t="str">
        <f t="shared" si="58"/>
        <v>Residential (Low)</v>
      </c>
      <c r="B481" s="103" t="s">
        <v>65</v>
      </c>
      <c r="C481" s="24">
        <f>B23</f>
        <v>7</v>
      </c>
      <c r="D481" s="46" t="s">
        <v>66</v>
      </c>
      <c r="E481" s="47"/>
      <c r="F481" s="48"/>
      <c r="G481" s="49"/>
      <c r="H481" s="50">
        <f>SUM(H472:H480)</f>
        <v>53.26074840316732</v>
      </c>
      <c r="I481" s="51"/>
      <c r="J481" s="52"/>
      <c r="K481" s="50">
        <f>SUM(K472:K480)</f>
        <v>55.063537632013229</v>
      </c>
      <c r="L481" s="41">
        <f t="shared" si="61"/>
        <v>1.80278922884591</v>
      </c>
      <c r="M481" s="42">
        <f>IF((H481)=0,"",(L481/H481))</f>
        <v>3.3848364562948978E-2</v>
      </c>
    </row>
    <row r="482" spans="1:14" x14ac:dyDescent="0.25">
      <c r="A482" s="103" t="str">
        <f t="shared" si="58"/>
        <v>Residential (Low)</v>
      </c>
      <c r="D482" s="126" t="s">
        <v>67</v>
      </c>
      <c r="E482" s="25"/>
      <c r="F482" s="36">
        <f t="shared" si="59"/>
        <v>1.37E-2</v>
      </c>
      <c r="G482" s="43">
        <f>IF($E459&gt;0, $E459, $E458*$E460)</f>
        <v>338.48750000000001</v>
      </c>
      <c r="H482" s="116">
        <f>G482*F482</f>
        <v>4.6372787500000001</v>
      </c>
      <c r="I482" s="35">
        <f t="shared" si="60"/>
        <v>1.4500000000000001E-2</v>
      </c>
      <c r="J482" s="44">
        <f>IF($E459&gt;0, $E459, $E458*$E461)</f>
        <v>338.48750000000001</v>
      </c>
      <c r="K482" s="118">
        <f>J482*I482</f>
        <v>4.90806875</v>
      </c>
      <c r="L482" s="119">
        <f t="shared" si="61"/>
        <v>0.27078999999999986</v>
      </c>
      <c r="M482" s="120">
        <f>IF(ISERROR(L482/H482), "", L482/H482)</f>
        <v>5.8394160583941576E-2</v>
      </c>
      <c r="N482" s="127"/>
    </row>
    <row r="483" spans="1:14" ht="26.4" x14ac:dyDescent="0.25">
      <c r="A483" s="103" t="str">
        <f t="shared" si="58"/>
        <v>Residential (Low)</v>
      </c>
      <c r="D483" s="128" t="s">
        <v>68</v>
      </c>
      <c r="E483" s="25"/>
      <c r="F483" s="36">
        <f t="shared" si="59"/>
        <v>9.9000000000000008E-3</v>
      </c>
      <c r="G483" s="43">
        <f>IF($E459&gt;0, $E459, $E458*$E460)</f>
        <v>338.48750000000001</v>
      </c>
      <c r="H483" s="116">
        <f>G483*F483</f>
        <v>3.3510262500000003</v>
      </c>
      <c r="I483" s="35">
        <f t="shared" si="60"/>
        <v>1.0500000000000001E-2</v>
      </c>
      <c r="J483" s="44">
        <f>IF($E459&gt;0, $E459, $E458*$E461)</f>
        <v>338.48750000000001</v>
      </c>
      <c r="K483" s="118">
        <f>J483*I483</f>
        <v>3.5541187500000002</v>
      </c>
      <c r="L483" s="119">
        <f t="shared" si="61"/>
        <v>0.2030924999999999</v>
      </c>
      <c r="M483" s="120">
        <f>IF(ISERROR(L483/H483), "", L483/H483)</f>
        <v>6.0606060606060573E-2</v>
      </c>
      <c r="N483" s="127"/>
    </row>
    <row r="484" spans="1:14" ht="26.4" x14ac:dyDescent="0.25">
      <c r="A484" s="103" t="str">
        <f t="shared" si="58"/>
        <v>Residential (Low)</v>
      </c>
      <c r="B484" s="103" t="s">
        <v>69</v>
      </c>
      <c r="C484" s="24">
        <f>B23</f>
        <v>7</v>
      </c>
      <c r="D484" s="46" t="s">
        <v>70</v>
      </c>
      <c r="E484" s="47"/>
      <c r="F484" s="48"/>
      <c r="G484" s="49"/>
      <c r="H484" s="50">
        <f>SUM(H481:H483)</f>
        <v>61.249053403167323</v>
      </c>
      <c r="I484" s="51"/>
      <c r="J484" s="52"/>
      <c r="K484" s="50">
        <f>SUM(K481:K483)</f>
        <v>63.525725132013228</v>
      </c>
      <c r="L484" s="41">
        <f t="shared" si="61"/>
        <v>2.2766717288459049</v>
      </c>
      <c r="M484" s="42">
        <f>IF((H484)=0,"",(L484/H484))</f>
        <v>3.7170725135291204E-2</v>
      </c>
    </row>
    <row r="485" spans="1:14" ht="26.4" x14ac:dyDescent="0.25">
      <c r="A485" s="103" t="str">
        <f t="shared" si="58"/>
        <v>Residential (Low)</v>
      </c>
      <c r="D485" s="129" t="s">
        <v>71</v>
      </c>
      <c r="E485" s="25"/>
      <c r="F485" s="34">
        <f t="shared" si="59"/>
        <v>4.7000000000000002E-3</v>
      </c>
      <c r="G485" s="43">
        <f>E458*E460</f>
        <v>338.48750000000001</v>
      </c>
      <c r="H485" s="53">
        <f>G485*F485</f>
        <v>1.5908912500000001</v>
      </c>
      <c r="I485" s="35">
        <f t="shared" si="60"/>
        <v>4.7000000000000002E-3</v>
      </c>
      <c r="J485" s="44">
        <f>E458*E461</f>
        <v>338.48750000000001</v>
      </c>
      <c r="K485" s="31">
        <f>J485*I485</f>
        <v>1.5908912500000001</v>
      </c>
      <c r="L485" s="119">
        <f t="shared" si="61"/>
        <v>0</v>
      </c>
      <c r="M485" s="120">
        <f>IF(ISERROR(L485/H485), "", L485/H485)</f>
        <v>0</v>
      </c>
    </row>
    <row r="486" spans="1:14" ht="26.4" x14ac:dyDescent="0.25">
      <c r="A486" s="103" t="str">
        <f t="shared" si="58"/>
        <v>Residential (Low)</v>
      </c>
      <c r="D486" s="129" t="s">
        <v>72</v>
      </c>
      <c r="E486" s="25"/>
      <c r="F486" s="34">
        <f t="shared" si="59"/>
        <v>5.9999999999999995E-4</v>
      </c>
      <c r="G486" s="43">
        <f>E458*E460</f>
        <v>338.48750000000001</v>
      </c>
      <c r="H486" s="53">
        <f>G486*F486</f>
        <v>0.20309249999999998</v>
      </c>
      <c r="I486" s="35">
        <f t="shared" si="60"/>
        <v>5.9999999999999995E-4</v>
      </c>
      <c r="J486" s="44">
        <f>E458*E461</f>
        <v>338.48750000000001</v>
      </c>
      <c r="K486" s="31">
        <f>J486*I486</f>
        <v>0.20309249999999998</v>
      </c>
      <c r="L486" s="119">
        <f t="shared" si="61"/>
        <v>0</v>
      </c>
      <c r="M486" s="120">
        <f>IF(ISERROR(L486/H486), "", L486/H486)</f>
        <v>0</v>
      </c>
    </row>
    <row r="487" spans="1:14" x14ac:dyDescent="0.25">
      <c r="A487" s="103" t="str">
        <f t="shared" si="58"/>
        <v>Residential (Low)</v>
      </c>
      <c r="D487" s="25" t="s">
        <v>73</v>
      </c>
      <c r="E487" s="25"/>
      <c r="F487" s="54">
        <f t="shared" si="59"/>
        <v>0.25</v>
      </c>
      <c r="G487" s="115">
        <v>1</v>
      </c>
      <c r="H487" s="130">
        <f>G487*F487</f>
        <v>0.25</v>
      </c>
      <c r="I487" s="45">
        <f t="shared" si="60"/>
        <v>0.25</v>
      </c>
      <c r="J487" s="117">
        <v>1</v>
      </c>
      <c r="K487" s="118">
        <f>J487*I487</f>
        <v>0.25</v>
      </c>
      <c r="L487" s="119">
        <f t="shared" si="61"/>
        <v>0</v>
      </c>
      <c r="M487" s="120">
        <f>IF(ISERROR(L487/H487), "", L487/H487)</f>
        <v>0</v>
      </c>
    </row>
    <row r="488" spans="1:14" ht="26.4" hidden="1" customHeight="1" x14ac:dyDescent="0.25">
      <c r="A488" s="103" t="str">
        <f t="shared" si="58"/>
        <v>Residential (Low)</v>
      </c>
      <c r="D488" s="129" t="s">
        <v>74</v>
      </c>
      <c r="E488" s="25"/>
      <c r="F488" s="34">
        <f t="shared" si="59"/>
        <v>0</v>
      </c>
      <c r="G488" s="55"/>
      <c r="H488" s="130"/>
      <c r="I488" s="35">
        <f t="shared" si="60"/>
        <v>0</v>
      </c>
      <c r="J488" s="56"/>
      <c r="K488" s="118"/>
      <c r="L488" s="119"/>
      <c r="M488" s="120"/>
    </row>
    <row r="489" spans="1:14" x14ac:dyDescent="0.25">
      <c r="A489" s="103" t="str">
        <f t="shared" si="58"/>
        <v>Residential (Low)</v>
      </c>
      <c r="B489" s="103" t="s">
        <v>12</v>
      </c>
      <c r="D489" s="25" t="s">
        <v>75</v>
      </c>
      <c r="E489" s="25"/>
      <c r="F489" s="34">
        <f t="shared" si="59"/>
        <v>9.8000000000000004E-2</v>
      </c>
      <c r="G489" s="55">
        <f>IF(AND(E458*12&gt;=150000),OffPeakPer*E458*E460,OffPeakPer*E458)</f>
        <v>208</v>
      </c>
      <c r="H489" s="130">
        <f>G489*F489</f>
        <v>20.384</v>
      </c>
      <c r="I489" s="35">
        <f t="shared" si="60"/>
        <v>9.8000000000000004E-2</v>
      </c>
      <c r="J489" s="56">
        <f>IF(AND(E458*12&gt;=150000),OffPeakPer*E458*E461,OffPeakPer*E458)</f>
        <v>208</v>
      </c>
      <c r="K489" s="118">
        <f>J489*I489</f>
        <v>20.384</v>
      </c>
      <c r="L489" s="119">
        <f>K489-H489</f>
        <v>0</v>
      </c>
      <c r="M489" s="120">
        <f>IF(ISERROR(L489/H489), "", L489/H489)</f>
        <v>0</v>
      </c>
    </row>
    <row r="490" spans="1:14" x14ac:dyDescent="0.25">
      <c r="A490" s="103" t="str">
        <f t="shared" si="58"/>
        <v>Residential (Low)</v>
      </c>
      <c r="B490" s="103" t="s">
        <v>12</v>
      </c>
      <c r="D490" s="25" t="s">
        <v>76</v>
      </c>
      <c r="E490" s="25"/>
      <c r="F490" s="34">
        <f t="shared" si="59"/>
        <v>0.157</v>
      </c>
      <c r="G490" s="55">
        <f>IF(AND(E458*12&gt;=150000),MidPeakPer*E458*E460,MidPeakPer*E458)</f>
        <v>58.5</v>
      </c>
      <c r="H490" s="130">
        <f>G490*F490</f>
        <v>9.1844999999999999</v>
      </c>
      <c r="I490" s="35">
        <f t="shared" si="60"/>
        <v>0.157</v>
      </c>
      <c r="J490" s="56">
        <f>IF(AND(E458*12&gt;=150000),MidPeakPer*E458*E461,MidPeakPer*E458)</f>
        <v>58.5</v>
      </c>
      <c r="K490" s="118">
        <f>J490*I490</f>
        <v>9.1844999999999999</v>
      </c>
      <c r="L490" s="119">
        <f>K490-H490</f>
        <v>0</v>
      </c>
      <c r="M490" s="120">
        <f>IF(ISERROR(L490/H490), "", L490/H490)</f>
        <v>0</v>
      </c>
    </row>
    <row r="491" spans="1:14" ht="13.8" thickBot="1" x14ac:dyDescent="0.3">
      <c r="A491" s="103" t="str">
        <f t="shared" si="58"/>
        <v>Residential (Low)</v>
      </c>
      <c r="B491" s="103" t="s">
        <v>12</v>
      </c>
      <c r="D491" s="103" t="s">
        <v>77</v>
      </c>
      <c r="E491" s="25"/>
      <c r="F491" s="34">
        <f t="shared" si="59"/>
        <v>0.20300000000000001</v>
      </c>
      <c r="G491" s="55">
        <f>IF(AND(E458*12&gt;=150000),OnPeakPer*E458*E460,OnPeakPer*E458)</f>
        <v>58.5</v>
      </c>
      <c r="H491" s="130">
        <f>G491*F491</f>
        <v>11.875500000000001</v>
      </c>
      <c r="I491" s="35">
        <f t="shared" si="60"/>
        <v>0.20300000000000001</v>
      </c>
      <c r="J491" s="56">
        <f>IF(AND(E458*12&gt;=150000),OnPeakPer*E458*E461,OnPeakPer*E458)</f>
        <v>58.5</v>
      </c>
      <c r="K491" s="118">
        <f>J491*I491</f>
        <v>11.875500000000001</v>
      </c>
      <c r="L491" s="119">
        <f>K491-H491</f>
        <v>0</v>
      </c>
      <c r="M491" s="120">
        <f>IF(ISERROR(L491/H491), "", L491/H491)</f>
        <v>0</v>
      </c>
    </row>
    <row r="492" spans="1:14" ht="13.2" hidden="1" customHeight="1" x14ac:dyDescent="0.25">
      <c r="A492" s="103" t="str">
        <f t="shared" si="58"/>
        <v>Residential (Low)</v>
      </c>
      <c r="B492" s="103" t="s">
        <v>78</v>
      </c>
      <c r="D492" s="25" t="s">
        <v>79</v>
      </c>
      <c r="E492" s="25"/>
      <c r="F492" s="34">
        <f t="shared" si="59"/>
        <v>0.11308</v>
      </c>
      <c r="G492" s="55">
        <f>IF(AND(E458*12&gt;=150000),E458*E460,E458)</f>
        <v>325</v>
      </c>
      <c r="H492" s="130">
        <f>G492*F492</f>
        <v>36.750999999999998</v>
      </c>
      <c r="I492" s="35">
        <f t="shared" si="60"/>
        <v>0.11308</v>
      </c>
      <c r="J492" s="56">
        <f>IF(AND(E458*12&gt;=150000),E458*E461,E458)</f>
        <v>325</v>
      </c>
      <c r="K492" s="118">
        <f>J492*I492</f>
        <v>36.750999999999998</v>
      </c>
      <c r="L492" s="119">
        <f>K492-H492</f>
        <v>0</v>
      </c>
      <c r="M492" s="120">
        <f>IF(ISERROR(L492/H492), "", L492/H492)</f>
        <v>0</v>
      </c>
    </row>
    <row r="493" spans="1:14" ht="13.8" hidden="1" customHeight="1" thickBot="1" x14ac:dyDescent="0.3">
      <c r="A493" s="103" t="str">
        <f t="shared" si="58"/>
        <v>Residential (Low)</v>
      </c>
      <c r="B493" s="103" t="s">
        <v>17</v>
      </c>
      <c r="D493" s="25" t="s">
        <v>80</v>
      </c>
      <c r="E493" s="25"/>
      <c r="F493" s="34">
        <f t="shared" si="59"/>
        <v>0.11308</v>
      </c>
      <c r="G493" s="55">
        <f>IF(AND(E458*12&gt;=150000),E458*E460,E458)</f>
        <v>325</v>
      </c>
      <c r="H493" s="130">
        <f>G493*F493</f>
        <v>36.750999999999998</v>
      </c>
      <c r="I493" s="35">
        <f t="shared" si="60"/>
        <v>0.11308</v>
      </c>
      <c r="J493" s="56">
        <f>IF(AND(E458*12&gt;=150000),E458*E461,E458)</f>
        <v>325</v>
      </c>
      <c r="K493" s="118">
        <f>J493*I493</f>
        <v>36.750999999999998</v>
      </c>
      <c r="L493" s="119">
        <f>K493-H493</f>
        <v>0</v>
      </c>
      <c r="M493" s="120">
        <f>IF(ISERROR(L493/H493), "", L493/H493)</f>
        <v>0</v>
      </c>
    </row>
    <row r="494" spans="1:14" ht="13.8" thickBot="1" x14ac:dyDescent="0.3">
      <c r="A494" s="103" t="str">
        <f t="shared" si="58"/>
        <v>Residential (Low)</v>
      </c>
      <c r="D494" s="58"/>
      <c r="E494" s="59"/>
      <c r="F494" s="60"/>
      <c r="G494" s="61"/>
      <c r="H494" s="62"/>
      <c r="I494" s="60"/>
      <c r="J494" s="63"/>
      <c r="K494" s="62"/>
      <c r="L494" s="64"/>
      <c r="M494" s="65"/>
    </row>
    <row r="495" spans="1:14" x14ac:dyDescent="0.25">
      <c r="A495" s="103" t="str">
        <f t="shared" si="58"/>
        <v>Residential (Low)</v>
      </c>
      <c r="B495" s="103" t="s">
        <v>12</v>
      </c>
      <c r="D495" s="135" t="s">
        <v>81</v>
      </c>
      <c r="E495" s="25"/>
      <c r="F495" s="136"/>
      <c r="G495" s="137"/>
      <c r="H495" s="138">
        <f>SUM(H485:H491,H484)</f>
        <v>104.73703715316732</v>
      </c>
      <c r="I495" s="139"/>
      <c r="J495" s="139"/>
      <c r="K495" s="138">
        <f>SUM(K485:K491,K484)</f>
        <v>107.01370888201322</v>
      </c>
      <c r="L495" s="140">
        <f>K495-H495</f>
        <v>2.2766717288458977</v>
      </c>
      <c r="M495" s="141">
        <f>IF((H495)=0,"",(L495/H495))</f>
        <v>2.1737026277691012E-2</v>
      </c>
    </row>
    <row r="496" spans="1:14" x14ac:dyDescent="0.25">
      <c r="A496" s="103" t="str">
        <f t="shared" si="58"/>
        <v>Residential (Low)</v>
      </c>
      <c r="B496" s="103" t="s">
        <v>12</v>
      </c>
      <c r="D496" s="142" t="s">
        <v>82</v>
      </c>
      <c r="E496" s="25"/>
      <c r="F496" s="136">
        <v>0.13</v>
      </c>
      <c r="G496" s="143"/>
      <c r="H496" s="144">
        <f>H495*F496</f>
        <v>13.615814829911752</v>
      </c>
      <c r="I496" s="145">
        <v>0.13</v>
      </c>
      <c r="J496" s="115"/>
      <c r="K496" s="144">
        <f>K495*I496</f>
        <v>13.911782154661719</v>
      </c>
      <c r="L496" s="119">
        <f>K496-H496</f>
        <v>0.29596732474996656</v>
      </c>
      <c r="M496" s="146">
        <f>IF((H496)=0,"",(L496/H496))</f>
        <v>2.1737026277690998E-2</v>
      </c>
    </row>
    <row r="497" spans="1:13" ht="14.4" x14ac:dyDescent="0.3">
      <c r="A497" s="103" t="str">
        <f t="shared" si="58"/>
        <v>Residential (Low)</v>
      </c>
      <c r="B497" s="103" t="s">
        <v>12</v>
      </c>
      <c r="D497" s="142" t="s">
        <v>83</v>
      </c>
      <c r="E497" s="147"/>
      <c r="F497" s="148">
        <v>0.23499999999999999</v>
      </c>
      <c r="G497" s="143"/>
      <c r="H497" s="144">
        <f>IF(OR(ISNUMBER(SEARCH("[DGEN]", E456))=TRUE, ISNUMBER(SEARCH("STREET LIGHT", E456))=TRUE), 0, IF(AND(E458=0, E459=0),0, IF(AND(E459=0, E458*12&gt;250000), 0, IF(AND(E458=0, E459&gt;=50), 0, IF(E458*12&lt;=250000, F497*H495*-1, IF(E459&lt;50, F497*H495*-1, 0))))))</f>
        <v>-24.613203730994318</v>
      </c>
      <c r="I497" s="148">
        <v>0.23499999999999999</v>
      </c>
      <c r="J497" s="115"/>
      <c r="K497" s="144">
        <f>IF(OR(ISNUMBER(SEARCH("[DGEN]", E456))=TRUE, ISNUMBER(SEARCH("STREET LIGHT", E456))=TRUE), 0, IF(AND(E458=0, E459=0),0, IF(AND(E459=0, E458*12&gt;250000), 0, IF(AND(E458=0, E459&gt;=50), 0, IF(E458*12&lt;=250000, I497*K495*-1, IF(E459&lt;50, I497*K495*-1, 0))))))</f>
        <v>-25.148221587273106</v>
      </c>
      <c r="L497" s="119">
        <f>K497-H497</f>
        <v>-0.53501785627878817</v>
      </c>
      <c r="M497" s="146"/>
    </row>
    <row r="498" spans="1:13" ht="13.8" thickBot="1" x14ac:dyDescent="0.3">
      <c r="A498" s="103" t="str">
        <f t="shared" si="58"/>
        <v>Residential (Low)</v>
      </c>
      <c r="B498" s="103" t="s">
        <v>84</v>
      </c>
      <c r="C498" s="24">
        <f>B23</f>
        <v>7</v>
      </c>
      <c r="D498" s="247" t="s">
        <v>85</v>
      </c>
      <c r="E498" s="247"/>
      <c r="F498" s="77"/>
      <c r="G498" s="78"/>
      <c r="H498" s="79">
        <f>H495+H496+H497</f>
        <v>93.739648252084763</v>
      </c>
      <c r="I498" s="80"/>
      <c r="J498" s="80"/>
      <c r="K498" s="81">
        <f>K495+K496+K497</f>
        <v>95.777269449401842</v>
      </c>
      <c r="L498" s="82">
        <f>K498-H498</f>
        <v>2.0376211973170797</v>
      </c>
      <c r="M498" s="83">
        <f>IF((H498)=0,"",(L498/H498))</f>
        <v>2.1737026277691023E-2</v>
      </c>
    </row>
    <row r="499" spans="1:13" ht="13.8" thickBot="1" x14ac:dyDescent="0.3">
      <c r="A499" s="103" t="str">
        <f t="shared" si="58"/>
        <v>Residential (Low)</v>
      </c>
      <c r="B499" s="103" t="s">
        <v>12</v>
      </c>
      <c r="D499" s="58"/>
      <c r="E499" s="59"/>
      <c r="F499" s="60"/>
      <c r="G499" s="61"/>
      <c r="H499" s="62"/>
      <c r="I499" s="60"/>
      <c r="J499" s="63"/>
      <c r="K499" s="62"/>
      <c r="L499" s="64"/>
      <c r="M499" s="65"/>
    </row>
    <row r="502" spans="1:13" x14ac:dyDescent="0.25">
      <c r="D502" s="104" t="s">
        <v>34</v>
      </c>
      <c r="E502" s="246" t="str">
        <f>D24</f>
        <v>Residential (High)</v>
      </c>
      <c r="F502" s="246"/>
      <c r="G502" s="246"/>
      <c r="H502" s="246"/>
      <c r="I502" s="246"/>
      <c r="J502" s="246"/>
      <c r="K502" s="103" t="str">
        <f>IF(N452="DEMAND - INTERVAL","RTSR - INTERVAL METERED","")</f>
        <v/>
      </c>
    </row>
    <row r="503" spans="1:13" x14ac:dyDescent="0.25">
      <c r="D503" s="104" t="s">
        <v>35</v>
      </c>
      <c r="E503" s="236" t="str">
        <f>H24</f>
        <v>RPP</v>
      </c>
      <c r="F503" s="236"/>
      <c r="G503" s="236"/>
      <c r="H503" s="20"/>
      <c r="I503" s="20"/>
    </row>
    <row r="504" spans="1:13" ht="15.6" x14ac:dyDescent="0.25">
      <c r="D504" s="104" t="s">
        <v>36</v>
      </c>
      <c r="E504" s="21">
        <f>K24</f>
        <v>1500</v>
      </c>
      <c r="F504" s="105" t="s">
        <v>11</v>
      </c>
      <c r="J504" s="22"/>
      <c r="K504" s="22"/>
      <c r="L504" s="22"/>
      <c r="M504" s="22"/>
    </row>
    <row r="505" spans="1:13" ht="15.6" x14ac:dyDescent="0.3">
      <c r="D505" s="104" t="s">
        <v>37</v>
      </c>
      <c r="E505" s="21">
        <f>L24</f>
        <v>0</v>
      </c>
      <c r="F505" s="106" t="s">
        <v>16</v>
      </c>
      <c r="G505" s="107"/>
      <c r="H505" s="108"/>
      <c r="I505" s="108"/>
      <c r="J505" s="108"/>
    </row>
    <row r="506" spans="1:13" x14ac:dyDescent="0.25">
      <c r="D506" s="104" t="s">
        <v>38</v>
      </c>
      <c r="E506" s="23">
        <f>I24</f>
        <v>1.0415000000000001</v>
      </c>
    </row>
    <row r="507" spans="1:13" x14ac:dyDescent="0.25">
      <c r="D507" s="104" t="s">
        <v>39</v>
      </c>
      <c r="E507" s="23">
        <f>J24</f>
        <v>1.0415000000000001</v>
      </c>
    </row>
    <row r="509" spans="1:13" x14ac:dyDescent="0.25">
      <c r="E509" s="105"/>
      <c r="F509" s="237" t="s">
        <v>40</v>
      </c>
      <c r="G509" s="238"/>
      <c r="H509" s="239"/>
      <c r="I509" s="237" t="s">
        <v>41</v>
      </c>
      <c r="J509" s="238"/>
      <c r="K509" s="239"/>
      <c r="L509" s="237" t="s">
        <v>42</v>
      </c>
      <c r="M509" s="239"/>
    </row>
    <row r="510" spans="1:13" x14ac:dyDescent="0.25">
      <c r="E510" s="240"/>
      <c r="F510" s="109" t="s">
        <v>43</v>
      </c>
      <c r="G510" s="109" t="s">
        <v>44</v>
      </c>
      <c r="H510" s="110" t="s">
        <v>45</v>
      </c>
      <c r="I510" s="109" t="s">
        <v>43</v>
      </c>
      <c r="J510" s="111" t="s">
        <v>44</v>
      </c>
      <c r="K510" s="110" t="s">
        <v>45</v>
      </c>
      <c r="L510" s="242" t="s">
        <v>46</v>
      </c>
      <c r="M510" s="244" t="s">
        <v>47</v>
      </c>
    </row>
    <row r="511" spans="1:13" x14ac:dyDescent="0.25">
      <c r="E511" s="241"/>
      <c r="F511" s="112" t="s">
        <v>48</v>
      </c>
      <c r="G511" s="112"/>
      <c r="H511" s="113" t="s">
        <v>48</v>
      </c>
      <c r="I511" s="112" t="s">
        <v>48</v>
      </c>
      <c r="J511" s="113"/>
      <c r="K511" s="113" t="s">
        <v>48</v>
      </c>
      <c r="L511" s="243"/>
      <c r="M511" s="245"/>
    </row>
    <row r="512" spans="1:13" x14ac:dyDescent="0.25">
      <c r="A512" s="103" t="str">
        <f>$E502</f>
        <v>Residential (High)</v>
      </c>
      <c r="D512" s="114" t="s">
        <v>49</v>
      </c>
      <c r="E512" s="25"/>
      <c r="F512" s="26">
        <f>F74</f>
        <v>48.83</v>
      </c>
      <c r="G512" s="115">
        <v>1</v>
      </c>
      <c r="H512" s="116">
        <f>G512*F512</f>
        <v>48.83</v>
      </c>
      <c r="I512" s="29">
        <f>I74</f>
        <v>50.61</v>
      </c>
      <c r="J512" s="117">
        <f>G512</f>
        <v>1</v>
      </c>
      <c r="K512" s="118">
        <f>J512*I512</f>
        <v>50.61</v>
      </c>
      <c r="L512" s="119">
        <f>K512-H512</f>
        <v>1.7800000000000011</v>
      </c>
      <c r="M512" s="120">
        <f>IF(ISERROR(L512/H512), "", L512/H512)</f>
        <v>3.6453000204792162E-2</v>
      </c>
    </row>
    <row r="513" spans="1:13" x14ac:dyDescent="0.25">
      <c r="A513" s="103" t="str">
        <f t="shared" ref="A513:A545" si="65">A512</f>
        <v>Residential (High)</v>
      </c>
      <c r="D513" s="114" t="s">
        <v>50</v>
      </c>
      <c r="E513" s="25"/>
      <c r="F513" s="34">
        <f t="shared" ref="F513:F539" si="66">F75</f>
        <v>0</v>
      </c>
      <c r="G513" s="115">
        <f>IF($E505&gt;0, $E505, $E504)</f>
        <v>1500</v>
      </c>
      <c r="H513" s="116">
        <f>G513*F513</f>
        <v>0</v>
      </c>
      <c r="I513" s="35">
        <f t="shared" ref="I513:I539" si="67">I75</f>
        <v>0</v>
      </c>
      <c r="J513" s="117">
        <f>IF($E505&gt;0, $E505, $E504)</f>
        <v>1500</v>
      </c>
      <c r="K513" s="118">
        <f>J513*I513</f>
        <v>0</v>
      </c>
      <c r="L513" s="119">
        <f>K513-H513</f>
        <v>0</v>
      </c>
      <c r="M513" s="120" t="str">
        <f>IF(ISERROR(L513/H513), "", L513/H513)</f>
        <v/>
      </c>
    </row>
    <row r="514" spans="1:13" ht="13.2" hidden="1" customHeight="1" x14ac:dyDescent="0.25">
      <c r="A514" s="103" t="str">
        <f t="shared" si="65"/>
        <v>Residential (High)</v>
      </c>
      <c r="D514" s="114" t="s">
        <v>51</v>
      </c>
      <c r="E514" s="25"/>
      <c r="F514" s="34">
        <f t="shared" si="66"/>
        <v>0</v>
      </c>
      <c r="G514" s="115">
        <f>IF($E505&gt;0, $E505, $E504)</f>
        <v>1500</v>
      </c>
      <c r="H514" s="116">
        <v>0</v>
      </c>
      <c r="I514" s="35">
        <f t="shared" si="67"/>
        <v>0</v>
      </c>
      <c r="J514" s="117">
        <f>IF($E505&gt;0, $E505, $E504)</f>
        <v>1500</v>
      </c>
      <c r="K514" s="118">
        <v>0</v>
      </c>
      <c r="L514" s="119"/>
      <c r="M514" s="120"/>
    </row>
    <row r="515" spans="1:13" ht="13.2" hidden="1" customHeight="1" x14ac:dyDescent="0.25">
      <c r="A515" s="103" t="str">
        <f t="shared" si="65"/>
        <v>Residential (High)</v>
      </c>
      <c r="D515" s="114" t="s">
        <v>52</v>
      </c>
      <c r="E515" s="25"/>
      <c r="F515" s="34">
        <f t="shared" si="66"/>
        <v>0</v>
      </c>
      <c r="G515" s="115">
        <f>IF($E505&gt;0, $E505, $E504)</f>
        <v>1500</v>
      </c>
      <c r="H515" s="116">
        <v>0</v>
      </c>
      <c r="I515" s="35">
        <f t="shared" si="67"/>
        <v>0</v>
      </c>
      <c r="J515" s="121">
        <f>IF($E505&gt;0, $E505, $E504)</f>
        <v>1500</v>
      </c>
      <c r="K515" s="118">
        <v>0</v>
      </c>
      <c r="L515" s="119">
        <f t="shared" ref="L515:L533" si="68">K515-H515</f>
        <v>0</v>
      </c>
      <c r="M515" s="120" t="str">
        <f>IF(ISERROR(L515/H515), "", L515/H515)</f>
        <v/>
      </c>
    </row>
    <row r="516" spans="1:13" x14ac:dyDescent="0.25">
      <c r="A516" s="103" t="str">
        <f t="shared" si="65"/>
        <v>Residential (High)</v>
      </c>
      <c r="D516" s="114" t="s">
        <v>53</v>
      </c>
      <c r="E516" s="25"/>
      <c r="F516" s="26">
        <f t="shared" si="66"/>
        <v>1.843594476927918</v>
      </c>
      <c r="G516" s="115">
        <v>1</v>
      </c>
      <c r="H516" s="116">
        <f>G516*F516</f>
        <v>1.843594476927918</v>
      </c>
      <c r="I516" s="29">
        <f t="shared" si="67"/>
        <v>1.843594476927918</v>
      </c>
      <c r="J516" s="117">
        <f>G516</f>
        <v>1</v>
      </c>
      <c r="K516" s="118">
        <f>J516*I516</f>
        <v>1.843594476927918</v>
      </c>
      <c r="L516" s="119">
        <f t="shared" si="68"/>
        <v>0</v>
      </c>
      <c r="M516" s="120">
        <f>IF(ISERROR(L516/H516), "", L516/H516)</f>
        <v>0</v>
      </c>
    </row>
    <row r="517" spans="1:13" x14ac:dyDescent="0.25">
      <c r="A517" s="103" t="str">
        <f t="shared" si="65"/>
        <v>Residential (High)</v>
      </c>
      <c r="D517" s="114" t="s">
        <v>54</v>
      </c>
      <c r="E517" s="25"/>
      <c r="F517" s="36">
        <f t="shared" si="66"/>
        <v>0</v>
      </c>
      <c r="G517" s="115">
        <f>IF($E505&gt;0, $E505, $E504)</f>
        <v>1500</v>
      </c>
      <c r="H517" s="116">
        <f>G517*F517</f>
        <v>0</v>
      </c>
      <c r="I517" s="35">
        <f t="shared" si="67"/>
        <v>0</v>
      </c>
      <c r="J517" s="117">
        <f>IF($E505&gt;0, $E505, $E504)</f>
        <v>1500</v>
      </c>
      <c r="K517" s="118">
        <f>J517*I517</f>
        <v>0</v>
      </c>
      <c r="L517" s="119">
        <f t="shared" si="68"/>
        <v>0</v>
      </c>
      <c r="M517" s="120" t="str">
        <f>IF(ISERROR(L517/H517), "", L517/H517)</f>
        <v/>
      </c>
    </row>
    <row r="518" spans="1:13" x14ac:dyDescent="0.25">
      <c r="A518" s="103" t="str">
        <f t="shared" si="65"/>
        <v>Residential (High)</v>
      </c>
      <c r="B518" s="103" t="s">
        <v>55</v>
      </c>
      <c r="C518" s="24">
        <f>B24</f>
        <v>8</v>
      </c>
      <c r="D518" s="46" t="s">
        <v>56</v>
      </c>
      <c r="E518" s="47"/>
      <c r="F518" s="48"/>
      <c r="G518" s="49"/>
      <c r="H518" s="50">
        <f>SUM(H512:H517)</f>
        <v>50.673594476927917</v>
      </c>
      <c r="I518" s="51"/>
      <c r="J518" s="52"/>
      <c r="K518" s="50">
        <f>SUM(K512:K517)</f>
        <v>52.453594476927918</v>
      </c>
      <c r="L518" s="41">
        <f t="shared" si="68"/>
        <v>1.7800000000000011</v>
      </c>
      <c r="M518" s="42">
        <f>IF((H518)=0,"",(L518/H518))</f>
        <v>3.5126775954495371E-2</v>
      </c>
    </row>
    <row r="519" spans="1:13" x14ac:dyDescent="0.25">
      <c r="A519" s="103" t="str">
        <f t="shared" si="65"/>
        <v>Residential (High)</v>
      </c>
      <c r="D519" s="123" t="s">
        <v>57</v>
      </c>
      <c r="E519" s="25"/>
      <c r="F519" s="34">
        <f t="shared" si="66"/>
        <v>0.12752000000000002</v>
      </c>
      <c r="G519" s="43">
        <f>IF(F519=0, 0, $E504*E506-E504)</f>
        <v>62.250000000000227</v>
      </c>
      <c r="H519" s="28">
        <f t="shared" ref="H519:H526" si="69">G519*F519</f>
        <v>7.9381200000000307</v>
      </c>
      <c r="I519" s="35">
        <f t="shared" si="67"/>
        <v>0.12752000000000002</v>
      </c>
      <c r="J519" s="44">
        <f>IF(I519=0, 0, E504*E507-E504)</f>
        <v>62.250000000000227</v>
      </c>
      <c r="K519" s="31">
        <f t="shared" ref="K519:K526" si="70">J519*I519</f>
        <v>7.9381200000000307</v>
      </c>
      <c r="L519" s="119">
        <f t="shared" si="68"/>
        <v>0</v>
      </c>
      <c r="M519" s="120">
        <f t="shared" ref="M519:M526" si="71">IF(ISERROR(L519/H519), "", L519/H519)</f>
        <v>0</v>
      </c>
    </row>
    <row r="520" spans="1:13" ht="26.4" x14ac:dyDescent="0.25">
      <c r="A520" s="103" t="str">
        <f t="shared" si="65"/>
        <v>Residential (High)</v>
      </c>
      <c r="D520" s="123" t="s">
        <v>58</v>
      </c>
      <c r="E520" s="25"/>
      <c r="F520" s="36">
        <f t="shared" si="66"/>
        <v>0</v>
      </c>
      <c r="G520" s="55">
        <f>IF($E505&gt;0, $E505, $E504)</f>
        <v>1500</v>
      </c>
      <c r="H520" s="116">
        <f t="shared" si="69"/>
        <v>0</v>
      </c>
      <c r="I520" s="35">
        <f t="shared" si="67"/>
        <v>0</v>
      </c>
      <c r="J520" s="56">
        <f>IF($E505&gt;0, $E505, $E504)</f>
        <v>1500</v>
      </c>
      <c r="K520" s="118">
        <f t="shared" si="70"/>
        <v>0</v>
      </c>
      <c r="L520" s="119">
        <f t="shared" si="68"/>
        <v>0</v>
      </c>
      <c r="M520" s="120" t="str">
        <f t="shared" si="71"/>
        <v/>
      </c>
    </row>
    <row r="521" spans="1:13" x14ac:dyDescent="0.25">
      <c r="A521" s="103" t="str">
        <f t="shared" si="65"/>
        <v>Residential (High)</v>
      </c>
      <c r="D521" s="123" t="s">
        <v>59</v>
      </c>
      <c r="E521" s="25"/>
      <c r="F521" s="36">
        <f t="shared" si="66"/>
        <v>0</v>
      </c>
      <c r="G521" s="55">
        <f>IF($E505&gt;0, $E505, $E504)</f>
        <v>1500</v>
      </c>
      <c r="H521" s="116">
        <f t="shared" si="69"/>
        <v>0</v>
      </c>
      <c r="I521" s="35">
        <f t="shared" si="67"/>
        <v>0</v>
      </c>
      <c r="J521" s="56">
        <f>IF($E505&gt;0, $E505, $E504)</f>
        <v>1500</v>
      </c>
      <c r="K521" s="118">
        <f t="shared" si="70"/>
        <v>0</v>
      </c>
      <c r="L521" s="119">
        <f t="shared" si="68"/>
        <v>0</v>
      </c>
      <c r="M521" s="120" t="str">
        <f t="shared" si="71"/>
        <v/>
      </c>
    </row>
    <row r="522" spans="1:13" x14ac:dyDescent="0.25">
      <c r="A522" s="103" t="str">
        <f t="shared" si="65"/>
        <v>Residential (High)</v>
      </c>
      <c r="D522" s="123" t="s">
        <v>60</v>
      </c>
      <c r="E522" s="25"/>
      <c r="F522" s="34">
        <f t="shared" si="66"/>
        <v>0</v>
      </c>
      <c r="G522" s="55">
        <f>E504</f>
        <v>1500</v>
      </c>
      <c r="H522" s="116">
        <f t="shared" si="69"/>
        <v>0</v>
      </c>
      <c r="I522" s="35">
        <f t="shared" si="67"/>
        <v>0</v>
      </c>
      <c r="J522" s="56">
        <f>E504</f>
        <v>1500</v>
      </c>
      <c r="K522" s="118">
        <f t="shared" si="70"/>
        <v>0</v>
      </c>
      <c r="L522" s="119">
        <f t="shared" si="68"/>
        <v>0</v>
      </c>
      <c r="M522" s="120" t="str">
        <f t="shared" si="71"/>
        <v/>
      </c>
    </row>
    <row r="523" spans="1:13" x14ac:dyDescent="0.25">
      <c r="A523" s="103" t="str">
        <f t="shared" si="65"/>
        <v>Residential (High)</v>
      </c>
      <c r="D523" s="114" t="s">
        <v>61</v>
      </c>
      <c r="E523" s="25"/>
      <c r="F523" s="36">
        <f t="shared" si="66"/>
        <v>1.5338786699851134E-3</v>
      </c>
      <c r="G523" s="55">
        <f>IF($E505&gt;0, $E505, $E504)</f>
        <v>1500</v>
      </c>
      <c r="H523" s="116">
        <f t="shared" si="69"/>
        <v>2.3008180049776703</v>
      </c>
      <c r="I523" s="35">
        <f t="shared" si="67"/>
        <v>1.603999374126371E-3</v>
      </c>
      <c r="J523" s="56">
        <f>IF($E505&gt;0, $E505, $E504)</f>
        <v>1500</v>
      </c>
      <c r="K523" s="118">
        <f t="shared" si="70"/>
        <v>2.4059990611895565</v>
      </c>
      <c r="L523" s="119">
        <f t="shared" si="68"/>
        <v>0.10518105621188623</v>
      </c>
      <c r="M523" s="120">
        <f t="shared" si="71"/>
        <v>4.5714635396773604E-2</v>
      </c>
    </row>
    <row r="524" spans="1:13" ht="26.4" x14ac:dyDescent="0.25">
      <c r="A524" s="103" t="str">
        <f t="shared" si="65"/>
        <v>Residential (High)</v>
      </c>
      <c r="D524" s="123" t="s">
        <v>62</v>
      </c>
      <c r="E524" s="25"/>
      <c r="F524" s="36">
        <f t="shared" si="66"/>
        <v>0.42</v>
      </c>
      <c r="G524" s="115">
        <v>1</v>
      </c>
      <c r="H524" s="116">
        <f t="shared" si="69"/>
        <v>0.42</v>
      </c>
      <c r="I524" s="45">
        <f t="shared" si="67"/>
        <v>0.42</v>
      </c>
      <c r="J524" s="121">
        <v>1</v>
      </c>
      <c r="K524" s="118">
        <f t="shared" si="70"/>
        <v>0.42</v>
      </c>
      <c r="L524" s="119">
        <f t="shared" si="68"/>
        <v>0</v>
      </c>
      <c r="M524" s="120">
        <f t="shared" si="71"/>
        <v>0</v>
      </c>
    </row>
    <row r="525" spans="1:13" x14ac:dyDescent="0.25">
      <c r="A525" s="103" t="str">
        <f t="shared" si="65"/>
        <v>Residential (High)</v>
      </c>
      <c r="D525" s="114" t="s">
        <v>63</v>
      </c>
      <c r="E525" s="25"/>
      <c r="F525" s="36">
        <f t="shared" si="66"/>
        <v>-5.1282641505761693E-2</v>
      </c>
      <c r="G525" s="115">
        <v>1</v>
      </c>
      <c r="H525" s="116">
        <f t="shared" si="69"/>
        <v>-5.1282641505761693E-2</v>
      </c>
      <c r="I525" s="29">
        <f t="shared" si="67"/>
        <v>-5.1282641505761693E-2</v>
      </c>
      <c r="J525" s="121">
        <v>1</v>
      </c>
      <c r="K525" s="118">
        <f t="shared" si="70"/>
        <v>-5.1282641505761693E-2</v>
      </c>
      <c r="L525" s="119">
        <f t="shared" si="68"/>
        <v>0</v>
      </c>
      <c r="M525" s="120">
        <f t="shared" si="71"/>
        <v>0</v>
      </c>
    </row>
    <row r="526" spans="1:13" x14ac:dyDescent="0.25">
      <c r="A526" s="103" t="str">
        <f t="shared" si="65"/>
        <v>Residential (High)</v>
      </c>
      <c r="D526" s="114" t="s">
        <v>64</v>
      </c>
      <c r="E526" s="25"/>
      <c r="F526" s="34">
        <f t="shared" si="66"/>
        <v>0</v>
      </c>
      <c r="G526" s="55">
        <f>IF($E505&gt;0, $E505, $E504)</f>
        <v>1500</v>
      </c>
      <c r="H526" s="116">
        <f t="shared" si="69"/>
        <v>0</v>
      </c>
      <c r="I526" s="35">
        <f t="shared" si="67"/>
        <v>0</v>
      </c>
      <c r="J526" s="56">
        <f>IF($E505&gt;0, $E505, $E504)</f>
        <v>1500</v>
      </c>
      <c r="K526" s="118">
        <f t="shared" si="70"/>
        <v>0</v>
      </c>
      <c r="L526" s="119">
        <f t="shared" si="68"/>
        <v>0</v>
      </c>
      <c r="M526" s="120" t="str">
        <f t="shared" si="71"/>
        <v/>
      </c>
    </row>
    <row r="527" spans="1:13" ht="26.4" x14ac:dyDescent="0.25">
      <c r="A527" s="103" t="str">
        <f t="shared" si="65"/>
        <v>Residential (High)</v>
      </c>
      <c r="B527" s="103" t="s">
        <v>65</v>
      </c>
      <c r="C527" s="24">
        <f>B24</f>
        <v>8</v>
      </c>
      <c r="D527" s="46" t="s">
        <v>66</v>
      </c>
      <c r="E527" s="47"/>
      <c r="F527" s="48"/>
      <c r="G527" s="49"/>
      <c r="H527" s="50">
        <f>SUM(H518:H526)</f>
        <v>61.281249840399859</v>
      </c>
      <c r="I527" s="51"/>
      <c r="J527" s="52"/>
      <c r="K527" s="50">
        <f>SUM(K518:K526)</f>
        <v>63.166430896611743</v>
      </c>
      <c r="L527" s="41">
        <f t="shared" si="68"/>
        <v>1.8851810562118843</v>
      </c>
      <c r="M527" s="42">
        <f>IF((H527)=0,"",(L527/H527))</f>
        <v>3.0762771012693552E-2</v>
      </c>
    </row>
    <row r="528" spans="1:13" x14ac:dyDescent="0.25">
      <c r="A528" s="103" t="str">
        <f t="shared" si="65"/>
        <v>Residential (High)</v>
      </c>
      <c r="D528" s="126" t="s">
        <v>67</v>
      </c>
      <c r="E528" s="25"/>
      <c r="F528" s="36">
        <f t="shared" si="66"/>
        <v>1.37E-2</v>
      </c>
      <c r="G528" s="43">
        <f>IF($E505&gt;0, $E505, $E504*$E506)</f>
        <v>1562.2500000000002</v>
      </c>
      <c r="H528" s="116">
        <f>G528*F528</f>
        <v>21.402825000000004</v>
      </c>
      <c r="I528" s="35">
        <f t="shared" si="67"/>
        <v>1.4500000000000001E-2</v>
      </c>
      <c r="J528" s="44">
        <f>IF($E505&gt;0, $E505, $E504*$E507)</f>
        <v>1562.2500000000002</v>
      </c>
      <c r="K528" s="118">
        <f>J528*I528</f>
        <v>22.652625000000004</v>
      </c>
      <c r="L528" s="119">
        <f t="shared" si="68"/>
        <v>1.2498000000000005</v>
      </c>
      <c r="M528" s="120">
        <f>IF(ISERROR(L528/H528), "", L528/H528)</f>
        <v>5.8394160583941618E-2</v>
      </c>
    </row>
    <row r="529" spans="1:13" ht="26.4" x14ac:dyDescent="0.25">
      <c r="A529" s="103" t="str">
        <f t="shared" si="65"/>
        <v>Residential (High)</v>
      </c>
      <c r="D529" s="128" t="s">
        <v>68</v>
      </c>
      <c r="E529" s="25"/>
      <c r="F529" s="36">
        <f t="shared" si="66"/>
        <v>9.9000000000000008E-3</v>
      </c>
      <c r="G529" s="43">
        <f>IF($E505&gt;0, $E505, $E504*$E506)</f>
        <v>1562.2500000000002</v>
      </c>
      <c r="H529" s="116">
        <f>G529*F529</f>
        <v>15.466275000000003</v>
      </c>
      <c r="I529" s="35">
        <f t="shared" si="67"/>
        <v>1.0500000000000001E-2</v>
      </c>
      <c r="J529" s="44">
        <f>IF($E505&gt;0, $E505, $E504*$E507)</f>
        <v>1562.2500000000002</v>
      </c>
      <c r="K529" s="118">
        <f>J529*I529</f>
        <v>16.403625000000002</v>
      </c>
      <c r="L529" s="119">
        <f t="shared" si="68"/>
        <v>0.93734999999999857</v>
      </c>
      <c r="M529" s="120">
        <f>IF(ISERROR(L529/H529), "", L529/H529)</f>
        <v>6.0606060606060504E-2</v>
      </c>
    </row>
    <row r="530" spans="1:13" ht="26.4" x14ac:dyDescent="0.25">
      <c r="A530" s="103" t="str">
        <f t="shared" si="65"/>
        <v>Residential (High)</v>
      </c>
      <c r="B530" s="103" t="s">
        <v>69</v>
      </c>
      <c r="C530" s="24">
        <f>B24</f>
        <v>8</v>
      </c>
      <c r="D530" s="46" t="s">
        <v>70</v>
      </c>
      <c r="E530" s="47"/>
      <c r="F530" s="48"/>
      <c r="G530" s="49"/>
      <c r="H530" s="50">
        <f>SUM(H527:H529)</f>
        <v>98.150349840399855</v>
      </c>
      <c r="I530" s="51"/>
      <c r="J530" s="52"/>
      <c r="K530" s="50">
        <f>SUM(K527:K529)</f>
        <v>102.22268089661175</v>
      </c>
      <c r="L530" s="41">
        <f t="shared" si="68"/>
        <v>4.072331056211894</v>
      </c>
      <c r="M530" s="42">
        <f>IF((H530)=0,"",(L530/H530))</f>
        <v>4.1490744178027103E-2</v>
      </c>
    </row>
    <row r="531" spans="1:13" ht="26.4" x14ac:dyDescent="0.25">
      <c r="A531" s="103" t="str">
        <f t="shared" si="65"/>
        <v>Residential (High)</v>
      </c>
      <c r="D531" s="129" t="s">
        <v>71</v>
      </c>
      <c r="E531" s="25"/>
      <c r="F531" s="34">
        <f t="shared" si="66"/>
        <v>4.7000000000000002E-3</v>
      </c>
      <c r="G531" s="43">
        <f>E504*E506</f>
        <v>1562.2500000000002</v>
      </c>
      <c r="H531" s="53">
        <f>G531*F531</f>
        <v>7.342575000000001</v>
      </c>
      <c r="I531" s="35">
        <f t="shared" si="67"/>
        <v>4.7000000000000002E-3</v>
      </c>
      <c r="J531" s="44">
        <f>E504*E507</f>
        <v>1562.2500000000002</v>
      </c>
      <c r="K531" s="31">
        <f>J531*I531</f>
        <v>7.342575000000001</v>
      </c>
      <c r="L531" s="119">
        <f t="shared" si="68"/>
        <v>0</v>
      </c>
      <c r="M531" s="120">
        <f>IF(ISERROR(L531/H531), "", L531/H531)</f>
        <v>0</v>
      </c>
    </row>
    <row r="532" spans="1:13" ht="26.4" x14ac:dyDescent="0.25">
      <c r="A532" s="103" t="str">
        <f t="shared" si="65"/>
        <v>Residential (High)</v>
      </c>
      <c r="D532" s="129" t="s">
        <v>72</v>
      </c>
      <c r="E532" s="25"/>
      <c r="F532" s="34">
        <f t="shared" si="66"/>
        <v>5.9999999999999995E-4</v>
      </c>
      <c r="G532" s="43">
        <f>E504*E506</f>
        <v>1562.2500000000002</v>
      </c>
      <c r="H532" s="53">
        <f>G532*F532</f>
        <v>0.93735000000000002</v>
      </c>
      <c r="I532" s="35">
        <f t="shared" si="67"/>
        <v>5.9999999999999995E-4</v>
      </c>
      <c r="J532" s="44">
        <f>E504*E507</f>
        <v>1562.2500000000002</v>
      </c>
      <c r="K532" s="31">
        <f>J532*I532</f>
        <v>0.93735000000000002</v>
      </c>
      <c r="L532" s="119">
        <f t="shared" si="68"/>
        <v>0</v>
      </c>
      <c r="M532" s="120">
        <f>IF(ISERROR(L532/H532), "", L532/H532)</f>
        <v>0</v>
      </c>
    </row>
    <row r="533" spans="1:13" x14ac:dyDescent="0.25">
      <c r="A533" s="103" t="str">
        <f t="shared" si="65"/>
        <v>Residential (High)</v>
      </c>
      <c r="D533" s="25" t="s">
        <v>73</v>
      </c>
      <c r="E533" s="25"/>
      <c r="F533" s="54">
        <f t="shared" si="66"/>
        <v>0.25</v>
      </c>
      <c r="G533" s="115">
        <v>1</v>
      </c>
      <c r="H533" s="130">
        <f>G533*F533</f>
        <v>0.25</v>
      </c>
      <c r="I533" s="45">
        <f t="shared" si="67"/>
        <v>0.25</v>
      </c>
      <c r="J533" s="117">
        <v>1</v>
      </c>
      <c r="K533" s="118">
        <f>J533*I533</f>
        <v>0.25</v>
      </c>
      <c r="L533" s="119">
        <f t="shared" si="68"/>
        <v>0</v>
      </c>
      <c r="M533" s="120">
        <f>IF(ISERROR(L533/H533), "", L533/H533)</f>
        <v>0</v>
      </c>
    </row>
    <row r="534" spans="1:13" ht="26.4" hidden="1" customHeight="1" x14ac:dyDescent="0.25">
      <c r="A534" s="103" t="str">
        <f t="shared" si="65"/>
        <v>Residential (High)</v>
      </c>
      <c r="D534" s="129" t="s">
        <v>74</v>
      </c>
      <c r="E534" s="25"/>
      <c r="F534" s="34">
        <f t="shared" si="66"/>
        <v>0</v>
      </c>
      <c r="G534" s="55"/>
      <c r="H534" s="130"/>
      <c r="I534" s="35">
        <f t="shared" si="67"/>
        <v>0</v>
      </c>
      <c r="J534" s="56"/>
      <c r="K534" s="118"/>
      <c r="L534" s="119"/>
      <c r="M534" s="120"/>
    </row>
    <row r="535" spans="1:13" x14ac:dyDescent="0.25">
      <c r="A535" s="103" t="str">
        <f t="shared" si="65"/>
        <v>Residential (High)</v>
      </c>
      <c r="B535" s="103" t="s">
        <v>12</v>
      </c>
      <c r="D535" s="25" t="s">
        <v>75</v>
      </c>
      <c r="E535" s="25"/>
      <c r="F535" s="34">
        <f t="shared" si="66"/>
        <v>9.8000000000000004E-2</v>
      </c>
      <c r="G535" s="55">
        <f>IF(AND(E504*12&gt;=150000),OffPeakPer*E504*E506,OffPeakPer*E504)</f>
        <v>960</v>
      </c>
      <c r="H535" s="130">
        <f>G535*F535</f>
        <v>94.08</v>
      </c>
      <c r="I535" s="35">
        <f t="shared" si="67"/>
        <v>9.8000000000000004E-2</v>
      </c>
      <c r="J535" s="56">
        <f>IF(AND(E504*12&gt;=150000),OffPeakPer*E504*E507,OffPeakPer*E504)</f>
        <v>960</v>
      </c>
      <c r="K535" s="118">
        <f>J535*I535</f>
        <v>94.08</v>
      </c>
      <c r="L535" s="119">
        <f>K535-H535</f>
        <v>0</v>
      </c>
      <c r="M535" s="120">
        <f>IF(ISERROR(L535/H535), "", L535/H535)</f>
        <v>0</v>
      </c>
    </row>
    <row r="536" spans="1:13" x14ac:dyDescent="0.25">
      <c r="A536" s="103" t="str">
        <f t="shared" si="65"/>
        <v>Residential (High)</v>
      </c>
      <c r="B536" s="103" t="s">
        <v>12</v>
      </c>
      <c r="D536" s="25" t="s">
        <v>76</v>
      </c>
      <c r="E536" s="25"/>
      <c r="F536" s="34">
        <f t="shared" si="66"/>
        <v>0.157</v>
      </c>
      <c r="G536" s="55">
        <f>IF(AND(E504*12&gt;=150000),MidPeakPer*E504*E506,MidPeakPer*E504)</f>
        <v>270</v>
      </c>
      <c r="H536" s="130">
        <f>G536*F536</f>
        <v>42.39</v>
      </c>
      <c r="I536" s="35">
        <f t="shared" si="67"/>
        <v>0.157</v>
      </c>
      <c r="J536" s="56">
        <f>IF(AND(E504*12&gt;=150000),MidPeakPer*E504*E507,MidPeakPer*E504)</f>
        <v>270</v>
      </c>
      <c r="K536" s="118">
        <f>J536*I536</f>
        <v>42.39</v>
      </c>
      <c r="L536" s="119">
        <f>K536-H536</f>
        <v>0</v>
      </c>
      <c r="M536" s="120">
        <f>IF(ISERROR(L536/H536), "", L536/H536)</f>
        <v>0</v>
      </c>
    </row>
    <row r="537" spans="1:13" ht="13.8" thickBot="1" x14ac:dyDescent="0.3">
      <c r="A537" s="103" t="str">
        <f t="shared" si="65"/>
        <v>Residential (High)</v>
      </c>
      <c r="B537" s="103" t="s">
        <v>12</v>
      </c>
      <c r="D537" s="103" t="s">
        <v>77</v>
      </c>
      <c r="E537" s="25"/>
      <c r="F537" s="34">
        <f t="shared" si="66"/>
        <v>0.20300000000000001</v>
      </c>
      <c r="G537" s="55">
        <f>IF(AND(E504*12&gt;=150000),OnPeakPer*E504*E506,OnPeakPer*E504)</f>
        <v>270</v>
      </c>
      <c r="H537" s="130">
        <f>G537*F537</f>
        <v>54.81</v>
      </c>
      <c r="I537" s="35">
        <f t="shared" si="67"/>
        <v>0.20300000000000001</v>
      </c>
      <c r="J537" s="56">
        <f>IF(AND(E504*12&gt;=150000),OnPeakPer*E504*E507,OnPeakPer*E504)</f>
        <v>270</v>
      </c>
      <c r="K537" s="118">
        <f>J537*I537</f>
        <v>54.81</v>
      </c>
      <c r="L537" s="119">
        <f>K537-H537</f>
        <v>0</v>
      </c>
      <c r="M537" s="120">
        <f>IF(ISERROR(L537/H537), "", L537/H537)</f>
        <v>0</v>
      </c>
    </row>
    <row r="538" spans="1:13" ht="13.2" hidden="1" customHeight="1" x14ac:dyDescent="0.25">
      <c r="A538" s="103" t="str">
        <f t="shared" si="65"/>
        <v>Residential (High)</v>
      </c>
      <c r="B538" s="103" t="s">
        <v>78</v>
      </c>
      <c r="D538" s="25" t="s">
        <v>79</v>
      </c>
      <c r="E538" s="25"/>
      <c r="F538" s="34">
        <f t="shared" si="66"/>
        <v>0.11308</v>
      </c>
      <c r="G538" s="55">
        <f>IF(AND(E504*12&gt;=150000),E504*E506,E504)</f>
        <v>1500</v>
      </c>
      <c r="H538" s="130">
        <f>G538*F538</f>
        <v>169.62</v>
      </c>
      <c r="I538" s="35">
        <f t="shared" si="67"/>
        <v>0.11308</v>
      </c>
      <c r="J538" s="56">
        <f>IF(AND(E504*12&gt;=150000),E504*E507,E504)</f>
        <v>1500</v>
      </c>
      <c r="K538" s="118">
        <f>J538*I538</f>
        <v>169.62</v>
      </c>
      <c r="L538" s="119">
        <f>K538-H538</f>
        <v>0</v>
      </c>
      <c r="M538" s="120">
        <f>IF(ISERROR(L538/H538), "", L538/H538)</f>
        <v>0</v>
      </c>
    </row>
    <row r="539" spans="1:13" ht="13.8" hidden="1" customHeight="1" thickBot="1" x14ac:dyDescent="0.3">
      <c r="A539" s="103" t="str">
        <f t="shared" si="65"/>
        <v>Residential (High)</v>
      </c>
      <c r="B539" s="103" t="s">
        <v>17</v>
      </c>
      <c r="D539" s="25" t="s">
        <v>80</v>
      </c>
      <c r="E539" s="25"/>
      <c r="F539" s="34">
        <f t="shared" si="66"/>
        <v>0.11308</v>
      </c>
      <c r="G539" s="55">
        <f>IF(AND(E504*12&gt;=150000),E504*E506,E504)</f>
        <v>1500</v>
      </c>
      <c r="H539" s="130">
        <f>G539*F539</f>
        <v>169.62</v>
      </c>
      <c r="I539" s="35">
        <f t="shared" si="67"/>
        <v>0.11308</v>
      </c>
      <c r="J539" s="56">
        <f>IF(AND(E504*12&gt;=150000),E504*E507,E504)</f>
        <v>1500</v>
      </c>
      <c r="K539" s="118">
        <f>J539*I539</f>
        <v>169.62</v>
      </c>
      <c r="L539" s="119">
        <f>K539-H539</f>
        <v>0</v>
      </c>
      <c r="M539" s="120">
        <f>IF(ISERROR(L539/H539), "", L539/H539)</f>
        <v>0</v>
      </c>
    </row>
    <row r="540" spans="1:13" ht="13.8" thickBot="1" x14ac:dyDescent="0.3">
      <c r="A540" s="103" t="str">
        <f t="shared" si="65"/>
        <v>Residential (High)</v>
      </c>
      <c r="D540" s="58"/>
      <c r="E540" s="59"/>
      <c r="F540" s="60"/>
      <c r="G540" s="61"/>
      <c r="H540" s="62"/>
      <c r="I540" s="60"/>
      <c r="J540" s="63"/>
      <c r="K540" s="62"/>
      <c r="L540" s="64"/>
      <c r="M540" s="65"/>
    </row>
    <row r="541" spans="1:13" x14ac:dyDescent="0.25">
      <c r="A541" s="103" t="str">
        <f t="shared" si="65"/>
        <v>Residential (High)</v>
      </c>
      <c r="B541" s="103" t="s">
        <v>12</v>
      </c>
      <c r="D541" s="135" t="s">
        <v>81</v>
      </c>
      <c r="E541" s="25"/>
      <c r="F541" s="136"/>
      <c r="G541" s="137"/>
      <c r="H541" s="138">
        <f>SUM(H531:H537,H530)</f>
        <v>297.96027484039985</v>
      </c>
      <c r="I541" s="139"/>
      <c r="J541" s="139"/>
      <c r="K541" s="138">
        <f>SUM(K531:K537,K530)</f>
        <v>302.03260589661176</v>
      </c>
      <c r="L541" s="140">
        <f>K541-H541</f>
        <v>4.0723310562119082</v>
      </c>
      <c r="M541" s="141">
        <f>IF((H541)=0,"",(L541/H541))</f>
        <v>1.3667362397196141E-2</v>
      </c>
    </row>
    <row r="542" spans="1:13" x14ac:dyDescent="0.25">
      <c r="A542" s="103" t="str">
        <f t="shared" si="65"/>
        <v>Residential (High)</v>
      </c>
      <c r="B542" s="103" t="s">
        <v>12</v>
      </c>
      <c r="D542" s="142" t="s">
        <v>82</v>
      </c>
      <c r="E542" s="25"/>
      <c r="F542" s="136">
        <v>0.13</v>
      </c>
      <c r="G542" s="143"/>
      <c r="H542" s="144">
        <f>H541*F542</f>
        <v>38.734835729251984</v>
      </c>
      <c r="I542" s="145">
        <v>0.13</v>
      </c>
      <c r="J542" s="115"/>
      <c r="K542" s="144">
        <f>K541*I542</f>
        <v>39.264238766559529</v>
      </c>
      <c r="L542" s="119">
        <f>K542-H542</f>
        <v>0.52940303730754579</v>
      </c>
      <c r="M542" s="146">
        <f>IF((H542)=0,"",(L542/H542))</f>
        <v>1.366736239719608E-2</v>
      </c>
    </row>
    <row r="543" spans="1:13" ht="14.4" x14ac:dyDescent="0.3">
      <c r="A543" s="103" t="str">
        <f t="shared" si="65"/>
        <v>Residential (High)</v>
      </c>
      <c r="B543" s="103" t="s">
        <v>12</v>
      </c>
      <c r="D543" s="142" t="s">
        <v>83</v>
      </c>
      <c r="E543" s="147"/>
      <c r="F543" s="148">
        <v>0.23499999999999999</v>
      </c>
      <c r="G543" s="143"/>
      <c r="H543" s="144">
        <f>IF(OR(ISNUMBER(SEARCH("[DGEN]", E502))=TRUE, ISNUMBER(SEARCH("STREET LIGHT", E502))=TRUE), 0, IF(AND(E504=0, E505=0),0, IF(AND(E505=0, E504*12&gt;250000), 0, IF(AND(E504=0, E505&gt;=50), 0, IF(E504*12&lt;=250000, F543*H541*-1, IF(E505&lt;50, F543*H541*-1, 0))))))</f>
        <v>-70.020664587493954</v>
      </c>
      <c r="I543" s="148">
        <v>0.23499999999999999</v>
      </c>
      <c r="J543" s="115"/>
      <c r="K543" s="144">
        <f>IF(OR(ISNUMBER(SEARCH("[DGEN]", E502))=TRUE, ISNUMBER(SEARCH("STREET LIGHT", E502))=TRUE), 0, IF(AND(E504=0, E505=0),0, IF(AND(E505=0, E504*12&gt;250000), 0, IF(AND(E504=0, E505&gt;=50), 0, IF(E504*12&lt;=250000, I543*K541*-1, IF(E505&lt;50, I543*K541*-1, 0))))))</f>
        <v>-70.977662385703752</v>
      </c>
      <c r="L543" s="119">
        <f>K543-H543</f>
        <v>-0.95699779820979813</v>
      </c>
      <c r="M543" s="146"/>
    </row>
    <row r="544" spans="1:13" ht="13.8" thickBot="1" x14ac:dyDescent="0.3">
      <c r="A544" s="103" t="str">
        <f t="shared" si="65"/>
        <v>Residential (High)</v>
      </c>
      <c r="B544" s="103" t="s">
        <v>84</v>
      </c>
      <c r="C544" s="24">
        <f>B24</f>
        <v>8</v>
      </c>
      <c r="D544" s="247" t="s">
        <v>85</v>
      </c>
      <c r="E544" s="247"/>
      <c r="F544" s="77"/>
      <c r="G544" s="78"/>
      <c r="H544" s="79">
        <f>H541+H542+H543</f>
        <v>266.67444598215786</v>
      </c>
      <c r="I544" s="80"/>
      <c r="J544" s="80"/>
      <c r="K544" s="81">
        <f>K541+K542+K543</f>
        <v>270.31918227746752</v>
      </c>
      <c r="L544" s="82">
        <f>K544-H544</f>
        <v>3.6447362953096558</v>
      </c>
      <c r="M544" s="83">
        <f>IF((H544)=0,"",(L544/H544))</f>
        <v>1.3667362397196132E-2</v>
      </c>
    </row>
    <row r="545" spans="1:13" ht="13.8" thickBot="1" x14ac:dyDescent="0.3">
      <c r="A545" s="103" t="str">
        <f t="shared" si="65"/>
        <v>Residential (High)</v>
      </c>
      <c r="B545" s="103" t="s">
        <v>12</v>
      </c>
      <c r="D545" s="58"/>
      <c r="E545" s="59"/>
      <c r="F545" s="60"/>
      <c r="G545" s="61"/>
      <c r="H545" s="62"/>
      <c r="I545" s="60"/>
      <c r="J545" s="63"/>
      <c r="K545" s="62"/>
      <c r="L545" s="64"/>
      <c r="M545" s="65"/>
    </row>
    <row r="548" spans="1:13" x14ac:dyDescent="0.25">
      <c r="D548" s="104" t="s">
        <v>34</v>
      </c>
      <c r="E548" s="246" t="str">
        <f>D25</f>
        <v>GS &lt; 50 (Low)</v>
      </c>
      <c r="F548" s="246"/>
      <c r="G548" s="246"/>
      <c r="H548" s="246"/>
      <c r="I548" s="246"/>
      <c r="J548" s="246"/>
      <c r="K548" s="103" t="str">
        <f>IF(N498="DEMAND - INTERVAL","RTSR - INTERVAL METERED","")</f>
        <v/>
      </c>
    </row>
    <row r="549" spans="1:13" x14ac:dyDescent="0.25">
      <c r="D549" s="104" t="s">
        <v>35</v>
      </c>
      <c r="E549" s="236" t="str">
        <f>H25</f>
        <v>RPP</v>
      </c>
      <c r="F549" s="236"/>
      <c r="G549" s="236"/>
      <c r="H549" s="20"/>
      <c r="I549" s="20"/>
    </row>
    <row r="550" spans="1:13" ht="15.6" x14ac:dyDescent="0.25">
      <c r="D550" s="104" t="s">
        <v>36</v>
      </c>
      <c r="E550" s="21">
        <f>K25</f>
        <v>1000</v>
      </c>
      <c r="F550" s="105" t="s">
        <v>11</v>
      </c>
      <c r="J550" s="22"/>
      <c r="K550" s="22"/>
      <c r="L550" s="22"/>
      <c r="M550" s="22"/>
    </row>
    <row r="551" spans="1:13" ht="15.6" x14ac:dyDescent="0.3">
      <c r="D551" s="104" t="s">
        <v>37</v>
      </c>
      <c r="E551" s="21">
        <f>L25</f>
        <v>0</v>
      </c>
      <c r="F551" s="106" t="s">
        <v>16</v>
      </c>
      <c r="G551" s="107"/>
      <c r="H551" s="108"/>
      <c r="I551" s="108"/>
      <c r="J551" s="108"/>
    </row>
    <row r="552" spans="1:13" x14ac:dyDescent="0.25">
      <c r="D552" s="104" t="s">
        <v>38</v>
      </c>
      <c r="E552" s="23">
        <f>I25</f>
        <v>1.0415000000000001</v>
      </c>
    </row>
    <row r="553" spans="1:13" x14ac:dyDescent="0.25">
      <c r="D553" s="104" t="s">
        <v>39</v>
      </c>
      <c r="E553" s="23">
        <f>J25</f>
        <v>1.0415000000000001</v>
      </c>
    </row>
    <row r="555" spans="1:13" x14ac:dyDescent="0.25">
      <c r="E555" s="105"/>
      <c r="F555" s="237" t="s">
        <v>40</v>
      </c>
      <c r="G555" s="238"/>
      <c r="H555" s="239"/>
      <c r="I555" s="237" t="s">
        <v>41</v>
      </c>
      <c r="J555" s="238"/>
      <c r="K555" s="239"/>
      <c r="L555" s="237" t="s">
        <v>42</v>
      </c>
      <c r="M555" s="239"/>
    </row>
    <row r="556" spans="1:13" x14ac:dyDescent="0.25">
      <c r="E556" s="240"/>
      <c r="F556" s="109" t="s">
        <v>43</v>
      </c>
      <c r="G556" s="109" t="s">
        <v>44</v>
      </c>
      <c r="H556" s="110" t="s">
        <v>45</v>
      </c>
      <c r="I556" s="109" t="s">
        <v>43</v>
      </c>
      <c r="J556" s="111" t="s">
        <v>44</v>
      </c>
      <c r="K556" s="110" t="s">
        <v>45</v>
      </c>
      <c r="L556" s="242" t="s">
        <v>46</v>
      </c>
      <c r="M556" s="244" t="s">
        <v>47</v>
      </c>
    </row>
    <row r="557" spans="1:13" x14ac:dyDescent="0.25">
      <c r="E557" s="241"/>
      <c r="F557" s="112" t="s">
        <v>48</v>
      </c>
      <c r="G557" s="112"/>
      <c r="H557" s="113" t="s">
        <v>48</v>
      </c>
      <c r="I557" s="112" t="s">
        <v>48</v>
      </c>
      <c r="J557" s="113"/>
      <c r="K557" s="113" t="s">
        <v>48</v>
      </c>
      <c r="L557" s="243"/>
      <c r="M557" s="245"/>
    </row>
    <row r="558" spans="1:13" x14ac:dyDescent="0.25">
      <c r="A558" s="103" t="str">
        <f>$E548</f>
        <v>GS &lt; 50 (Low)</v>
      </c>
      <c r="D558" s="114" t="s">
        <v>49</v>
      </c>
      <c r="E558" s="25"/>
      <c r="F558" s="26">
        <f>F130</f>
        <v>27.24</v>
      </c>
      <c r="G558" s="115">
        <v>1</v>
      </c>
      <c r="H558" s="116">
        <f>G558*F558</f>
        <v>27.24</v>
      </c>
      <c r="I558" s="29">
        <f>I130</f>
        <v>27.24</v>
      </c>
      <c r="J558" s="117">
        <f>G558</f>
        <v>1</v>
      </c>
      <c r="K558" s="118">
        <f>J558*I558</f>
        <v>27.24</v>
      </c>
      <c r="L558" s="119">
        <f>K558-H558</f>
        <v>0</v>
      </c>
      <c r="M558" s="120">
        <f>IF(ISERROR(L558/H558), "", L558/H558)</f>
        <v>0</v>
      </c>
    </row>
    <row r="559" spans="1:13" x14ac:dyDescent="0.25">
      <c r="A559" s="103" t="str">
        <f t="shared" ref="A559:A591" si="72">A558</f>
        <v>GS &lt; 50 (Low)</v>
      </c>
      <c r="D559" s="114" t="s">
        <v>50</v>
      </c>
      <c r="E559" s="25"/>
      <c r="F559" s="34">
        <f t="shared" ref="F559:F585" si="73">F131</f>
        <v>3.3799999999999997E-2</v>
      </c>
      <c r="G559" s="115">
        <f>IF($E551&gt;0, $E551, $E550)</f>
        <v>1000</v>
      </c>
      <c r="H559" s="116">
        <f>G559*F559</f>
        <v>33.799999999999997</v>
      </c>
      <c r="I559" s="35">
        <f t="shared" ref="I559:I585" si="74">I131</f>
        <v>3.5499999999999997E-2</v>
      </c>
      <c r="J559" s="117">
        <f>IF($E551&gt;0, $E551, $E550)</f>
        <v>1000</v>
      </c>
      <c r="K559" s="118">
        <f>J559*I559</f>
        <v>35.5</v>
      </c>
      <c r="L559" s="119">
        <f>K559-H559</f>
        <v>1.7000000000000028</v>
      </c>
      <c r="M559" s="120">
        <f>IF(ISERROR(L559/H559), "", L559/H559)</f>
        <v>5.0295857988165771E-2</v>
      </c>
    </row>
    <row r="560" spans="1:13" ht="13.2" hidden="1" customHeight="1" x14ac:dyDescent="0.25">
      <c r="A560" s="103" t="str">
        <f t="shared" si="72"/>
        <v>GS &lt; 50 (Low)</v>
      </c>
      <c r="D560" s="114" t="s">
        <v>51</v>
      </c>
      <c r="E560" s="25"/>
      <c r="F560" s="34">
        <f t="shared" si="73"/>
        <v>0</v>
      </c>
      <c r="G560" s="115">
        <f>IF($E551&gt;0, $E551, $E550)</f>
        <v>1000</v>
      </c>
      <c r="H560" s="116">
        <v>0</v>
      </c>
      <c r="I560" s="35">
        <f t="shared" si="74"/>
        <v>0</v>
      </c>
      <c r="J560" s="117">
        <f>IF($E551&gt;0, $E551, $E550)</f>
        <v>1000</v>
      </c>
      <c r="K560" s="118">
        <v>0</v>
      </c>
      <c r="L560" s="119"/>
      <c r="M560" s="120"/>
    </row>
    <row r="561" spans="1:13" ht="13.2" hidden="1" customHeight="1" x14ac:dyDescent="0.25">
      <c r="A561" s="103" t="str">
        <f t="shared" si="72"/>
        <v>GS &lt; 50 (Low)</v>
      </c>
      <c r="D561" s="114" t="s">
        <v>52</v>
      </c>
      <c r="E561" s="25"/>
      <c r="F561" s="34">
        <f t="shared" si="73"/>
        <v>0</v>
      </c>
      <c r="G561" s="115">
        <f>IF($E551&gt;0, $E551, $E550)</f>
        <v>1000</v>
      </c>
      <c r="H561" s="116">
        <v>0</v>
      </c>
      <c r="I561" s="35">
        <f t="shared" si="74"/>
        <v>0</v>
      </c>
      <c r="J561" s="121">
        <f>IF($E551&gt;0, $E551, $E550)</f>
        <v>1000</v>
      </c>
      <c r="K561" s="118">
        <v>0</v>
      </c>
      <c r="L561" s="119">
        <f t="shared" ref="L561:L579" si="75">K561-H561</f>
        <v>0</v>
      </c>
      <c r="M561" s="120" t="str">
        <f>IF(ISERROR(L561/H561), "", L561/H561)</f>
        <v/>
      </c>
    </row>
    <row r="562" spans="1:13" x14ac:dyDescent="0.25">
      <c r="A562" s="103" t="str">
        <f t="shared" si="72"/>
        <v>GS &lt; 50 (Low)</v>
      </c>
      <c r="D562" s="114" t="s">
        <v>53</v>
      </c>
      <c r="E562" s="25"/>
      <c r="F562" s="26">
        <f t="shared" si="73"/>
        <v>0</v>
      </c>
      <c r="G562" s="115">
        <v>1</v>
      </c>
      <c r="H562" s="116">
        <f>G562*F562</f>
        <v>0</v>
      </c>
      <c r="I562" s="29">
        <f t="shared" si="74"/>
        <v>0</v>
      </c>
      <c r="J562" s="117">
        <f>G562</f>
        <v>1</v>
      </c>
      <c r="K562" s="118">
        <f>J562*I562</f>
        <v>0</v>
      </c>
      <c r="L562" s="119">
        <f t="shared" si="75"/>
        <v>0</v>
      </c>
      <c r="M562" s="120" t="str">
        <f>IF(ISERROR(L562/H562), "", L562/H562)</f>
        <v/>
      </c>
    </row>
    <row r="563" spans="1:13" x14ac:dyDescent="0.25">
      <c r="A563" s="103" t="str">
        <f t="shared" si="72"/>
        <v>GS &lt; 50 (Low)</v>
      </c>
      <c r="D563" s="114" t="s">
        <v>54</v>
      </c>
      <c r="E563" s="25"/>
      <c r="F563" s="36">
        <f t="shared" si="73"/>
        <v>2.0071596141889988E-3</v>
      </c>
      <c r="G563" s="115">
        <f>IF($E551&gt;0, $E551, $E550)</f>
        <v>1000</v>
      </c>
      <c r="H563" s="116">
        <f>G563*F563</f>
        <v>2.0071596141889989</v>
      </c>
      <c r="I563" s="35">
        <f t="shared" si="74"/>
        <v>2.0071596141889988E-3</v>
      </c>
      <c r="J563" s="117">
        <f>IF($E551&gt;0, $E551, $E550)</f>
        <v>1000</v>
      </c>
      <c r="K563" s="118">
        <f>J563*I563</f>
        <v>2.0071596141889989</v>
      </c>
      <c r="L563" s="119">
        <f t="shared" si="75"/>
        <v>0</v>
      </c>
      <c r="M563" s="120">
        <f>IF(ISERROR(L563/H563), "", L563/H563)</f>
        <v>0</v>
      </c>
    </row>
    <row r="564" spans="1:13" x14ac:dyDescent="0.25">
      <c r="A564" s="103" t="str">
        <f t="shared" si="72"/>
        <v>GS &lt; 50 (Low)</v>
      </c>
      <c r="B564" s="103" t="s">
        <v>55</v>
      </c>
      <c r="C564" s="24">
        <f>B25</f>
        <v>9</v>
      </c>
      <c r="D564" s="46" t="s">
        <v>56</v>
      </c>
      <c r="E564" s="47"/>
      <c r="F564" s="48"/>
      <c r="G564" s="49"/>
      <c r="H564" s="50">
        <f>SUM(H558:H563)</f>
        <v>63.047159614188992</v>
      </c>
      <c r="I564" s="51"/>
      <c r="J564" s="52"/>
      <c r="K564" s="50">
        <f>SUM(K558:K563)</f>
        <v>64.747159614188988</v>
      </c>
      <c r="L564" s="41">
        <f t="shared" si="75"/>
        <v>1.6999999999999957</v>
      </c>
      <c r="M564" s="42">
        <f>IF((H564)=0,"",(L564/H564))</f>
        <v>2.6963942712137735E-2</v>
      </c>
    </row>
    <row r="565" spans="1:13" x14ac:dyDescent="0.25">
      <c r="A565" s="103" t="str">
        <f t="shared" si="72"/>
        <v>GS &lt; 50 (Low)</v>
      </c>
      <c r="D565" s="123" t="s">
        <v>57</v>
      </c>
      <c r="E565" s="25"/>
      <c r="F565" s="34">
        <f t="shared" si="73"/>
        <v>0.12752000000000002</v>
      </c>
      <c r="G565" s="43">
        <f>IF(F565=0, 0, $E550*E552-E550)</f>
        <v>41.5</v>
      </c>
      <c r="H565" s="28">
        <f t="shared" ref="H565:H572" si="76">G565*F565</f>
        <v>5.2920800000000012</v>
      </c>
      <c r="I565" s="35">
        <f t="shared" si="74"/>
        <v>0.12752000000000002</v>
      </c>
      <c r="J565" s="44">
        <f>IF(I565=0, 0, E550*E553-E550)</f>
        <v>41.5</v>
      </c>
      <c r="K565" s="31">
        <f t="shared" ref="K565:K572" si="77">J565*I565</f>
        <v>5.2920800000000012</v>
      </c>
      <c r="L565" s="119">
        <f t="shared" si="75"/>
        <v>0</v>
      </c>
      <c r="M565" s="120">
        <f t="shared" ref="M565:M572" si="78">IF(ISERROR(L565/H565), "", L565/H565)</f>
        <v>0</v>
      </c>
    </row>
    <row r="566" spans="1:13" ht="26.4" x14ac:dyDescent="0.25">
      <c r="A566" s="103" t="str">
        <f t="shared" si="72"/>
        <v>GS &lt; 50 (Low)</v>
      </c>
      <c r="D566" s="123" t="s">
        <v>58</v>
      </c>
      <c r="E566" s="25"/>
      <c r="F566" s="36">
        <f t="shared" si="73"/>
        <v>0</v>
      </c>
      <c r="G566" s="55">
        <f>IF($E551&gt;0, $E551, $E550)</f>
        <v>1000</v>
      </c>
      <c r="H566" s="116">
        <f t="shared" si="76"/>
        <v>0</v>
      </c>
      <c r="I566" s="35">
        <f t="shared" si="74"/>
        <v>0</v>
      </c>
      <c r="J566" s="56">
        <f>IF($E551&gt;0, $E551, $E550)</f>
        <v>1000</v>
      </c>
      <c r="K566" s="118">
        <f t="shared" si="77"/>
        <v>0</v>
      </c>
      <c r="L566" s="119">
        <f t="shared" si="75"/>
        <v>0</v>
      </c>
      <c r="M566" s="120" t="str">
        <f t="shared" si="78"/>
        <v/>
      </c>
    </row>
    <row r="567" spans="1:13" x14ac:dyDescent="0.25">
      <c r="A567" s="103" t="str">
        <f t="shared" si="72"/>
        <v>GS &lt; 50 (Low)</v>
      </c>
      <c r="D567" s="123" t="s">
        <v>59</v>
      </c>
      <c r="E567" s="25"/>
      <c r="F567" s="36">
        <f t="shared" si="73"/>
        <v>0</v>
      </c>
      <c r="G567" s="55">
        <f>IF($E551&gt;0, $E551, $E550)</f>
        <v>1000</v>
      </c>
      <c r="H567" s="116">
        <f t="shared" si="76"/>
        <v>0</v>
      </c>
      <c r="I567" s="35">
        <f t="shared" si="74"/>
        <v>0</v>
      </c>
      <c r="J567" s="56">
        <f>IF($E551&gt;0, $E551, $E550)</f>
        <v>1000</v>
      </c>
      <c r="K567" s="118">
        <f t="shared" si="77"/>
        <v>0</v>
      </c>
      <c r="L567" s="119">
        <f t="shared" si="75"/>
        <v>0</v>
      </c>
      <c r="M567" s="120" t="str">
        <f t="shared" si="78"/>
        <v/>
      </c>
    </row>
    <row r="568" spans="1:13" x14ac:dyDescent="0.25">
      <c r="A568" s="103" t="str">
        <f t="shared" si="72"/>
        <v>GS &lt; 50 (Low)</v>
      </c>
      <c r="D568" s="123" t="s">
        <v>60</v>
      </c>
      <c r="E568" s="25"/>
      <c r="F568" s="34">
        <f t="shared" si="73"/>
        <v>0</v>
      </c>
      <c r="G568" s="55">
        <f>E550</f>
        <v>1000</v>
      </c>
      <c r="H568" s="116">
        <f t="shared" si="76"/>
        <v>0</v>
      </c>
      <c r="I568" s="35">
        <f t="shared" si="74"/>
        <v>0</v>
      </c>
      <c r="J568" s="56">
        <f>E550</f>
        <v>1000</v>
      </c>
      <c r="K568" s="118">
        <f t="shared" si="77"/>
        <v>0</v>
      </c>
      <c r="L568" s="119">
        <f t="shared" si="75"/>
        <v>0</v>
      </c>
      <c r="M568" s="120" t="str">
        <f t="shared" si="78"/>
        <v/>
      </c>
    </row>
    <row r="569" spans="1:13" x14ac:dyDescent="0.25">
      <c r="A569" s="103" t="str">
        <f t="shared" si="72"/>
        <v>GS &lt; 50 (Low)</v>
      </c>
      <c r="D569" s="114" t="s">
        <v>61</v>
      </c>
      <c r="E569" s="25"/>
      <c r="F569" s="36">
        <f t="shared" si="73"/>
        <v>1.4311325235944845E-3</v>
      </c>
      <c r="G569" s="55">
        <f>IF($E551&gt;0, $E551, $E550)</f>
        <v>1000</v>
      </c>
      <c r="H569" s="116">
        <f t="shared" si="76"/>
        <v>1.4311325235944845</v>
      </c>
      <c r="I569" s="35">
        <f t="shared" si="74"/>
        <v>1.4965562251150709E-3</v>
      </c>
      <c r="J569" s="56">
        <f>IF($E551&gt;0, $E551, $E550)</f>
        <v>1000</v>
      </c>
      <c r="K569" s="118">
        <f t="shared" si="77"/>
        <v>1.4965562251150708</v>
      </c>
      <c r="L569" s="119">
        <f t="shared" si="75"/>
        <v>6.5423701520586297E-2</v>
      </c>
      <c r="M569" s="120">
        <f t="shared" si="78"/>
        <v>4.5714635396773562E-2</v>
      </c>
    </row>
    <row r="570" spans="1:13" ht="26.4" x14ac:dyDescent="0.25">
      <c r="A570" s="103" t="str">
        <f t="shared" si="72"/>
        <v>GS &lt; 50 (Low)</v>
      </c>
      <c r="D570" s="123" t="s">
        <v>62</v>
      </c>
      <c r="E570" s="25"/>
      <c r="F570" s="36">
        <f t="shared" si="73"/>
        <v>0.42</v>
      </c>
      <c r="G570" s="115">
        <v>1</v>
      </c>
      <c r="H570" s="116">
        <f t="shared" si="76"/>
        <v>0.42</v>
      </c>
      <c r="I570" s="45">
        <f t="shared" si="74"/>
        <v>0.42</v>
      </c>
      <c r="J570" s="121">
        <v>1</v>
      </c>
      <c r="K570" s="118">
        <f t="shared" si="77"/>
        <v>0.42</v>
      </c>
      <c r="L570" s="119">
        <f t="shared" si="75"/>
        <v>0</v>
      </c>
      <c r="M570" s="120">
        <f t="shared" si="78"/>
        <v>0</v>
      </c>
    </row>
    <row r="571" spans="1:13" x14ac:dyDescent="0.25">
      <c r="A571" s="103" t="str">
        <f t="shared" si="72"/>
        <v>GS &lt; 50 (Low)</v>
      </c>
      <c r="D571" s="114" t="s">
        <v>63</v>
      </c>
      <c r="E571" s="25"/>
      <c r="F571" s="36">
        <f t="shared" si="73"/>
        <v>0</v>
      </c>
      <c r="G571" s="115">
        <v>1</v>
      </c>
      <c r="H571" s="116">
        <f t="shared" si="76"/>
        <v>0</v>
      </c>
      <c r="I571" s="29">
        <f t="shared" si="74"/>
        <v>0</v>
      </c>
      <c r="J571" s="121">
        <v>1</v>
      </c>
      <c r="K571" s="118">
        <f t="shared" si="77"/>
        <v>0</v>
      </c>
      <c r="L571" s="119">
        <f t="shared" si="75"/>
        <v>0</v>
      </c>
      <c r="M571" s="120" t="str">
        <f t="shared" si="78"/>
        <v/>
      </c>
    </row>
    <row r="572" spans="1:13" x14ac:dyDescent="0.25">
      <c r="A572" s="103" t="str">
        <f t="shared" si="72"/>
        <v>GS &lt; 50 (Low)</v>
      </c>
      <c r="D572" s="114" t="s">
        <v>64</v>
      </c>
      <c r="E572" s="25"/>
      <c r="F572" s="34">
        <f t="shared" si="73"/>
        <v>-5.1587484510541794E-5</v>
      </c>
      <c r="G572" s="55">
        <f>IF($E551&gt;0, $E551, $E550)</f>
        <v>1000</v>
      </c>
      <c r="H572" s="116">
        <f t="shared" si="76"/>
        <v>-5.1587484510541792E-2</v>
      </c>
      <c r="I572" s="35">
        <f t="shared" si="74"/>
        <v>-5.1587484510541794E-5</v>
      </c>
      <c r="J572" s="56">
        <f>IF($E551&gt;0, $E551, $E550)</f>
        <v>1000</v>
      </c>
      <c r="K572" s="118">
        <f t="shared" si="77"/>
        <v>-5.1587484510541792E-2</v>
      </c>
      <c r="L572" s="119">
        <f t="shared" si="75"/>
        <v>0</v>
      </c>
      <c r="M572" s="120">
        <f t="shared" si="78"/>
        <v>0</v>
      </c>
    </row>
    <row r="573" spans="1:13" ht="26.4" x14ac:dyDescent="0.25">
      <c r="A573" s="103" t="str">
        <f t="shared" si="72"/>
        <v>GS &lt; 50 (Low)</v>
      </c>
      <c r="B573" s="103" t="s">
        <v>65</v>
      </c>
      <c r="C573" s="24">
        <f>B25</f>
        <v>9</v>
      </c>
      <c r="D573" s="46" t="s">
        <v>66</v>
      </c>
      <c r="E573" s="47"/>
      <c r="F573" s="48"/>
      <c r="G573" s="49"/>
      <c r="H573" s="50">
        <f>SUM(H564:H572)</f>
        <v>70.138784653272936</v>
      </c>
      <c r="I573" s="51"/>
      <c r="J573" s="52"/>
      <c r="K573" s="50">
        <f>SUM(K564:K572)</f>
        <v>71.904208354793511</v>
      </c>
      <c r="L573" s="41">
        <f t="shared" si="75"/>
        <v>1.7654237015205752</v>
      </c>
      <c r="M573" s="42">
        <f>IF((H573)=0,"",(L573/H573))</f>
        <v>2.5170434735187472E-2</v>
      </c>
    </row>
    <row r="574" spans="1:13" x14ac:dyDescent="0.25">
      <c r="A574" s="103" t="str">
        <f t="shared" si="72"/>
        <v>GS &lt; 50 (Low)</v>
      </c>
      <c r="D574" s="126" t="s">
        <v>67</v>
      </c>
      <c r="E574" s="25"/>
      <c r="F574" s="36">
        <f t="shared" si="73"/>
        <v>1.2500000000000001E-2</v>
      </c>
      <c r="G574" s="43">
        <f>IF($E551&gt;0, $E551, $E550*$E552)</f>
        <v>1041.5</v>
      </c>
      <c r="H574" s="116">
        <f>G574*F574</f>
        <v>13.018750000000001</v>
      </c>
      <c r="I574" s="35">
        <f t="shared" si="74"/>
        <v>1.32E-2</v>
      </c>
      <c r="J574" s="44">
        <f>IF($E551&gt;0, $E551, $E550*$E553)</f>
        <v>1041.5</v>
      </c>
      <c r="K574" s="118">
        <f>J574*I574</f>
        <v>13.7478</v>
      </c>
      <c r="L574" s="119">
        <f t="shared" si="75"/>
        <v>0.72904999999999909</v>
      </c>
      <c r="M574" s="120">
        <f>IF(ISERROR(L574/H574), "", L574/H574)</f>
        <v>5.5999999999999925E-2</v>
      </c>
    </row>
    <row r="575" spans="1:13" ht="26.4" x14ac:dyDescent="0.25">
      <c r="A575" s="103" t="str">
        <f t="shared" si="72"/>
        <v>GS &lt; 50 (Low)</v>
      </c>
      <c r="D575" s="128" t="s">
        <v>68</v>
      </c>
      <c r="E575" s="25"/>
      <c r="F575" s="36">
        <f t="shared" si="73"/>
        <v>9.2999999999999992E-3</v>
      </c>
      <c r="G575" s="43">
        <f>IF($E551&gt;0, $E551, $E550*$E552)</f>
        <v>1041.5</v>
      </c>
      <c r="H575" s="116">
        <f>G575*F575</f>
        <v>9.6859500000000001</v>
      </c>
      <c r="I575" s="35">
        <f t="shared" si="74"/>
        <v>9.7999999999999997E-3</v>
      </c>
      <c r="J575" s="44">
        <f>IF($E551&gt;0, $E551, $E550*$E553)</f>
        <v>1041.5</v>
      </c>
      <c r="K575" s="118">
        <f>J575*I575</f>
        <v>10.2067</v>
      </c>
      <c r="L575" s="119">
        <f t="shared" si="75"/>
        <v>0.5207499999999996</v>
      </c>
      <c r="M575" s="120">
        <f>IF(ISERROR(L575/H575), "", L575/H575)</f>
        <v>5.3763440860215013E-2</v>
      </c>
    </row>
    <row r="576" spans="1:13" ht="26.4" x14ac:dyDescent="0.25">
      <c r="A576" s="103" t="str">
        <f t="shared" si="72"/>
        <v>GS &lt; 50 (Low)</v>
      </c>
      <c r="B576" s="103" t="s">
        <v>69</v>
      </c>
      <c r="C576" s="24">
        <f>B25</f>
        <v>9</v>
      </c>
      <c r="D576" s="46" t="s">
        <v>70</v>
      </c>
      <c r="E576" s="47"/>
      <c r="F576" s="48"/>
      <c r="G576" s="49"/>
      <c r="H576" s="50">
        <f>SUM(H573:H575)</f>
        <v>92.843484653272938</v>
      </c>
      <c r="I576" s="51"/>
      <c r="J576" s="52"/>
      <c r="K576" s="50">
        <f>SUM(K573:K575)</f>
        <v>95.858708354793507</v>
      </c>
      <c r="L576" s="41">
        <f t="shared" si="75"/>
        <v>3.0152237015205685</v>
      </c>
      <c r="M576" s="42">
        <f>IF((H576)=0,"",(L576/H576))</f>
        <v>3.2476416765064568E-2</v>
      </c>
    </row>
    <row r="577" spans="1:13" ht="26.4" x14ac:dyDescent="0.25">
      <c r="A577" s="103" t="str">
        <f t="shared" si="72"/>
        <v>GS &lt; 50 (Low)</v>
      </c>
      <c r="D577" s="129" t="s">
        <v>71</v>
      </c>
      <c r="E577" s="25"/>
      <c r="F577" s="34">
        <f t="shared" si="73"/>
        <v>4.7000000000000002E-3</v>
      </c>
      <c r="G577" s="43">
        <f>E550*E552</f>
        <v>1041.5</v>
      </c>
      <c r="H577" s="53">
        <f>G577*F577</f>
        <v>4.8950500000000003</v>
      </c>
      <c r="I577" s="35">
        <f t="shared" si="74"/>
        <v>4.7000000000000002E-3</v>
      </c>
      <c r="J577" s="44">
        <f>E550*E553</f>
        <v>1041.5</v>
      </c>
      <c r="K577" s="31">
        <f>J577*I577</f>
        <v>4.8950500000000003</v>
      </c>
      <c r="L577" s="119">
        <f t="shared" si="75"/>
        <v>0</v>
      </c>
      <c r="M577" s="120">
        <f>IF(ISERROR(L577/H577), "", L577/H577)</f>
        <v>0</v>
      </c>
    </row>
    <row r="578" spans="1:13" ht="26.4" x14ac:dyDescent="0.25">
      <c r="A578" s="103" t="str">
        <f t="shared" si="72"/>
        <v>GS &lt; 50 (Low)</v>
      </c>
      <c r="D578" s="129" t="s">
        <v>72</v>
      </c>
      <c r="E578" s="25"/>
      <c r="F578" s="34">
        <f t="shared" si="73"/>
        <v>5.9999999999999995E-4</v>
      </c>
      <c r="G578" s="43">
        <f>E550*E552</f>
        <v>1041.5</v>
      </c>
      <c r="H578" s="53">
        <f>G578*F578</f>
        <v>0.6248999999999999</v>
      </c>
      <c r="I578" s="35">
        <f t="shared" si="74"/>
        <v>5.9999999999999995E-4</v>
      </c>
      <c r="J578" s="44">
        <f>E550*E553</f>
        <v>1041.5</v>
      </c>
      <c r="K578" s="31">
        <f>J578*I578</f>
        <v>0.6248999999999999</v>
      </c>
      <c r="L578" s="119">
        <f t="shared" si="75"/>
        <v>0</v>
      </c>
      <c r="M578" s="120">
        <f>IF(ISERROR(L578/H578), "", L578/H578)</f>
        <v>0</v>
      </c>
    </row>
    <row r="579" spans="1:13" x14ac:dyDescent="0.25">
      <c r="A579" s="103" t="str">
        <f t="shared" si="72"/>
        <v>GS &lt; 50 (Low)</v>
      </c>
      <c r="D579" s="25" t="s">
        <v>73</v>
      </c>
      <c r="E579" s="25"/>
      <c r="F579" s="54">
        <f t="shared" si="73"/>
        <v>0.25</v>
      </c>
      <c r="G579" s="115">
        <v>1</v>
      </c>
      <c r="H579" s="130">
        <f>G579*F579</f>
        <v>0.25</v>
      </c>
      <c r="I579" s="45">
        <f t="shared" si="74"/>
        <v>0.25</v>
      </c>
      <c r="J579" s="117">
        <v>1</v>
      </c>
      <c r="K579" s="118">
        <f>J579*I579</f>
        <v>0.25</v>
      </c>
      <c r="L579" s="119">
        <f t="shared" si="75"/>
        <v>0</v>
      </c>
      <c r="M579" s="120">
        <f>IF(ISERROR(L579/H579), "", L579/H579)</f>
        <v>0</v>
      </c>
    </row>
    <row r="580" spans="1:13" ht="26.4" hidden="1" customHeight="1" x14ac:dyDescent="0.25">
      <c r="A580" s="103" t="str">
        <f t="shared" si="72"/>
        <v>GS &lt; 50 (Low)</v>
      </c>
      <c r="D580" s="129" t="s">
        <v>74</v>
      </c>
      <c r="E580" s="25"/>
      <c r="F580" s="34">
        <f t="shared" si="73"/>
        <v>0</v>
      </c>
      <c r="G580" s="55"/>
      <c r="H580" s="130"/>
      <c r="I580" s="35">
        <f t="shared" si="74"/>
        <v>0</v>
      </c>
      <c r="J580" s="56"/>
      <c r="K580" s="118"/>
      <c r="L580" s="119"/>
      <c r="M580" s="120"/>
    </row>
    <row r="581" spans="1:13" x14ac:dyDescent="0.25">
      <c r="A581" s="103" t="str">
        <f t="shared" si="72"/>
        <v>GS &lt; 50 (Low)</v>
      </c>
      <c r="B581" s="103" t="s">
        <v>12</v>
      </c>
      <c r="D581" s="25" t="s">
        <v>75</v>
      </c>
      <c r="E581" s="25"/>
      <c r="F581" s="34">
        <f t="shared" si="73"/>
        <v>9.8000000000000004E-2</v>
      </c>
      <c r="G581" s="55">
        <f>IF(AND(E550*12&gt;=150000),OffPeakPer*E550*E552,OffPeakPer*E550)</f>
        <v>640</v>
      </c>
      <c r="H581" s="130">
        <f>G581*F581</f>
        <v>62.72</v>
      </c>
      <c r="I581" s="35">
        <f t="shared" si="74"/>
        <v>9.8000000000000004E-2</v>
      </c>
      <c r="J581" s="56">
        <f>IF(AND(E550*12&gt;=150000),OffPeakPer*E550*E553,OffPeakPer*E550)</f>
        <v>640</v>
      </c>
      <c r="K581" s="118">
        <f>J581*I581</f>
        <v>62.72</v>
      </c>
      <c r="L581" s="119">
        <f>K581-H581</f>
        <v>0</v>
      </c>
      <c r="M581" s="120">
        <f>IF(ISERROR(L581/H581), "", L581/H581)</f>
        <v>0</v>
      </c>
    </row>
    <row r="582" spans="1:13" x14ac:dyDescent="0.25">
      <c r="A582" s="103" t="str">
        <f t="shared" si="72"/>
        <v>GS &lt; 50 (Low)</v>
      </c>
      <c r="B582" s="103" t="s">
        <v>12</v>
      </c>
      <c r="D582" s="25" t="s">
        <v>76</v>
      </c>
      <c r="E582" s="25"/>
      <c r="F582" s="34">
        <f t="shared" si="73"/>
        <v>0.157</v>
      </c>
      <c r="G582" s="55">
        <f>IF(AND(E550*12&gt;=150000),MidPeakPer*E550*E552,MidPeakPer*E550)</f>
        <v>180</v>
      </c>
      <c r="H582" s="130">
        <f>G582*F582</f>
        <v>28.26</v>
      </c>
      <c r="I582" s="35">
        <f t="shared" si="74"/>
        <v>0.157</v>
      </c>
      <c r="J582" s="56">
        <f>IF(AND(E550*12&gt;=150000),MidPeakPer*E550*E553,MidPeakPer*E550)</f>
        <v>180</v>
      </c>
      <c r="K582" s="118">
        <f>J582*I582</f>
        <v>28.26</v>
      </c>
      <c r="L582" s="119">
        <f>K582-H582</f>
        <v>0</v>
      </c>
      <c r="M582" s="120">
        <f>IF(ISERROR(L582/H582), "", L582/H582)</f>
        <v>0</v>
      </c>
    </row>
    <row r="583" spans="1:13" ht="13.8" thickBot="1" x14ac:dyDescent="0.3">
      <c r="A583" s="103" t="str">
        <f t="shared" si="72"/>
        <v>GS &lt; 50 (Low)</v>
      </c>
      <c r="B583" s="103" t="s">
        <v>12</v>
      </c>
      <c r="D583" s="103" t="s">
        <v>77</v>
      </c>
      <c r="E583" s="25"/>
      <c r="F583" s="34">
        <f t="shared" si="73"/>
        <v>0.20300000000000001</v>
      </c>
      <c r="G583" s="55">
        <f>IF(AND(E550*12&gt;=150000),OnPeakPer*E550*E552,OnPeakPer*E550)</f>
        <v>180</v>
      </c>
      <c r="H583" s="130">
        <f>G583*F583</f>
        <v>36.54</v>
      </c>
      <c r="I583" s="35">
        <f t="shared" si="74"/>
        <v>0.20300000000000001</v>
      </c>
      <c r="J583" s="56">
        <f>IF(AND(E550*12&gt;=150000),OnPeakPer*E550*E553,OnPeakPer*E550)</f>
        <v>180</v>
      </c>
      <c r="K583" s="118">
        <f>J583*I583</f>
        <v>36.54</v>
      </c>
      <c r="L583" s="119">
        <f>K583-H583</f>
        <v>0</v>
      </c>
      <c r="M583" s="120">
        <f>IF(ISERROR(L583/H583), "", L583/H583)</f>
        <v>0</v>
      </c>
    </row>
    <row r="584" spans="1:13" ht="13.2" hidden="1" customHeight="1" x14ac:dyDescent="0.25">
      <c r="A584" s="103" t="str">
        <f t="shared" si="72"/>
        <v>GS &lt; 50 (Low)</v>
      </c>
      <c r="B584" s="103" t="s">
        <v>78</v>
      </c>
      <c r="D584" s="25" t="s">
        <v>79</v>
      </c>
      <c r="E584" s="25"/>
      <c r="F584" s="34">
        <f t="shared" si="73"/>
        <v>0.11308</v>
      </c>
      <c r="G584" s="55">
        <f>IF(AND(E550*12&gt;=150000),E550*E552,E550)</f>
        <v>1000</v>
      </c>
      <c r="H584" s="130">
        <f>G584*F584</f>
        <v>113.08</v>
      </c>
      <c r="I584" s="35">
        <f t="shared" si="74"/>
        <v>0.11308</v>
      </c>
      <c r="J584" s="56">
        <f>IF(AND(E550*12&gt;=150000),E550*E553,E550)</f>
        <v>1000</v>
      </c>
      <c r="K584" s="118">
        <f>J584*I584</f>
        <v>113.08</v>
      </c>
      <c r="L584" s="119">
        <f>K584-H584</f>
        <v>0</v>
      </c>
      <c r="M584" s="120">
        <f>IF(ISERROR(L584/H584), "", L584/H584)</f>
        <v>0</v>
      </c>
    </row>
    <row r="585" spans="1:13" ht="13.8" hidden="1" customHeight="1" thickBot="1" x14ac:dyDescent="0.3">
      <c r="A585" s="103" t="str">
        <f t="shared" si="72"/>
        <v>GS &lt; 50 (Low)</v>
      </c>
      <c r="B585" s="103" t="s">
        <v>17</v>
      </c>
      <c r="D585" s="25" t="s">
        <v>80</v>
      </c>
      <c r="E585" s="25"/>
      <c r="F585" s="34">
        <f t="shared" si="73"/>
        <v>0.11308</v>
      </c>
      <c r="G585" s="55">
        <f>IF(AND(E550*12&gt;=150000),E550*E552,E550)</f>
        <v>1000</v>
      </c>
      <c r="H585" s="130">
        <f>G585*F585</f>
        <v>113.08</v>
      </c>
      <c r="I585" s="35">
        <f t="shared" si="74"/>
        <v>0.11308</v>
      </c>
      <c r="J585" s="56">
        <f>IF(AND(E550*12&gt;=150000),E550*E553,E550)</f>
        <v>1000</v>
      </c>
      <c r="K585" s="118">
        <f>J585*I585</f>
        <v>113.08</v>
      </c>
      <c r="L585" s="119">
        <f>K585-H585</f>
        <v>0</v>
      </c>
      <c r="M585" s="120">
        <f>IF(ISERROR(L585/H585), "", L585/H585)</f>
        <v>0</v>
      </c>
    </row>
    <row r="586" spans="1:13" ht="13.8" thickBot="1" x14ac:dyDescent="0.3">
      <c r="A586" s="103" t="str">
        <f t="shared" si="72"/>
        <v>GS &lt; 50 (Low)</v>
      </c>
      <c r="D586" s="58"/>
      <c r="E586" s="59"/>
      <c r="F586" s="60"/>
      <c r="G586" s="61"/>
      <c r="H586" s="62"/>
      <c r="I586" s="60"/>
      <c r="J586" s="63"/>
      <c r="K586" s="62"/>
      <c r="L586" s="64"/>
      <c r="M586" s="65"/>
    </row>
    <row r="587" spans="1:13" x14ac:dyDescent="0.25">
      <c r="A587" s="103" t="str">
        <f t="shared" si="72"/>
        <v>GS &lt; 50 (Low)</v>
      </c>
      <c r="B587" s="103" t="s">
        <v>12</v>
      </c>
      <c r="D587" s="135" t="s">
        <v>81</v>
      </c>
      <c r="E587" s="25"/>
      <c r="F587" s="136"/>
      <c r="G587" s="137"/>
      <c r="H587" s="138">
        <f>SUM(H577:H583,H576)</f>
        <v>226.13343465327296</v>
      </c>
      <c r="I587" s="139"/>
      <c r="J587" s="139"/>
      <c r="K587" s="138">
        <f>SUM(K577:K583,K576)</f>
        <v>229.1486583547935</v>
      </c>
      <c r="L587" s="140">
        <f>K587-H587</f>
        <v>3.0152237015205401</v>
      </c>
      <c r="M587" s="141">
        <f>IF((H587)=0,"",(L587/H587))</f>
        <v>1.3333825252969504E-2</v>
      </c>
    </row>
    <row r="588" spans="1:13" x14ac:dyDescent="0.25">
      <c r="A588" s="103" t="str">
        <f t="shared" si="72"/>
        <v>GS &lt; 50 (Low)</v>
      </c>
      <c r="B588" s="103" t="s">
        <v>12</v>
      </c>
      <c r="D588" s="142" t="s">
        <v>82</v>
      </c>
      <c r="E588" s="25"/>
      <c r="F588" s="136">
        <v>0.13</v>
      </c>
      <c r="G588" s="143"/>
      <c r="H588" s="144">
        <f>H587*F588</f>
        <v>29.397346504925487</v>
      </c>
      <c r="I588" s="145">
        <v>0.13</v>
      </c>
      <c r="J588" s="115"/>
      <c r="K588" s="144">
        <f>K587*I588</f>
        <v>29.789325586123155</v>
      </c>
      <c r="L588" s="119">
        <f>K588-H588</f>
        <v>0.39197908119766822</v>
      </c>
      <c r="M588" s="146">
        <f>IF((H588)=0,"",(L588/H588))</f>
        <v>1.3333825252969436E-2</v>
      </c>
    </row>
    <row r="589" spans="1:13" ht="14.4" x14ac:dyDescent="0.3">
      <c r="A589" s="103" t="str">
        <f t="shared" si="72"/>
        <v>GS &lt; 50 (Low)</v>
      </c>
      <c r="B589" s="103" t="s">
        <v>12</v>
      </c>
      <c r="D589" s="142" t="s">
        <v>83</v>
      </c>
      <c r="E589" s="147"/>
      <c r="F589" s="148">
        <v>0.23499999999999999</v>
      </c>
      <c r="G589" s="143"/>
      <c r="H589" s="144">
        <f>IF(OR(ISNUMBER(SEARCH("[DGEN]", E548))=TRUE, ISNUMBER(SEARCH("STREET LIGHT", E548))=TRUE), 0, IF(AND(E550=0, E551=0),0, IF(AND(E551=0, E550*12&gt;250000), 0, IF(AND(E550=0, E551&gt;=50), 0, IF(E550*12&lt;=250000, F589*H587*-1, IF(E551&lt;50, F589*H587*-1, 0))))))</f>
        <v>-53.141357143519144</v>
      </c>
      <c r="I589" s="148">
        <v>0.23499999999999999</v>
      </c>
      <c r="J589" s="115"/>
      <c r="K589" s="144">
        <f>IF(OR(ISNUMBER(SEARCH("[DGEN]", E548))=TRUE, ISNUMBER(SEARCH("STREET LIGHT", E548))=TRUE), 0, IF(AND(E550=0, E551=0),0, IF(AND(E551=0, E550*12&gt;250000), 0, IF(AND(E550=0, E551&gt;=50), 0, IF(E550*12&lt;=250000, I589*K587*-1, IF(E551&lt;50, I589*K587*-1, 0))))))</f>
        <v>-53.84993471337647</v>
      </c>
      <c r="L589" s="119">
        <f>K589-H589</f>
        <v>-0.70857756985732578</v>
      </c>
      <c r="M589" s="146"/>
    </row>
    <row r="590" spans="1:13" ht="13.8" thickBot="1" x14ac:dyDescent="0.3">
      <c r="A590" s="103" t="str">
        <f t="shared" si="72"/>
        <v>GS &lt; 50 (Low)</v>
      </c>
      <c r="B590" s="103" t="s">
        <v>84</v>
      </c>
      <c r="C590" s="24">
        <f>B25</f>
        <v>9</v>
      </c>
      <c r="D590" s="247" t="s">
        <v>85</v>
      </c>
      <c r="E590" s="247"/>
      <c r="F590" s="77"/>
      <c r="G590" s="78"/>
      <c r="H590" s="79">
        <f>H587+H588+H589</f>
        <v>202.38942401467929</v>
      </c>
      <c r="I590" s="80"/>
      <c r="J590" s="80"/>
      <c r="K590" s="81">
        <f>K587+K588+K589</f>
        <v>205.08804922754018</v>
      </c>
      <c r="L590" s="82">
        <f>K590-H590</f>
        <v>2.6986252128608896</v>
      </c>
      <c r="M590" s="83">
        <f>IF((H590)=0,"",(L590/H590))</f>
        <v>1.3333825252969535E-2</v>
      </c>
    </row>
    <row r="591" spans="1:13" ht="13.8" thickBot="1" x14ac:dyDescent="0.3">
      <c r="A591" s="103" t="str">
        <f t="shared" si="72"/>
        <v>GS &lt; 50 (Low)</v>
      </c>
      <c r="B591" s="103" t="s">
        <v>12</v>
      </c>
      <c r="D591" s="58"/>
      <c r="E591" s="59"/>
      <c r="F591" s="60"/>
      <c r="G591" s="61"/>
      <c r="H591" s="62"/>
      <c r="I591" s="60"/>
      <c r="J591" s="63"/>
      <c r="K591" s="62"/>
      <c r="L591" s="64"/>
      <c r="M591" s="65"/>
    </row>
    <row r="594" spans="1:13" x14ac:dyDescent="0.25">
      <c r="D594" s="104" t="s">
        <v>34</v>
      </c>
      <c r="E594" s="246" t="str">
        <f>D26</f>
        <v>GS &lt; 50 (High)</v>
      </c>
      <c r="F594" s="246"/>
      <c r="G594" s="246"/>
      <c r="H594" s="246"/>
      <c r="I594" s="246"/>
      <c r="J594" s="246"/>
      <c r="K594" s="103" t="str">
        <f>IF(N544="DEMAND - INTERVAL","RTSR - INTERVAL METERED","")</f>
        <v/>
      </c>
    </row>
    <row r="595" spans="1:13" x14ac:dyDescent="0.25">
      <c r="D595" s="104" t="s">
        <v>35</v>
      </c>
      <c r="E595" s="236" t="str">
        <f>H26</f>
        <v>RPP</v>
      </c>
      <c r="F595" s="236"/>
      <c r="G595" s="236"/>
      <c r="H595" s="20"/>
      <c r="I595" s="20"/>
    </row>
    <row r="596" spans="1:13" ht="15.6" x14ac:dyDescent="0.25">
      <c r="D596" s="104" t="s">
        <v>36</v>
      </c>
      <c r="E596" s="21">
        <f>K26</f>
        <v>5000</v>
      </c>
      <c r="F596" s="105" t="s">
        <v>11</v>
      </c>
      <c r="J596" s="22"/>
      <c r="K596" s="22"/>
      <c r="L596" s="22"/>
      <c r="M596" s="22"/>
    </row>
    <row r="597" spans="1:13" ht="15.6" x14ac:dyDescent="0.3">
      <c r="D597" s="104" t="s">
        <v>37</v>
      </c>
      <c r="E597" s="21">
        <f>L26</f>
        <v>0</v>
      </c>
      <c r="F597" s="106" t="s">
        <v>16</v>
      </c>
      <c r="G597" s="107"/>
      <c r="H597" s="108"/>
      <c r="I597" s="108"/>
      <c r="J597" s="108"/>
    </row>
    <row r="598" spans="1:13" x14ac:dyDescent="0.25">
      <c r="D598" s="104" t="s">
        <v>38</v>
      </c>
      <c r="E598" s="23">
        <f>I26</f>
        <v>1.0415000000000001</v>
      </c>
    </row>
    <row r="599" spans="1:13" x14ac:dyDescent="0.25">
      <c r="D599" s="104" t="s">
        <v>39</v>
      </c>
      <c r="E599" s="23">
        <f>J26</f>
        <v>1.0415000000000001</v>
      </c>
    </row>
    <row r="601" spans="1:13" x14ac:dyDescent="0.25">
      <c r="E601" s="105"/>
      <c r="F601" s="237" t="s">
        <v>40</v>
      </c>
      <c r="G601" s="238"/>
      <c r="H601" s="239"/>
      <c r="I601" s="237" t="s">
        <v>41</v>
      </c>
      <c r="J601" s="238"/>
      <c r="K601" s="239"/>
      <c r="L601" s="237" t="s">
        <v>42</v>
      </c>
      <c r="M601" s="239"/>
    </row>
    <row r="602" spans="1:13" x14ac:dyDescent="0.25">
      <c r="E602" s="240"/>
      <c r="F602" s="109" t="s">
        <v>43</v>
      </c>
      <c r="G602" s="109" t="s">
        <v>44</v>
      </c>
      <c r="H602" s="110" t="s">
        <v>45</v>
      </c>
      <c r="I602" s="109" t="s">
        <v>43</v>
      </c>
      <c r="J602" s="111" t="s">
        <v>44</v>
      </c>
      <c r="K602" s="110" t="s">
        <v>45</v>
      </c>
      <c r="L602" s="242" t="s">
        <v>46</v>
      </c>
      <c r="M602" s="244" t="s">
        <v>47</v>
      </c>
    </row>
    <row r="603" spans="1:13" x14ac:dyDescent="0.25">
      <c r="E603" s="241"/>
      <c r="F603" s="112" t="s">
        <v>48</v>
      </c>
      <c r="G603" s="112"/>
      <c r="H603" s="113" t="s">
        <v>48</v>
      </c>
      <c r="I603" s="112" t="s">
        <v>48</v>
      </c>
      <c r="J603" s="113"/>
      <c r="K603" s="113" t="s">
        <v>48</v>
      </c>
      <c r="L603" s="243"/>
      <c r="M603" s="245"/>
    </row>
    <row r="604" spans="1:13" x14ac:dyDescent="0.25">
      <c r="A604" s="103" t="str">
        <f>$E594</f>
        <v>GS &lt; 50 (High)</v>
      </c>
      <c r="D604" s="114" t="s">
        <v>49</v>
      </c>
      <c r="E604" s="25"/>
      <c r="F604" s="26">
        <f>F130</f>
        <v>27.24</v>
      </c>
      <c r="G604" s="115">
        <v>1</v>
      </c>
      <c r="H604" s="116">
        <f>G604*F604</f>
        <v>27.24</v>
      </c>
      <c r="I604" s="29">
        <f>I130</f>
        <v>27.24</v>
      </c>
      <c r="J604" s="117">
        <f>G604</f>
        <v>1</v>
      </c>
      <c r="K604" s="118">
        <f>J604*I604</f>
        <v>27.24</v>
      </c>
      <c r="L604" s="119">
        <f>K604-H604</f>
        <v>0</v>
      </c>
      <c r="M604" s="120">
        <f>IF(ISERROR(L604/H604), "", L604/H604)</f>
        <v>0</v>
      </c>
    </row>
    <row r="605" spans="1:13" x14ac:dyDescent="0.25">
      <c r="A605" s="103" t="str">
        <f t="shared" ref="A605:A637" si="79">A604</f>
        <v>GS &lt; 50 (High)</v>
      </c>
      <c r="D605" s="114" t="s">
        <v>50</v>
      </c>
      <c r="E605" s="25"/>
      <c r="F605" s="34">
        <f t="shared" ref="F605:F631" si="80">F131</f>
        <v>3.3799999999999997E-2</v>
      </c>
      <c r="G605" s="115">
        <f>IF($E597&gt;0, $E597, $E596)</f>
        <v>5000</v>
      </c>
      <c r="H605" s="116">
        <f>G605*F605</f>
        <v>168.99999999999997</v>
      </c>
      <c r="I605" s="35">
        <f t="shared" ref="I605:I631" si="81">I131</f>
        <v>3.5499999999999997E-2</v>
      </c>
      <c r="J605" s="117">
        <f>IF($E597&gt;0, $E597, $E596)</f>
        <v>5000</v>
      </c>
      <c r="K605" s="118">
        <f>J605*I605</f>
        <v>177.49999999999997</v>
      </c>
      <c r="L605" s="119">
        <f>K605-H605</f>
        <v>8.5</v>
      </c>
      <c r="M605" s="120">
        <f>IF(ISERROR(L605/H605), "", L605/H605)</f>
        <v>5.0295857988165688E-2</v>
      </c>
    </row>
    <row r="606" spans="1:13" ht="13.2" hidden="1" customHeight="1" x14ac:dyDescent="0.25">
      <c r="A606" s="103" t="str">
        <f t="shared" si="79"/>
        <v>GS &lt; 50 (High)</v>
      </c>
      <c r="D606" s="114" t="s">
        <v>51</v>
      </c>
      <c r="E606" s="25"/>
      <c r="F606" s="34">
        <f t="shared" si="80"/>
        <v>0</v>
      </c>
      <c r="G606" s="115">
        <f>IF($E597&gt;0, $E597, $E596)</f>
        <v>5000</v>
      </c>
      <c r="H606" s="116">
        <v>0</v>
      </c>
      <c r="I606" s="35">
        <f t="shared" si="81"/>
        <v>0</v>
      </c>
      <c r="J606" s="117">
        <f>IF($E597&gt;0, $E597, $E596)</f>
        <v>5000</v>
      </c>
      <c r="K606" s="118">
        <v>0</v>
      </c>
      <c r="L606" s="119"/>
      <c r="M606" s="120"/>
    </row>
    <row r="607" spans="1:13" ht="13.2" hidden="1" customHeight="1" x14ac:dyDescent="0.25">
      <c r="A607" s="103" t="str">
        <f t="shared" si="79"/>
        <v>GS &lt; 50 (High)</v>
      </c>
      <c r="D607" s="114" t="s">
        <v>52</v>
      </c>
      <c r="E607" s="25"/>
      <c r="F607" s="34">
        <f t="shared" si="80"/>
        <v>0</v>
      </c>
      <c r="G607" s="115">
        <f>IF($E597&gt;0, $E597, $E596)</f>
        <v>5000</v>
      </c>
      <c r="H607" s="116">
        <v>0</v>
      </c>
      <c r="I607" s="35">
        <f t="shared" si="81"/>
        <v>0</v>
      </c>
      <c r="J607" s="121">
        <f>IF($E597&gt;0, $E597, $E596)</f>
        <v>5000</v>
      </c>
      <c r="K607" s="118">
        <v>0</v>
      </c>
      <c r="L607" s="119">
        <f t="shared" ref="L607:L625" si="82">K607-H607</f>
        <v>0</v>
      </c>
      <c r="M607" s="120" t="str">
        <f>IF(ISERROR(L607/H607), "", L607/H607)</f>
        <v/>
      </c>
    </row>
    <row r="608" spans="1:13" x14ac:dyDescent="0.25">
      <c r="A608" s="103" t="str">
        <f t="shared" si="79"/>
        <v>GS &lt; 50 (High)</v>
      </c>
      <c r="D608" s="114" t="s">
        <v>53</v>
      </c>
      <c r="E608" s="25"/>
      <c r="F608" s="26">
        <f t="shared" si="80"/>
        <v>0</v>
      </c>
      <c r="G608" s="115">
        <v>1</v>
      </c>
      <c r="H608" s="116">
        <f>G608*F608</f>
        <v>0</v>
      </c>
      <c r="I608" s="29">
        <f t="shared" si="81"/>
        <v>0</v>
      </c>
      <c r="J608" s="117">
        <f>G608</f>
        <v>1</v>
      </c>
      <c r="K608" s="118">
        <f>J608*I608</f>
        <v>0</v>
      </c>
      <c r="L608" s="119">
        <f t="shared" si="82"/>
        <v>0</v>
      </c>
      <c r="M608" s="120" t="str">
        <f>IF(ISERROR(L608/H608), "", L608/H608)</f>
        <v/>
      </c>
    </row>
    <row r="609" spans="1:13" x14ac:dyDescent="0.25">
      <c r="A609" s="103" t="str">
        <f t="shared" si="79"/>
        <v>GS &lt; 50 (High)</v>
      </c>
      <c r="D609" s="114" t="s">
        <v>54</v>
      </c>
      <c r="E609" s="25"/>
      <c r="F609" s="36">
        <f t="shared" si="80"/>
        <v>2.0071596141889988E-3</v>
      </c>
      <c r="G609" s="115">
        <f>IF($E597&gt;0, $E597, $E596)</f>
        <v>5000</v>
      </c>
      <c r="H609" s="116">
        <f>G609*F609</f>
        <v>10.035798070944994</v>
      </c>
      <c r="I609" s="35">
        <f t="shared" si="81"/>
        <v>2.0071596141889988E-3</v>
      </c>
      <c r="J609" s="117">
        <f>IF($E597&gt;0, $E597, $E596)</f>
        <v>5000</v>
      </c>
      <c r="K609" s="118">
        <f>J609*I609</f>
        <v>10.035798070944994</v>
      </c>
      <c r="L609" s="119">
        <f t="shared" si="82"/>
        <v>0</v>
      </c>
      <c r="M609" s="120">
        <f>IF(ISERROR(L609/H609), "", L609/H609)</f>
        <v>0</v>
      </c>
    </row>
    <row r="610" spans="1:13" x14ac:dyDescent="0.25">
      <c r="A610" s="103" t="str">
        <f t="shared" si="79"/>
        <v>GS &lt; 50 (High)</v>
      </c>
      <c r="B610" s="103" t="s">
        <v>55</v>
      </c>
      <c r="C610" s="24">
        <f>B26</f>
        <v>10</v>
      </c>
      <c r="D610" s="46" t="s">
        <v>56</v>
      </c>
      <c r="E610" s="47"/>
      <c r="F610" s="48"/>
      <c r="G610" s="49"/>
      <c r="H610" s="50">
        <f>SUM(H604:H609)</f>
        <v>206.27579807094497</v>
      </c>
      <c r="I610" s="51"/>
      <c r="J610" s="52"/>
      <c r="K610" s="50">
        <f>SUM(K604:K609)</f>
        <v>214.77579807094497</v>
      </c>
      <c r="L610" s="41">
        <f t="shared" si="82"/>
        <v>8.5</v>
      </c>
      <c r="M610" s="42">
        <f>IF((H610)=0,"",(L610/H610))</f>
        <v>4.1206966980569248E-2</v>
      </c>
    </row>
    <row r="611" spans="1:13" x14ac:dyDescent="0.25">
      <c r="A611" s="103" t="str">
        <f t="shared" si="79"/>
        <v>GS &lt; 50 (High)</v>
      </c>
      <c r="D611" s="123" t="s">
        <v>57</v>
      </c>
      <c r="E611" s="25"/>
      <c r="F611" s="34">
        <f t="shared" si="80"/>
        <v>0.12752000000000002</v>
      </c>
      <c r="G611" s="43">
        <f>IF(F611=0, 0, $E596*E598-E596)</f>
        <v>207.50000000000091</v>
      </c>
      <c r="H611" s="28">
        <f t="shared" ref="H611:H618" si="83">G611*F611</f>
        <v>26.460400000000121</v>
      </c>
      <c r="I611" s="35">
        <f t="shared" si="81"/>
        <v>0.12752000000000002</v>
      </c>
      <c r="J611" s="44">
        <f>IF(I611=0, 0, E596*E599-E596)</f>
        <v>207.50000000000091</v>
      </c>
      <c r="K611" s="31">
        <f t="shared" ref="K611:K618" si="84">J611*I611</f>
        <v>26.460400000000121</v>
      </c>
      <c r="L611" s="119">
        <f t="shared" si="82"/>
        <v>0</v>
      </c>
      <c r="M611" s="120">
        <f t="shared" ref="M611:M618" si="85">IF(ISERROR(L611/H611), "", L611/H611)</f>
        <v>0</v>
      </c>
    </row>
    <row r="612" spans="1:13" ht="26.4" x14ac:dyDescent="0.25">
      <c r="A612" s="103" t="str">
        <f t="shared" si="79"/>
        <v>GS &lt; 50 (High)</v>
      </c>
      <c r="D612" s="123" t="s">
        <v>58</v>
      </c>
      <c r="E612" s="25"/>
      <c r="F612" s="36">
        <f t="shared" si="80"/>
        <v>0</v>
      </c>
      <c r="G612" s="55">
        <f>IF($E597&gt;0, $E597, $E596)</f>
        <v>5000</v>
      </c>
      <c r="H612" s="116">
        <f t="shared" si="83"/>
        <v>0</v>
      </c>
      <c r="I612" s="35">
        <f t="shared" si="81"/>
        <v>0</v>
      </c>
      <c r="J612" s="56">
        <f>IF($E597&gt;0, $E597, $E596)</f>
        <v>5000</v>
      </c>
      <c r="K612" s="118">
        <f t="shared" si="84"/>
        <v>0</v>
      </c>
      <c r="L612" s="119">
        <f t="shared" si="82"/>
        <v>0</v>
      </c>
      <c r="M612" s="120" t="str">
        <f t="shared" si="85"/>
        <v/>
      </c>
    </row>
    <row r="613" spans="1:13" x14ac:dyDescent="0.25">
      <c r="A613" s="103" t="str">
        <f t="shared" si="79"/>
        <v>GS &lt; 50 (High)</v>
      </c>
      <c r="D613" s="123" t="s">
        <v>59</v>
      </c>
      <c r="E613" s="25"/>
      <c r="F613" s="36">
        <f t="shared" si="80"/>
        <v>0</v>
      </c>
      <c r="G613" s="55">
        <f>IF($E597&gt;0, $E597, $E596)</f>
        <v>5000</v>
      </c>
      <c r="H613" s="116">
        <f t="shared" si="83"/>
        <v>0</v>
      </c>
      <c r="I613" s="35">
        <f t="shared" si="81"/>
        <v>0</v>
      </c>
      <c r="J613" s="56">
        <f>IF($E597&gt;0, $E597, $E596)</f>
        <v>5000</v>
      </c>
      <c r="K613" s="118">
        <f t="shared" si="84"/>
        <v>0</v>
      </c>
      <c r="L613" s="119">
        <f t="shared" si="82"/>
        <v>0</v>
      </c>
      <c r="M613" s="120" t="str">
        <f t="shared" si="85"/>
        <v/>
      </c>
    </row>
    <row r="614" spans="1:13" x14ac:dyDescent="0.25">
      <c r="A614" s="103" t="str">
        <f t="shared" si="79"/>
        <v>GS &lt; 50 (High)</v>
      </c>
      <c r="D614" s="123" t="s">
        <v>60</v>
      </c>
      <c r="E614" s="25"/>
      <c r="F614" s="34">
        <f t="shared" si="80"/>
        <v>0</v>
      </c>
      <c r="G614" s="55">
        <f>E596</f>
        <v>5000</v>
      </c>
      <c r="H614" s="116">
        <f t="shared" si="83"/>
        <v>0</v>
      </c>
      <c r="I614" s="35">
        <f t="shared" si="81"/>
        <v>0</v>
      </c>
      <c r="J614" s="56">
        <f>E596</f>
        <v>5000</v>
      </c>
      <c r="K614" s="118">
        <f t="shared" si="84"/>
        <v>0</v>
      </c>
      <c r="L614" s="119">
        <f t="shared" si="82"/>
        <v>0</v>
      </c>
      <c r="M614" s="120" t="str">
        <f t="shared" si="85"/>
        <v/>
      </c>
    </row>
    <row r="615" spans="1:13" x14ac:dyDescent="0.25">
      <c r="A615" s="103" t="str">
        <f t="shared" si="79"/>
        <v>GS &lt; 50 (High)</v>
      </c>
      <c r="D615" s="114" t="s">
        <v>61</v>
      </c>
      <c r="E615" s="25"/>
      <c r="F615" s="36">
        <f t="shared" si="80"/>
        <v>1.4311325235944845E-3</v>
      </c>
      <c r="G615" s="55">
        <f>IF($E597&gt;0, $E597, $E596)</f>
        <v>5000</v>
      </c>
      <c r="H615" s="116">
        <f t="shared" si="83"/>
        <v>7.1556626179724221</v>
      </c>
      <c r="I615" s="35">
        <f t="shared" si="81"/>
        <v>1.4965562251150709E-3</v>
      </c>
      <c r="J615" s="56">
        <f>IF($E597&gt;0, $E597, $E596)</f>
        <v>5000</v>
      </c>
      <c r="K615" s="118">
        <f t="shared" si="84"/>
        <v>7.4827811255753547</v>
      </c>
      <c r="L615" s="119">
        <f t="shared" si="82"/>
        <v>0.3271185076029326</v>
      </c>
      <c r="M615" s="120">
        <f t="shared" si="85"/>
        <v>4.5714635396773722E-2</v>
      </c>
    </row>
    <row r="616" spans="1:13" ht="26.4" x14ac:dyDescent="0.25">
      <c r="A616" s="103" t="str">
        <f t="shared" si="79"/>
        <v>GS &lt; 50 (High)</v>
      </c>
      <c r="D616" s="123" t="s">
        <v>62</v>
      </c>
      <c r="E616" s="25"/>
      <c r="F616" s="36">
        <f t="shared" si="80"/>
        <v>0.42</v>
      </c>
      <c r="G616" s="115">
        <v>1</v>
      </c>
      <c r="H616" s="116">
        <f t="shared" si="83"/>
        <v>0.42</v>
      </c>
      <c r="I616" s="45">
        <f t="shared" si="81"/>
        <v>0.42</v>
      </c>
      <c r="J616" s="121">
        <v>1</v>
      </c>
      <c r="K616" s="118">
        <f t="shared" si="84"/>
        <v>0.42</v>
      </c>
      <c r="L616" s="119">
        <f t="shared" si="82"/>
        <v>0</v>
      </c>
      <c r="M616" s="120">
        <f t="shared" si="85"/>
        <v>0</v>
      </c>
    </row>
    <row r="617" spans="1:13" x14ac:dyDescent="0.25">
      <c r="A617" s="103" t="str">
        <f t="shared" si="79"/>
        <v>GS &lt; 50 (High)</v>
      </c>
      <c r="D617" s="114" t="s">
        <v>63</v>
      </c>
      <c r="E617" s="25"/>
      <c r="F617" s="36">
        <f t="shared" si="80"/>
        <v>0</v>
      </c>
      <c r="G617" s="115">
        <v>1</v>
      </c>
      <c r="H617" s="116">
        <f t="shared" si="83"/>
        <v>0</v>
      </c>
      <c r="I617" s="29">
        <f t="shared" si="81"/>
        <v>0</v>
      </c>
      <c r="J617" s="121">
        <v>1</v>
      </c>
      <c r="K617" s="118">
        <f t="shared" si="84"/>
        <v>0</v>
      </c>
      <c r="L617" s="119">
        <f t="shared" si="82"/>
        <v>0</v>
      </c>
      <c r="M617" s="120" t="str">
        <f t="shared" si="85"/>
        <v/>
      </c>
    </row>
    <row r="618" spans="1:13" x14ac:dyDescent="0.25">
      <c r="A618" s="103" t="str">
        <f t="shared" si="79"/>
        <v>GS &lt; 50 (High)</v>
      </c>
      <c r="D618" s="114" t="s">
        <v>64</v>
      </c>
      <c r="E618" s="25"/>
      <c r="F618" s="34">
        <f t="shared" si="80"/>
        <v>-5.1587484510541794E-5</v>
      </c>
      <c r="G618" s="55">
        <f>IF($E597&gt;0, $E597, $E596)</f>
        <v>5000</v>
      </c>
      <c r="H618" s="116">
        <f t="shared" si="83"/>
        <v>-0.25793742255270896</v>
      </c>
      <c r="I618" s="35">
        <f t="shared" si="81"/>
        <v>-5.1587484510541794E-5</v>
      </c>
      <c r="J618" s="56">
        <f>IF($E597&gt;0, $E597, $E596)</f>
        <v>5000</v>
      </c>
      <c r="K618" s="118">
        <f t="shared" si="84"/>
        <v>-0.25793742255270896</v>
      </c>
      <c r="L618" s="119">
        <f t="shared" si="82"/>
        <v>0</v>
      </c>
      <c r="M618" s="120">
        <f t="shared" si="85"/>
        <v>0</v>
      </c>
    </row>
    <row r="619" spans="1:13" ht="26.4" x14ac:dyDescent="0.25">
      <c r="A619" s="103" t="str">
        <f t="shared" si="79"/>
        <v>GS &lt; 50 (High)</v>
      </c>
      <c r="B619" s="103" t="s">
        <v>65</v>
      </c>
      <c r="C619" s="24">
        <f>B26</f>
        <v>10</v>
      </c>
      <c r="D619" s="46" t="s">
        <v>66</v>
      </c>
      <c r="E619" s="47"/>
      <c r="F619" s="48"/>
      <c r="G619" s="49"/>
      <c r="H619" s="50">
        <f>SUM(H610:H618)</f>
        <v>240.05392326636476</v>
      </c>
      <c r="I619" s="51"/>
      <c r="J619" s="52"/>
      <c r="K619" s="50">
        <f>SUM(K610:K618)</f>
        <v>248.8810417739677</v>
      </c>
      <c r="L619" s="41">
        <f t="shared" si="82"/>
        <v>8.8271185076029326</v>
      </c>
      <c r="M619" s="42">
        <f>IF((H619)=0,"",(L619/H619))</f>
        <v>3.6771398640331021E-2</v>
      </c>
    </row>
    <row r="620" spans="1:13" x14ac:dyDescent="0.25">
      <c r="A620" s="103" t="str">
        <f t="shared" si="79"/>
        <v>GS &lt; 50 (High)</v>
      </c>
      <c r="D620" s="126" t="s">
        <v>67</v>
      </c>
      <c r="E620" s="25"/>
      <c r="F620" s="36">
        <f t="shared" si="80"/>
        <v>1.2500000000000001E-2</v>
      </c>
      <c r="G620" s="43">
        <f>IF($E597&gt;0, $E597, $E596*$E598)</f>
        <v>5207.5000000000009</v>
      </c>
      <c r="H620" s="116">
        <f>G620*F620</f>
        <v>65.093750000000014</v>
      </c>
      <c r="I620" s="35">
        <f t="shared" si="81"/>
        <v>1.32E-2</v>
      </c>
      <c r="J620" s="44">
        <f>IF($E597&gt;0, $E597, $E596*$E599)</f>
        <v>5207.5000000000009</v>
      </c>
      <c r="K620" s="118">
        <f>J620*I620</f>
        <v>68.739000000000019</v>
      </c>
      <c r="L620" s="119">
        <f t="shared" si="82"/>
        <v>3.6452500000000043</v>
      </c>
      <c r="M620" s="120">
        <f>IF(ISERROR(L620/H620), "", L620/H620)</f>
        <v>5.6000000000000057E-2</v>
      </c>
    </row>
    <row r="621" spans="1:13" ht="26.4" x14ac:dyDescent="0.25">
      <c r="A621" s="103" t="str">
        <f t="shared" si="79"/>
        <v>GS &lt; 50 (High)</v>
      </c>
      <c r="D621" s="128" t="s">
        <v>68</v>
      </c>
      <c r="E621" s="25"/>
      <c r="F621" s="36">
        <f t="shared" si="80"/>
        <v>9.2999999999999992E-3</v>
      </c>
      <c r="G621" s="43">
        <f>IF($E597&gt;0, $E597, $E596*$E598)</f>
        <v>5207.5000000000009</v>
      </c>
      <c r="H621" s="116">
        <f>G621*F621</f>
        <v>48.429750000000006</v>
      </c>
      <c r="I621" s="35">
        <f t="shared" si="81"/>
        <v>9.7999999999999997E-3</v>
      </c>
      <c r="J621" s="44">
        <f>IF($E597&gt;0, $E597, $E596*$E599)</f>
        <v>5207.5000000000009</v>
      </c>
      <c r="K621" s="118">
        <f>J621*I621</f>
        <v>51.033500000000011</v>
      </c>
      <c r="L621" s="119">
        <f t="shared" si="82"/>
        <v>2.6037500000000051</v>
      </c>
      <c r="M621" s="120">
        <f>IF(ISERROR(L621/H621), "", L621/H621)</f>
        <v>5.3763440860215152E-2</v>
      </c>
    </row>
    <row r="622" spans="1:13" ht="26.4" x14ac:dyDescent="0.25">
      <c r="A622" s="103" t="str">
        <f t="shared" si="79"/>
        <v>GS &lt; 50 (High)</v>
      </c>
      <c r="B622" s="103" t="s">
        <v>69</v>
      </c>
      <c r="C622" s="24">
        <f>B26</f>
        <v>10</v>
      </c>
      <c r="D622" s="46" t="s">
        <v>70</v>
      </c>
      <c r="E622" s="47"/>
      <c r="F622" s="48"/>
      <c r="G622" s="49"/>
      <c r="H622" s="50">
        <f>SUM(H619:H621)</f>
        <v>353.5774232663648</v>
      </c>
      <c r="I622" s="51"/>
      <c r="J622" s="52"/>
      <c r="K622" s="50">
        <f>SUM(K619:K621)</f>
        <v>368.65354177396773</v>
      </c>
      <c r="L622" s="41">
        <f t="shared" si="82"/>
        <v>15.076118507602928</v>
      </c>
      <c r="M622" s="42">
        <f>IF((H622)=0,"",(L622/H622))</f>
        <v>4.2638804164386514E-2</v>
      </c>
    </row>
    <row r="623" spans="1:13" ht="26.4" x14ac:dyDescent="0.25">
      <c r="A623" s="103" t="str">
        <f t="shared" si="79"/>
        <v>GS &lt; 50 (High)</v>
      </c>
      <c r="D623" s="129" t="s">
        <v>71</v>
      </c>
      <c r="E623" s="25"/>
      <c r="F623" s="34">
        <f t="shared" si="80"/>
        <v>4.7000000000000002E-3</v>
      </c>
      <c r="G623" s="43">
        <f>E596*E598</f>
        <v>5207.5000000000009</v>
      </c>
      <c r="H623" s="53">
        <f>G623*F623</f>
        <v>24.475250000000006</v>
      </c>
      <c r="I623" s="35">
        <f t="shared" si="81"/>
        <v>4.7000000000000002E-3</v>
      </c>
      <c r="J623" s="44">
        <f>E596*E599</f>
        <v>5207.5000000000009</v>
      </c>
      <c r="K623" s="31">
        <f>J623*I623</f>
        <v>24.475250000000006</v>
      </c>
      <c r="L623" s="119">
        <f t="shared" si="82"/>
        <v>0</v>
      </c>
      <c r="M623" s="120">
        <f>IF(ISERROR(L623/H623), "", L623/H623)</f>
        <v>0</v>
      </c>
    </row>
    <row r="624" spans="1:13" ht="26.4" x14ac:dyDescent="0.25">
      <c r="A624" s="103" t="str">
        <f t="shared" si="79"/>
        <v>GS &lt; 50 (High)</v>
      </c>
      <c r="D624" s="129" t="s">
        <v>72</v>
      </c>
      <c r="E624" s="25"/>
      <c r="F624" s="34">
        <f t="shared" si="80"/>
        <v>5.9999999999999995E-4</v>
      </c>
      <c r="G624" s="43">
        <f>E596*E598</f>
        <v>5207.5000000000009</v>
      </c>
      <c r="H624" s="53">
        <f>G624*F624</f>
        <v>3.1245000000000003</v>
      </c>
      <c r="I624" s="35">
        <f t="shared" si="81"/>
        <v>5.9999999999999995E-4</v>
      </c>
      <c r="J624" s="44">
        <f>E596*E599</f>
        <v>5207.5000000000009</v>
      </c>
      <c r="K624" s="31">
        <f>J624*I624</f>
        <v>3.1245000000000003</v>
      </c>
      <c r="L624" s="119">
        <f t="shared" si="82"/>
        <v>0</v>
      </c>
      <c r="M624" s="120">
        <f>IF(ISERROR(L624/H624), "", L624/H624)</f>
        <v>0</v>
      </c>
    </row>
    <row r="625" spans="1:13" x14ac:dyDescent="0.25">
      <c r="A625" s="103" t="str">
        <f t="shared" si="79"/>
        <v>GS &lt; 50 (High)</v>
      </c>
      <c r="D625" s="25" t="s">
        <v>73</v>
      </c>
      <c r="E625" s="25"/>
      <c r="F625" s="54">
        <f t="shared" si="80"/>
        <v>0.25</v>
      </c>
      <c r="G625" s="115">
        <v>1</v>
      </c>
      <c r="H625" s="130">
        <f>G625*F625</f>
        <v>0.25</v>
      </c>
      <c r="I625" s="45">
        <f t="shared" si="81"/>
        <v>0.25</v>
      </c>
      <c r="J625" s="117">
        <v>1</v>
      </c>
      <c r="K625" s="118">
        <f>J625*I625</f>
        <v>0.25</v>
      </c>
      <c r="L625" s="119">
        <f t="shared" si="82"/>
        <v>0</v>
      </c>
      <c r="M625" s="120">
        <f>IF(ISERROR(L625/H625), "", L625/H625)</f>
        <v>0</v>
      </c>
    </row>
    <row r="626" spans="1:13" ht="26.4" x14ac:dyDescent="0.25">
      <c r="A626" s="103" t="str">
        <f t="shared" si="79"/>
        <v>GS &lt; 50 (High)</v>
      </c>
      <c r="D626" s="129" t="s">
        <v>74</v>
      </c>
      <c r="E626" s="25"/>
      <c r="F626" s="34">
        <f t="shared" si="80"/>
        <v>0</v>
      </c>
      <c r="G626" s="55"/>
      <c r="H626" s="130"/>
      <c r="I626" s="35">
        <f t="shared" si="81"/>
        <v>0</v>
      </c>
      <c r="J626" s="56"/>
      <c r="K626" s="118"/>
      <c r="L626" s="119"/>
      <c r="M626" s="120"/>
    </row>
    <row r="627" spans="1:13" x14ac:dyDescent="0.25">
      <c r="A627" s="103" t="str">
        <f t="shared" si="79"/>
        <v>GS &lt; 50 (High)</v>
      </c>
      <c r="B627" s="103" t="s">
        <v>12</v>
      </c>
      <c r="D627" s="25" t="s">
        <v>75</v>
      </c>
      <c r="E627" s="25"/>
      <c r="F627" s="34">
        <f t="shared" si="80"/>
        <v>9.8000000000000004E-2</v>
      </c>
      <c r="G627" s="55">
        <f>IF(AND(E596*12&gt;=150000),OffPeakPer*E596*E598,OffPeakPer*E596)</f>
        <v>3200</v>
      </c>
      <c r="H627" s="130">
        <f>G627*F627</f>
        <v>313.60000000000002</v>
      </c>
      <c r="I627" s="35">
        <f t="shared" si="81"/>
        <v>9.8000000000000004E-2</v>
      </c>
      <c r="J627" s="56">
        <f>IF(AND(E596*12&gt;=150000),OffPeakPer*E596*E599,OffPeakPer*E596)</f>
        <v>3200</v>
      </c>
      <c r="K627" s="118">
        <f>J627*I627</f>
        <v>313.60000000000002</v>
      </c>
      <c r="L627" s="119">
        <f>K627-H627</f>
        <v>0</v>
      </c>
      <c r="M627" s="120">
        <f>IF(ISERROR(L627/H627), "", L627/H627)</f>
        <v>0</v>
      </c>
    </row>
    <row r="628" spans="1:13" x14ac:dyDescent="0.25">
      <c r="A628" s="103" t="str">
        <f t="shared" si="79"/>
        <v>GS &lt; 50 (High)</v>
      </c>
      <c r="B628" s="103" t="s">
        <v>12</v>
      </c>
      <c r="D628" s="25" t="s">
        <v>76</v>
      </c>
      <c r="E628" s="25"/>
      <c r="F628" s="34">
        <f t="shared" si="80"/>
        <v>0.157</v>
      </c>
      <c r="G628" s="55">
        <f>IF(AND(E596*12&gt;=150000),MidPeakPer*E596*E598,MidPeakPer*E596)</f>
        <v>900</v>
      </c>
      <c r="H628" s="130">
        <f>G628*F628</f>
        <v>141.30000000000001</v>
      </c>
      <c r="I628" s="35">
        <f t="shared" si="81"/>
        <v>0.157</v>
      </c>
      <c r="J628" s="56">
        <f>IF(AND(E596*12&gt;=150000),MidPeakPer*E596*E599,MidPeakPer*E596)</f>
        <v>900</v>
      </c>
      <c r="K628" s="118">
        <f>J628*I628</f>
        <v>141.30000000000001</v>
      </c>
      <c r="L628" s="119">
        <f>K628-H628</f>
        <v>0</v>
      </c>
      <c r="M628" s="120">
        <f>IF(ISERROR(L628/H628), "", L628/H628)</f>
        <v>0</v>
      </c>
    </row>
    <row r="629" spans="1:13" ht="13.8" thickBot="1" x14ac:dyDescent="0.3">
      <c r="A629" s="103" t="str">
        <f t="shared" si="79"/>
        <v>GS &lt; 50 (High)</v>
      </c>
      <c r="B629" s="103" t="s">
        <v>12</v>
      </c>
      <c r="D629" s="103" t="s">
        <v>77</v>
      </c>
      <c r="E629" s="25"/>
      <c r="F629" s="34">
        <f t="shared" si="80"/>
        <v>0.20300000000000001</v>
      </c>
      <c r="G629" s="55">
        <f>IF(AND(E596*12&gt;=150000),OnPeakPer*E596*E598,OnPeakPer*E596)</f>
        <v>900</v>
      </c>
      <c r="H629" s="130">
        <f>G629*F629</f>
        <v>182.70000000000002</v>
      </c>
      <c r="I629" s="35">
        <f t="shared" si="81"/>
        <v>0.20300000000000001</v>
      </c>
      <c r="J629" s="56">
        <f>IF(AND(E596*12&gt;=150000),OnPeakPer*E596*E599,OnPeakPer*E596)</f>
        <v>900</v>
      </c>
      <c r="K629" s="118">
        <f>J629*I629</f>
        <v>182.70000000000002</v>
      </c>
      <c r="L629" s="119">
        <f>K629-H629</f>
        <v>0</v>
      </c>
      <c r="M629" s="120">
        <f>IF(ISERROR(L629/H629), "", L629/H629)</f>
        <v>0</v>
      </c>
    </row>
    <row r="630" spans="1:13" ht="13.2" hidden="1" customHeight="1" x14ac:dyDescent="0.25">
      <c r="A630" s="103" t="str">
        <f t="shared" si="79"/>
        <v>GS &lt; 50 (High)</v>
      </c>
      <c r="B630" s="103" t="s">
        <v>78</v>
      </c>
      <c r="D630" s="25" t="s">
        <v>79</v>
      </c>
      <c r="E630" s="25"/>
      <c r="F630" s="34">
        <f t="shared" si="80"/>
        <v>0.11308</v>
      </c>
      <c r="G630" s="55">
        <f>IF(AND(E596*12&gt;=150000),E596*E598,E596)</f>
        <v>5000</v>
      </c>
      <c r="H630" s="130">
        <f>G630*F630</f>
        <v>565.4</v>
      </c>
      <c r="I630" s="35">
        <f t="shared" si="81"/>
        <v>0.11308</v>
      </c>
      <c r="J630" s="56">
        <f>IF(AND(E596*12&gt;=150000),E596*E599,E596)</f>
        <v>5000</v>
      </c>
      <c r="K630" s="118">
        <f>J630*I630</f>
        <v>565.4</v>
      </c>
      <c r="L630" s="119">
        <f>K630-H630</f>
        <v>0</v>
      </c>
      <c r="M630" s="120">
        <f>IF(ISERROR(L630/H630), "", L630/H630)</f>
        <v>0</v>
      </c>
    </row>
    <row r="631" spans="1:13" ht="13.8" hidden="1" customHeight="1" thickBot="1" x14ac:dyDescent="0.3">
      <c r="A631" s="103" t="str">
        <f t="shared" si="79"/>
        <v>GS &lt; 50 (High)</v>
      </c>
      <c r="B631" s="103" t="s">
        <v>17</v>
      </c>
      <c r="D631" s="25" t="s">
        <v>80</v>
      </c>
      <c r="E631" s="25"/>
      <c r="F631" s="34">
        <f t="shared" si="80"/>
        <v>0.11308</v>
      </c>
      <c r="G631" s="55">
        <f>IF(AND(E596*12&gt;=150000),E596*E598,E596)</f>
        <v>5000</v>
      </c>
      <c r="H631" s="130">
        <f>G631*F631</f>
        <v>565.4</v>
      </c>
      <c r="I631" s="35">
        <f t="shared" si="81"/>
        <v>0.11308</v>
      </c>
      <c r="J631" s="56">
        <f>IF(AND(E596*12&gt;=150000),E596*E599,E596)</f>
        <v>5000</v>
      </c>
      <c r="K631" s="118">
        <f>J631*I631</f>
        <v>565.4</v>
      </c>
      <c r="L631" s="119">
        <f>K631-H631</f>
        <v>0</v>
      </c>
      <c r="M631" s="120">
        <f>IF(ISERROR(L631/H631), "", L631/H631)</f>
        <v>0</v>
      </c>
    </row>
    <row r="632" spans="1:13" ht="13.8" thickBot="1" x14ac:dyDescent="0.3">
      <c r="A632" s="103" t="str">
        <f t="shared" si="79"/>
        <v>GS &lt; 50 (High)</v>
      </c>
      <c r="D632" s="58"/>
      <c r="E632" s="59"/>
      <c r="F632" s="60"/>
      <c r="G632" s="61"/>
      <c r="H632" s="62"/>
      <c r="I632" s="60"/>
      <c r="J632" s="63"/>
      <c r="K632" s="62"/>
      <c r="L632" s="64"/>
      <c r="M632" s="65"/>
    </row>
    <row r="633" spans="1:13" x14ac:dyDescent="0.25">
      <c r="A633" s="103" t="str">
        <f t="shared" si="79"/>
        <v>GS &lt; 50 (High)</v>
      </c>
      <c r="B633" s="103" t="s">
        <v>12</v>
      </c>
      <c r="D633" s="135" t="s">
        <v>81</v>
      </c>
      <c r="E633" s="25"/>
      <c r="F633" s="136"/>
      <c r="G633" s="137"/>
      <c r="H633" s="138">
        <f>SUM(H623:H629,H622)</f>
        <v>1019.0271732663649</v>
      </c>
      <c r="I633" s="139"/>
      <c r="J633" s="139"/>
      <c r="K633" s="138">
        <f>SUM(K623:K629,K622)</f>
        <v>1034.1032917739678</v>
      </c>
      <c r="L633" s="140">
        <f>K633-H633</f>
        <v>15.076118507602928</v>
      </c>
      <c r="M633" s="141">
        <f>IF((H633)=0,"",(L633/H633))</f>
        <v>1.4794618733549866E-2</v>
      </c>
    </row>
    <row r="634" spans="1:13" x14ac:dyDescent="0.25">
      <c r="A634" s="103" t="str">
        <f t="shared" si="79"/>
        <v>GS &lt; 50 (High)</v>
      </c>
      <c r="B634" s="103" t="s">
        <v>12</v>
      </c>
      <c r="D634" s="142" t="s">
        <v>82</v>
      </c>
      <c r="E634" s="25"/>
      <c r="F634" s="136">
        <v>0.13</v>
      </c>
      <c r="G634" s="143"/>
      <c r="H634" s="144">
        <f>H633*F634</f>
        <v>132.47353252462744</v>
      </c>
      <c r="I634" s="145">
        <v>0.13</v>
      </c>
      <c r="J634" s="115"/>
      <c r="K634" s="144">
        <f>K633*I634</f>
        <v>134.43342793061584</v>
      </c>
      <c r="L634" s="119">
        <f>K634-H634</f>
        <v>1.9598954059883908</v>
      </c>
      <c r="M634" s="146">
        <f>IF((H634)=0,"",(L634/H634))</f>
        <v>1.4794618733549944E-2</v>
      </c>
    </row>
    <row r="635" spans="1:13" ht="14.4" x14ac:dyDescent="0.3">
      <c r="A635" s="103" t="str">
        <f t="shared" si="79"/>
        <v>GS &lt; 50 (High)</v>
      </c>
      <c r="B635" s="103" t="s">
        <v>12</v>
      </c>
      <c r="D635" s="142" t="s">
        <v>83</v>
      </c>
      <c r="E635" s="147"/>
      <c r="F635" s="148">
        <v>0.23499999999999999</v>
      </c>
      <c r="G635" s="143"/>
      <c r="H635" s="144">
        <f>IF(OR(ISNUMBER(SEARCH("[DGEN]", E594))=TRUE, ISNUMBER(SEARCH("STREET LIGHT", E594))=TRUE), 0, IF(AND(E596=0, E597=0),0, IF(AND(E597=0, E596*12&gt;250000), 0, IF(AND(E596=0, E597&gt;=50), 0, IF(E596*12&lt;=250000, F635*H633*-1, IF(E597&lt;50, F635*H633*-1, 0))))))</f>
        <v>-239.47138571759575</v>
      </c>
      <c r="I635" s="148">
        <v>0.23499999999999999</v>
      </c>
      <c r="J635" s="115"/>
      <c r="K635" s="144">
        <f>IF(OR(ISNUMBER(SEARCH("[DGEN]", E594))=TRUE, ISNUMBER(SEARCH("STREET LIGHT", E594))=TRUE), 0, IF(AND(E596=0, E597=0),0, IF(AND(E597=0, E596*12&gt;250000), 0, IF(AND(E596=0, E597&gt;=50), 0, IF(E596*12&lt;=250000, I635*K633*-1, IF(E597&lt;50, I635*K633*-1, 0))))))</f>
        <v>-243.01427356688242</v>
      </c>
      <c r="L635" s="119">
        <f>K635-H635</f>
        <v>-3.5428878492866716</v>
      </c>
      <c r="M635" s="146"/>
    </row>
    <row r="636" spans="1:13" ht="13.8" thickBot="1" x14ac:dyDescent="0.3">
      <c r="A636" s="103" t="str">
        <f t="shared" si="79"/>
        <v>GS &lt; 50 (High)</v>
      </c>
      <c r="B636" s="103" t="s">
        <v>84</v>
      </c>
      <c r="C636" s="24">
        <f>B26</f>
        <v>10</v>
      </c>
      <c r="D636" s="247" t="s">
        <v>85</v>
      </c>
      <c r="E636" s="247"/>
      <c r="F636" s="77"/>
      <c r="G636" s="78"/>
      <c r="H636" s="79">
        <f>H633+H634+H635</f>
        <v>912.02932007339678</v>
      </c>
      <c r="I636" s="80"/>
      <c r="J636" s="80"/>
      <c r="K636" s="81">
        <f>K633+K634+K635</f>
        <v>925.52244613770131</v>
      </c>
      <c r="L636" s="82">
        <f>K636-H636</f>
        <v>13.493126064304533</v>
      </c>
      <c r="M636" s="83">
        <f>IF((H636)=0,"",(L636/H636))</f>
        <v>1.4794618733549769E-2</v>
      </c>
    </row>
    <row r="637" spans="1:13" ht="13.8" thickBot="1" x14ac:dyDescent="0.3">
      <c r="A637" s="103" t="str">
        <f t="shared" si="79"/>
        <v>GS &lt; 50 (High)</v>
      </c>
      <c r="B637" s="103" t="s">
        <v>12</v>
      </c>
      <c r="D637" s="58"/>
      <c r="E637" s="59"/>
      <c r="F637" s="60"/>
      <c r="G637" s="61"/>
      <c r="H637" s="62"/>
      <c r="I637" s="60"/>
      <c r="J637" s="63"/>
      <c r="K637" s="62"/>
      <c r="L637" s="64"/>
      <c r="M637" s="65"/>
    </row>
  </sheetData>
  <mergeCells count="142">
    <mergeCell ref="E602:E603"/>
    <mergeCell ref="L602:L603"/>
    <mergeCell ref="M602:M603"/>
    <mergeCell ref="D636:E636"/>
    <mergeCell ref="D590:E590"/>
    <mergeCell ref="E594:J594"/>
    <mergeCell ref="E595:G595"/>
    <mergeCell ref="F601:H601"/>
    <mergeCell ref="I601:K601"/>
    <mergeCell ref="L601:M601"/>
    <mergeCell ref="F555:H555"/>
    <mergeCell ref="I555:K555"/>
    <mergeCell ref="L555:M555"/>
    <mergeCell ref="E556:E557"/>
    <mergeCell ref="L556:L557"/>
    <mergeCell ref="M556:M557"/>
    <mergeCell ref="E510:E511"/>
    <mergeCell ref="L510:L511"/>
    <mergeCell ref="M510:M511"/>
    <mergeCell ref="D544:E544"/>
    <mergeCell ref="E548:J548"/>
    <mergeCell ref="E549:G549"/>
    <mergeCell ref="D498:E498"/>
    <mergeCell ref="E502:J502"/>
    <mergeCell ref="E503:G503"/>
    <mergeCell ref="F509:H509"/>
    <mergeCell ref="I509:K509"/>
    <mergeCell ref="L509:M509"/>
    <mergeCell ref="E456:J456"/>
    <mergeCell ref="E457:G457"/>
    <mergeCell ref="F463:H463"/>
    <mergeCell ref="I463:K463"/>
    <mergeCell ref="L463:M463"/>
    <mergeCell ref="E464:E465"/>
    <mergeCell ref="L464:L465"/>
    <mergeCell ref="M464:M465"/>
    <mergeCell ref="E408:E409"/>
    <mergeCell ref="L408:L409"/>
    <mergeCell ref="M408:M409"/>
    <mergeCell ref="D442:E442"/>
    <mergeCell ref="D447:E447"/>
    <mergeCell ref="D452:E452"/>
    <mergeCell ref="D396:E396"/>
    <mergeCell ref="E400:J400"/>
    <mergeCell ref="E401:G401"/>
    <mergeCell ref="F407:H407"/>
    <mergeCell ref="I407:K407"/>
    <mergeCell ref="L407:M407"/>
    <mergeCell ref="L351:M351"/>
    <mergeCell ref="E352:E353"/>
    <mergeCell ref="L352:L353"/>
    <mergeCell ref="M352:M353"/>
    <mergeCell ref="D386:E386"/>
    <mergeCell ref="D391:E391"/>
    <mergeCell ref="D330:E330"/>
    <mergeCell ref="D335:E335"/>
    <mergeCell ref="D340:E340"/>
    <mergeCell ref="E344:J344"/>
    <mergeCell ref="E345:G345"/>
    <mergeCell ref="F351:H351"/>
    <mergeCell ref="I351:K351"/>
    <mergeCell ref="F295:H295"/>
    <mergeCell ref="I295:K295"/>
    <mergeCell ref="L295:M295"/>
    <mergeCell ref="E296:E297"/>
    <mergeCell ref="L296:L297"/>
    <mergeCell ref="M296:M297"/>
    <mergeCell ref="D284:E284"/>
    <mergeCell ref="E288:J288"/>
    <mergeCell ref="E289:G289"/>
    <mergeCell ref="D274:E274"/>
    <mergeCell ref="D279:E279"/>
    <mergeCell ref="E240:E241"/>
    <mergeCell ref="L240:L241"/>
    <mergeCell ref="M240:M241"/>
    <mergeCell ref="F239:H239"/>
    <mergeCell ref="I239:K239"/>
    <mergeCell ref="L239:M239"/>
    <mergeCell ref="D228:E228"/>
    <mergeCell ref="E232:J232"/>
    <mergeCell ref="E233:G233"/>
    <mergeCell ref="L183:M183"/>
    <mergeCell ref="E184:E185"/>
    <mergeCell ref="L184:L185"/>
    <mergeCell ref="M184:M185"/>
    <mergeCell ref="D218:E218"/>
    <mergeCell ref="D223:E223"/>
    <mergeCell ref="D162:E162"/>
    <mergeCell ref="D167:E167"/>
    <mergeCell ref="D172:E172"/>
    <mergeCell ref="E176:J176"/>
    <mergeCell ref="E177:G177"/>
    <mergeCell ref="F183:H183"/>
    <mergeCell ref="I183:K183"/>
    <mergeCell ref="E120:J120"/>
    <mergeCell ref="E121:G121"/>
    <mergeCell ref="F127:H127"/>
    <mergeCell ref="I127:K127"/>
    <mergeCell ref="L127:M127"/>
    <mergeCell ref="E128:E129"/>
    <mergeCell ref="L128:L129"/>
    <mergeCell ref="M128:M129"/>
    <mergeCell ref="E72:E73"/>
    <mergeCell ref="L72:L73"/>
    <mergeCell ref="M72:M73"/>
    <mergeCell ref="D106:E106"/>
    <mergeCell ref="D111:E111"/>
    <mergeCell ref="D116:E116"/>
    <mergeCell ref="E64:J64"/>
    <mergeCell ref="E65:G65"/>
    <mergeCell ref="F71:H71"/>
    <mergeCell ref="I71:K71"/>
    <mergeCell ref="L71:M71"/>
    <mergeCell ref="D55:F55"/>
    <mergeCell ref="D56:F56"/>
    <mergeCell ref="D57:F57"/>
    <mergeCell ref="D58:F58"/>
    <mergeCell ref="D59:F59"/>
    <mergeCell ref="D60:F60"/>
    <mergeCell ref="D49:F49"/>
    <mergeCell ref="D50:F50"/>
    <mergeCell ref="D51:F51"/>
    <mergeCell ref="D52:F52"/>
    <mergeCell ref="D53:F53"/>
    <mergeCell ref="D54:F54"/>
    <mergeCell ref="D43:F43"/>
    <mergeCell ref="D44:F44"/>
    <mergeCell ref="D45:F45"/>
    <mergeCell ref="D46:F46"/>
    <mergeCell ref="D47:F47"/>
    <mergeCell ref="D48:F48"/>
    <mergeCell ref="D15:F15"/>
    <mergeCell ref="D41:F41"/>
    <mergeCell ref="D42:F42"/>
    <mergeCell ref="D38:F40"/>
    <mergeCell ref="G38:G40"/>
    <mergeCell ref="H38:M38"/>
    <mergeCell ref="N38:O38"/>
    <mergeCell ref="H39:I39"/>
    <mergeCell ref="J39:K39"/>
    <mergeCell ref="L39:M39"/>
    <mergeCell ref="N39:O39"/>
  </mergeCells>
  <conditionalFormatting sqref="K16:K35">
    <cfRule type="expression" dxfId="17" priority="2">
      <formula>$G16="kVa"</formula>
    </cfRule>
    <cfRule type="expression" dxfId="16" priority="3">
      <formula>$G16="kWh"</formula>
    </cfRule>
  </conditionalFormatting>
  <conditionalFormatting sqref="K16:L35">
    <cfRule type="expression" dxfId="15" priority="1">
      <formula>$G16="kW"</formula>
    </cfRule>
  </conditionalFormatting>
  <dataValidations count="4">
    <dataValidation type="list" allowBlank="1" showInputMessage="1" showErrorMessage="1" sqref="M16:M35" xr:uid="{C3B8B6D5-5410-4A04-B0BD-1B1ECCAC05CE}">
      <formula1>"CONSUMPTION, DEMAND, DEMAND - INTERVAL"</formula1>
    </dataValidation>
    <dataValidation type="list" allowBlank="1" showInputMessage="1" showErrorMessage="1" sqref="H16:H35" xr:uid="{23C3B628-B4C7-439B-A5C2-BF929C015CE9}">
      <formula1>"RPP, Non-RPP (Retailer), Non-RPP (Other)"</formula1>
    </dataValidation>
    <dataValidation allowBlank="1" showInputMessage="1" showErrorMessage="1" sqref="D16:D22" xr:uid="{B21D1833-0924-411E-8285-ABC3686B0E63}"/>
    <dataValidation type="list" allowBlank="1" showInputMessage="1" showErrorMessage="1" prompt="Select Charge Unit - monthly, per kWh, per kW" sqref="E107 E112 E117 E102 E163 E168 E173 E158 E219 E224 E229 E214 E331 E336 E341 E326 E387 E392 E397 E382 E443 E448 E453 E438 E275 E280 E285 E270 E499 E494 E545 E540 E591 E586 E637 E632" xr:uid="{E55AF195-D0D0-4098-9026-80A83AF8CCB8}">
      <formula1>"Monthly, per kWh, per kW"</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A170D-C02B-4317-81A0-5C5E68E5BBFB}">
  <sheetPr codeName="Sheet16"/>
  <dimension ref="A1:R841"/>
  <sheetViews>
    <sheetView topLeftCell="C520" workbookViewId="0">
      <selection activeCell="I539" sqref="I539"/>
    </sheetView>
  </sheetViews>
  <sheetFormatPr defaultColWidth="9.33203125" defaultRowHeight="13.2" x14ac:dyDescent="0.25"/>
  <cols>
    <col min="1" max="1" width="9" style="103" hidden="1" customWidth="1"/>
    <col min="2" max="2" width="4.6640625" style="103" hidden="1" customWidth="1"/>
    <col min="3" max="3" width="3.44140625" style="24" customWidth="1"/>
    <col min="4" max="4" width="34.6640625" style="103" customWidth="1"/>
    <col min="5" max="5" width="13.33203125" style="103" customWidth="1"/>
    <col min="6" max="6" width="26.6640625" style="103" customWidth="1"/>
    <col min="7" max="7" width="10.33203125" style="103" bestFit="1" customWidth="1"/>
    <col min="8" max="8" width="18.33203125" style="103" customWidth="1"/>
    <col min="9" max="9" width="12.6640625" style="103" customWidth="1"/>
    <col min="10" max="10" width="14.33203125" style="103" bestFit="1" customWidth="1"/>
    <col min="11" max="11" width="18.6640625" style="103" bestFit="1" customWidth="1"/>
    <col min="12" max="12" width="13.5546875" style="103" bestFit="1" customWidth="1"/>
    <col min="13" max="13" width="15.6640625" style="103" customWidth="1"/>
    <col min="14" max="14" width="22.33203125" style="103" customWidth="1"/>
    <col min="15" max="15" width="14.44140625" style="103" customWidth="1"/>
    <col min="16" max="16" width="3.6640625" style="103" customWidth="1"/>
    <col min="17" max="16384" width="9.33203125" style="103"/>
  </cols>
  <sheetData>
    <row r="1" spans="2:18" s="98" customFormat="1" ht="27.75" hidden="1" customHeight="1" x14ac:dyDescent="0.25">
      <c r="C1" s="5"/>
    </row>
    <row r="2" spans="2:18" s="98" customFormat="1" hidden="1" x14ac:dyDescent="0.25">
      <c r="C2" s="5"/>
    </row>
    <row r="3" spans="2:18" s="98" customFormat="1" hidden="1" x14ac:dyDescent="0.25">
      <c r="C3" s="5"/>
    </row>
    <row r="4" spans="2:18" s="98" customFormat="1" hidden="1" x14ac:dyDescent="0.25">
      <c r="C4" s="5"/>
    </row>
    <row r="5" spans="2:18" s="98" customFormat="1" hidden="1" x14ac:dyDescent="0.25">
      <c r="C5" s="5"/>
    </row>
    <row r="6" spans="2:18" s="98" customFormat="1" hidden="1" x14ac:dyDescent="0.25">
      <c r="C6" s="5"/>
    </row>
    <row r="7" spans="2:18" s="98" customFormat="1" hidden="1" x14ac:dyDescent="0.25">
      <c r="C7" s="5"/>
    </row>
    <row r="8" spans="2:18" s="98" customFormat="1" hidden="1" x14ac:dyDescent="0.25">
      <c r="C8" s="5"/>
    </row>
    <row r="9" spans="2:18" s="98" customFormat="1" hidden="1" x14ac:dyDescent="0.25">
      <c r="C9" s="5"/>
    </row>
    <row r="10" spans="2:18" s="98" customFormat="1" hidden="1" x14ac:dyDescent="0.25">
      <c r="C10" s="5"/>
    </row>
    <row r="11" spans="2:18" s="98" customFormat="1" hidden="1" x14ac:dyDescent="0.25">
      <c r="C11" s="5"/>
    </row>
    <row r="12" spans="2:18" s="98" customFormat="1" hidden="1" x14ac:dyDescent="0.25">
      <c r="C12" s="5"/>
    </row>
    <row r="13" spans="2:18" s="98" customFormat="1" hidden="1" x14ac:dyDescent="0.25">
      <c r="C13" s="5"/>
    </row>
    <row r="14" spans="2:18" s="98" customFormat="1" ht="15.6" x14ac:dyDescent="0.3">
      <c r="C14" s="5"/>
      <c r="D14" s="99" t="s">
        <v>0</v>
      </c>
    </row>
    <row r="15" spans="2:18" s="98" customFormat="1" ht="78" customHeight="1" x14ac:dyDescent="0.25">
      <c r="C15" s="5"/>
      <c r="D15" s="233" t="s">
        <v>1</v>
      </c>
      <c r="E15" s="234"/>
      <c r="F15" s="235"/>
      <c r="G15" s="1" t="s">
        <v>2</v>
      </c>
      <c r="H15" s="2" t="s">
        <v>3</v>
      </c>
      <c r="I15" s="2" t="s">
        <v>4</v>
      </c>
      <c r="J15" s="2" t="s">
        <v>5</v>
      </c>
      <c r="K15" s="2" t="s">
        <v>6</v>
      </c>
      <c r="L15" s="2" t="s">
        <v>7</v>
      </c>
      <c r="M15" s="3" t="s">
        <v>8</v>
      </c>
      <c r="N15" s="4" t="s">
        <v>9</v>
      </c>
    </row>
    <row r="16" spans="2:18" s="98" customFormat="1" ht="14.4" x14ac:dyDescent="0.3">
      <c r="B16" s="98">
        <v>1</v>
      </c>
      <c r="C16" s="5">
        <v>1</v>
      </c>
      <c r="D16" s="6" t="s">
        <v>10</v>
      </c>
      <c r="E16" s="7"/>
      <c r="F16" s="8"/>
      <c r="G16" s="9" t="s">
        <v>11</v>
      </c>
      <c r="H16" s="10" t="s">
        <v>12</v>
      </c>
      <c r="I16" s="97">
        <f>'VRZ BI (2027)'!J16</f>
        <v>1.0415000000000001</v>
      </c>
      <c r="J16" s="11">
        <f>I16</f>
        <v>1.0415000000000001</v>
      </c>
      <c r="K16" s="12">
        <v>750</v>
      </c>
      <c r="L16" s="12"/>
      <c r="M16" s="10" t="s">
        <v>13</v>
      </c>
      <c r="N16" s="13"/>
      <c r="R16" s="98">
        <v>1</v>
      </c>
    </row>
    <row r="17" spans="2:18" s="98" customFormat="1" ht="14.4" x14ac:dyDescent="0.3">
      <c r="B17" s="98">
        <v>2</v>
      </c>
      <c r="C17" s="5">
        <v>2</v>
      </c>
      <c r="D17" s="6" t="s">
        <v>90</v>
      </c>
      <c r="E17" s="7"/>
      <c r="F17" s="8"/>
      <c r="G17" s="9" t="s">
        <v>11</v>
      </c>
      <c r="H17" s="10" t="s">
        <v>12</v>
      </c>
      <c r="I17" s="97">
        <f>'VRZ BI (2027)'!J17</f>
        <v>1.0415000000000001</v>
      </c>
      <c r="J17" s="11">
        <f t="shared" ref="J17:J35" si="0">I17</f>
        <v>1.0415000000000001</v>
      </c>
      <c r="K17" s="12">
        <v>680</v>
      </c>
      <c r="L17" s="12"/>
      <c r="M17" s="10" t="s">
        <v>13</v>
      </c>
      <c r="N17" s="13"/>
      <c r="R17" s="98">
        <v>2</v>
      </c>
    </row>
    <row r="18" spans="2:18" s="98" customFormat="1" ht="14.4" x14ac:dyDescent="0.3">
      <c r="B18" s="98">
        <v>3</v>
      </c>
      <c r="C18" s="5">
        <v>3</v>
      </c>
      <c r="D18" s="6" t="s">
        <v>14</v>
      </c>
      <c r="E18" s="7"/>
      <c r="F18" s="8"/>
      <c r="G18" s="9" t="s">
        <v>11</v>
      </c>
      <c r="H18" s="10" t="s">
        <v>12</v>
      </c>
      <c r="I18" s="97">
        <f>'VRZ BI (2027)'!J18</f>
        <v>1.0415000000000001</v>
      </c>
      <c r="J18" s="11">
        <f t="shared" si="0"/>
        <v>1.0415000000000001</v>
      </c>
      <c r="K18" s="12">
        <v>2000</v>
      </c>
      <c r="L18" s="12"/>
      <c r="M18" s="10" t="s">
        <v>13</v>
      </c>
      <c r="N18" s="13"/>
      <c r="R18" s="98">
        <v>3</v>
      </c>
    </row>
    <row r="19" spans="2:18" s="98" customFormat="1" ht="14.4" x14ac:dyDescent="0.3">
      <c r="B19" s="98">
        <v>4</v>
      </c>
      <c r="C19" s="5">
        <v>4</v>
      </c>
      <c r="D19" s="6" t="s">
        <v>15</v>
      </c>
      <c r="E19" s="7"/>
      <c r="F19" s="8"/>
      <c r="G19" s="9" t="s">
        <v>16</v>
      </c>
      <c r="H19" s="10" t="s">
        <v>17</v>
      </c>
      <c r="I19" s="97">
        <f>'VRZ BI (2027)'!J19</f>
        <v>1.0415000000000001</v>
      </c>
      <c r="J19" s="11">
        <f t="shared" si="0"/>
        <v>1.0415000000000001</v>
      </c>
      <c r="K19" s="12">
        <v>75000</v>
      </c>
      <c r="L19" s="12">
        <v>175</v>
      </c>
      <c r="M19" s="10" t="s">
        <v>18</v>
      </c>
      <c r="N19" s="13"/>
      <c r="R19" s="98">
        <v>4</v>
      </c>
    </row>
    <row r="20" spans="2:18" s="98" customFormat="1" ht="14.4" x14ac:dyDescent="0.3">
      <c r="B20" s="98">
        <v>5</v>
      </c>
      <c r="C20" s="5">
        <v>5</v>
      </c>
      <c r="D20" s="6" t="s">
        <v>19</v>
      </c>
      <c r="E20" s="7"/>
      <c r="F20" s="8"/>
      <c r="G20" s="9" t="s">
        <v>16</v>
      </c>
      <c r="H20" s="10" t="s">
        <v>17</v>
      </c>
      <c r="I20" s="97">
        <f>'VRZ BI (2027)'!J20</f>
        <v>1.0310999999999999</v>
      </c>
      <c r="J20" s="11">
        <f t="shared" si="0"/>
        <v>1.0310999999999999</v>
      </c>
      <c r="K20" s="12">
        <v>2000000</v>
      </c>
      <c r="L20" s="12">
        <v>4000</v>
      </c>
      <c r="M20" s="10" t="s">
        <v>18</v>
      </c>
      <c r="N20" s="13"/>
      <c r="R20" s="98">
        <v>5</v>
      </c>
    </row>
    <row r="21" spans="2:18" s="98" customFormat="1" ht="14.4" x14ac:dyDescent="0.3">
      <c r="B21" s="98">
        <v>6</v>
      </c>
      <c r="C21" s="5">
        <v>6</v>
      </c>
      <c r="D21" s="6" t="s">
        <v>91</v>
      </c>
      <c r="E21" s="7"/>
      <c r="F21" s="8"/>
      <c r="G21" s="9" t="s">
        <v>16</v>
      </c>
      <c r="H21" s="10" t="s">
        <v>17</v>
      </c>
      <c r="I21" s="97">
        <f>'VRZ BI (2027)'!J21</f>
        <v>1.0065999999999999</v>
      </c>
      <c r="J21" s="11">
        <f t="shared" si="0"/>
        <v>1.0065999999999999</v>
      </c>
      <c r="K21" s="12">
        <v>5650000</v>
      </c>
      <c r="L21" s="12">
        <v>9400</v>
      </c>
      <c r="M21" s="10" t="s">
        <v>18</v>
      </c>
      <c r="N21" s="13"/>
      <c r="R21" s="98">
        <v>6</v>
      </c>
    </row>
    <row r="22" spans="2:18" s="98" customFormat="1" ht="14.4" x14ac:dyDescent="0.3">
      <c r="B22" s="98">
        <v>7</v>
      </c>
      <c r="C22" s="5">
        <v>7</v>
      </c>
      <c r="D22" s="6" t="s">
        <v>20</v>
      </c>
      <c r="E22" s="7"/>
      <c r="F22" s="8"/>
      <c r="G22" s="9" t="s">
        <v>11</v>
      </c>
      <c r="H22" s="10" t="s">
        <v>12</v>
      </c>
      <c r="I22" s="97">
        <f>'VRZ BI (2027)'!J22</f>
        <v>1.0415000000000001</v>
      </c>
      <c r="J22" s="11">
        <f t="shared" si="0"/>
        <v>1.0415000000000001</v>
      </c>
      <c r="K22" s="12">
        <v>450</v>
      </c>
      <c r="L22" s="12"/>
      <c r="M22" s="10" t="s">
        <v>13</v>
      </c>
      <c r="N22" s="14">
        <v>1</v>
      </c>
      <c r="R22" s="98">
        <v>7</v>
      </c>
    </row>
    <row r="23" spans="2:18" s="98" customFormat="1" ht="14.4" x14ac:dyDescent="0.3">
      <c r="B23" s="98">
        <v>8</v>
      </c>
      <c r="C23" s="5">
        <v>8</v>
      </c>
      <c r="D23" s="6" t="s">
        <v>21</v>
      </c>
      <c r="E23" s="7"/>
      <c r="F23" s="8"/>
      <c r="G23" s="9" t="s">
        <v>16</v>
      </c>
      <c r="H23" s="10" t="s">
        <v>12</v>
      </c>
      <c r="I23" s="97">
        <f>'VRZ BI (2027)'!J23</f>
        <v>1.0415000000000001</v>
      </c>
      <c r="J23" s="11">
        <f t="shared" si="0"/>
        <v>1.0415000000000001</v>
      </c>
      <c r="K23" s="12">
        <v>60</v>
      </c>
      <c r="L23" s="15">
        <v>0.2</v>
      </c>
      <c r="M23" s="10" t="s">
        <v>18</v>
      </c>
      <c r="N23" s="14">
        <v>1</v>
      </c>
      <c r="R23" s="98">
        <v>8</v>
      </c>
    </row>
    <row r="24" spans="2:18" s="98" customFormat="1" ht="14.4" x14ac:dyDescent="0.3">
      <c r="B24" s="98">
        <v>9</v>
      </c>
      <c r="C24" s="5">
        <v>9</v>
      </c>
      <c r="D24" s="6" t="s">
        <v>22</v>
      </c>
      <c r="E24" s="7"/>
      <c r="F24" s="8"/>
      <c r="G24" s="9" t="s">
        <v>16</v>
      </c>
      <c r="H24" s="10" t="s">
        <v>17</v>
      </c>
      <c r="I24" s="97">
        <f>'VRZ BI (2027)'!J24</f>
        <v>1.0415000000000001</v>
      </c>
      <c r="J24" s="11">
        <f t="shared" si="0"/>
        <v>1.0415000000000001</v>
      </c>
      <c r="K24" s="12">
        <v>340939.97242408589</v>
      </c>
      <c r="L24" s="12">
        <v>910.35058338722581</v>
      </c>
      <c r="M24" s="10" t="s">
        <v>18</v>
      </c>
      <c r="N24" s="14">
        <v>11114.044540496456</v>
      </c>
      <c r="R24" s="98">
        <v>9</v>
      </c>
    </row>
    <row r="25" spans="2:18" s="98" customFormat="1" ht="14.4" x14ac:dyDescent="0.3">
      <c r="B25" s="98">
        <v>10</v>
      </c>
      <c r="C25" s="5" t="str">
        <f>IF(ISERROR(VLOOKUP(D25, D16:R35, 42, FALSE)),"", VLOOKUP(D25, D16:R35, 42, FALSE))</f>
        <v/>
      </c>
      <c r="D25" s="16" t="s">
        <v>92</v>
      </c>
      <c r="E25" s="17"/>
      <c r="F25" s="18"/>
      <c r="G25" s="9" t="s">
        <v>11</v>
      </c>
      <c r="H25" s="10" t="s">
        <v>12</v>
      </c>
      <c r="I25" s="97">
        <f>'VRZ BI (2027)'!J25</f>
        <v>1.0415000000000001</v>
      </c>
      <c r="J25" s="11">
        <f t="shared" ref="J25:J30" si="1">J24</f>
        <v>1.0415000000000001</v>
      </c>
      <c r="K25" s="12">
        <v>325</v>
      </c>
      <c r="L25" s="12"/>
      <c r="M25" s="10" t="s">
        <v>13</v>
      </c>
      <c r="N25" s="13"/>
      <c r="R25" s="98">
        <v>10</v>
      </c>
    </row>
    <row r="26" spans="2:18" s="98" customFormat="1" ht="14.4" x14ac:dyDescent="0.3">
      <c r="B26" s="98">
        <v>11</v>
      </c>
      <c r="C26" s="5" t="str">
        <f>IF(ISERROR(VLOOKUP(D26, D16:R35, 42, FALSE)),"", VLOOKUP(D26, D16:R35, 42, FALSE))</f>
        <v/>
      </c>
      <c r="D26" s="16" t="s">
        <v>93</v>
      </c>
      <c r="E26" s="17"/>
      <c r="F26" s="18"/>
      <c r="G26" s="9" t="s">
        <v>11</v>
      </c>
      <c r="H26" s="10" t="s">
        <v>12</v>
      </c>
      <c r="I26" s="97">
        <f>'VRZ BI (2027)'!J26</f>
        <v>1.0415000000000001</v>
      </c>
      <c r="J26" s="11">
        <f t="shared" si="1"/>
        <v>1.0415000000000001</v>
      </c>
      <c r="K26" s="12">
        <v>1500</v>
      </c>
      <c r="L26" s="12"/>
      <c r="M26" s="10" t="s">
        <v>13</v>
      </c>
      <c r="N26" s="13"/>
      <c r="R26" s="98">
        <v>11</v>
      </c>
    </row>
    <row r="27" spans="2:18" s="98" customFormat="1" ht="14.4" x14ac:dyDescent="0.3">
      <c r="B27" s="98">
        <v>12</v>
      </c>
      <c r="C27" s="5" t="str">
        <f>IF(ISERROR(VLOOKUP(D27, D16:R35, 42, FALSE)),"", VLOOKUP(D27, D16:R35, 42, FALSE))</f>
        <v/>
      </c>
      <c r="D27" s="16" t="s">
        <v>96</v>
      </c>
      <c r="E27" s="17"/>
      <c r="F27" s="18"/>
      <c r="G27" s="9" t="s">
        <v>11</v>
      </c>
      <c r="H27" s="10" t="s">
        <v>12</v>
      </c>
      <c r="I27" s="97">
        <f>'VRZ BI (2027)'!J27</f>
        <v>1.0415000000000001</v>
      </c>
      <c r="J27" s="11">
        <f t="shared" si="1"/>
        <v>1.0415000000000001</v>
      </c>
      <c r="K27" s="12">
        <v>350</v>
      </c>
      <c r="L27" s="12"/>
      <c r="M27" s="10" t="s">
        <v>13</v>
      </c>
      <c r="N27" s="13"/>
    </row>
    <row r="28" spans="2:18" s="98" customFormat="1" ht="14.4" x14ac:dyDescent="0.3">
      <c r="B28" s="98">
        <v>13</v>
      </c>
      <c r="C28" s="5" t="str">
        <f>IF(ISERROR(VLOOKUP(D28, D16:R35, 42, FALSE)),"", VLOOKUP(D28, D16:R35, 42, FALSE))</f>
        <v/>
      </c>
      <c r="D28" s="16" t="s">
        <v>97</v>
      </c>
      <c r="E28" s="17"/>
      <c r="F28" s="18"/>
      <c r="G28" s="9" t="s">
        <v>11</v>
      </c>
      <c r="H28" s="10" t="s">
        <v>12</v>
      </c>
      <c r="I28" s="97">
        <f>'VRZ BI (2027)'!J28</f>
        <v>1.0415000000000001</v>
      </c>
      <c r="J28" s="11">
        <f t="shared" si="1"/>
        <v>1.0415000000000001</v>
      </c>
      <c r="K28" s="12">
        <v>1500</v>
      </c>
      <c r="L28" s="12"/>
      <c r="M28" s="10" t="s">
        <v>13</v>
      </c>
      <c r="N28" s="13"/>
    </row>
    <row r="29" spans="2:18" s="98" customFormat="1" ht="14.4" x14ac:dyDescent="0.3">
      <c r="B29" s="98">
        <v>14</v>
      </c>
      <c r="C29" s="5" t="str">
        <f>IF(ISERROR(VLOOKUP(D29, D16:R35, 42, FALSE)),"", VLOOKUP(D29, D16:R35, 42, FALSE))</f>
        <v/>
      </c>
      <c r="D29" s="16" t="s">
        <v>94</v>
      </c>
      <c r="E29" s="17"/>
      <c r="F29" s="18"/>
      <c r="G29" s="9" t="s">
        <v>11</v>
      </c>
      <c r="H29" s="10" t="s">
        <v>12</v>
      </c>
      <c r="I29" s="97">
        <f>'VRZ BI (2027)'!J29</f>
        <v>1.0415000000000001</v>
      </c>
      <c r="J29" s="11">
        <f t="shared" si="1"/>
        <v>1.0415000000000001</v>
      </c>
      <c r="K29" s="12">
        <v>1000</v>
      </c>
      <c r="L29" s="12"/>
      <c r="M29" s="10" t="s">
        <v>13</v>
      </c>
      <c r="N29" s="13"/>
    </row>
    <row r="30" spans="2:18" s="98" customFormat="1" ht="14.4" x14ac:dyDescent="0.3">
      <c r="B30" s="98">
        <v>15</v>
      </c>
      <c r="C30" s="5" t="str">
        <f>IF(ISERROR(VLOOKUP(D30, D16:R35, 42, FALSE)),"", VLOOKUP(D30, D16:R35, 42, FALSE))</f>
        <v/>
      </c>
      <c r="D30" s="16" t="s">
        <v>95</v>
      </c>
      <c r="E30" s="17"/>
      <c r="F30" s="18"/>
      <c r="G30" s="9" t="s">
        <v>11</v>
      </c>
      <c r="H30" s="10" t="s">
        <v>12</v>
      </c>
      <c r="I30" s="97">
        <f>'VRZ BI (2027)'!J30</f>
        <v>1.0415000000000001</v>
      </c>
      <c r="J30" s="11">
        <f t="shared" si="1"/>
        <v>1.0415000000000001</v>
      </c>
      <c r="K30" s="12">
        <v>5000</v>
      </c>
      <c r="L30" s="12"/>
      <c r="M30" s="10" t="s">
        <v>13</v>
      </c>
      <c r="N30" s="13"/>
    </row>
    <row r="31" spans="2:18" s="98" customFormat="1" ht="14.4" x14ac:dyDescent="0.3">
      <c r="B31" s="98">
        <v>16</v>
      </c>
      <c r="C31" s="5" t="str">
        <f>IF(ISERROR(VLOOKUP(D31, D16:R35, 42, FALSE)),"", VLOOKUP(D31, D16:R35, 42, FALSE))</f>
        <v/>
      </c>
      <c r="D31" s="16" t="s">
        <v>23</v>
      </c>
      <c r="E31" s="17"/>
      <c r="F31" s="18"/>
      <c r="G31" s="9" t="s">
        <v>24</v>
      </c>
      <c r="H31" s="10"/>
      <c r="I31" s="97">
        <f>'VRZ BI (2027)'!J31</f>
        <v>0</v>
      </c>
      <c r="J31" s="11">
        <f t="shared" si="0"/>
        <v>0</v>
      </c>
      <c r="K31" s="12"/>
      <c r="L31" s="12"/>
      <c r="M31" s="10"/>
      <c r="N31" s="13"/>
    </row>
    <row r="32" spans="2:18" s="98" customFormat="1" ht="14.4" x14ac:dyDescent="0.3">
      <c r="B32" s="98">
        <v>17</v>
      </c>
      <c r="C32" s="5" t="str">
        <f>IF(ISERROR(VLOOKUP(D32, D16:R35, 42, FALSE)),"", VLOOKUP(D32, D16:R35, 42, FALSE))</f>
        <v/>
      </c>
      <c r="D32" s="16" t="s">
        <v>23</v>
      </c>
      <c r="E32" s="17"/>
      <c r="F32" s="18"/>
      <c r="G32" s="9" t="s">
        <v>24</v>
      </c>
      <c r="H32" s="10"/>
      <c r="I32" s="97">
        <f>'VRZ BI (2027)'!J32</f>
        <v>0</v>
      </c>
      <c r="J32" s="11">
        <f t="shared" si="0"/>
        <v>0</v>
      </c>
      <c r="K32" s="12"/>
      <c r="L32" s="12"/>
      <c r="M32" s="10"/>
      <c r="N32" s="13"/>
    </row>
    <row r="33" spans="2:15" s="98" customFormat="1" ht="14.4" x14ac:dyDescent="0.3">
      <c r="B33" s="98">
        <v>18</v>
      </c>
      <c r="C33" s="5" t="str">
        <f>IF(ISERROR(VLOOKUP(D33, D16:R35, 42, FALSE)),"", VLOOKUP(D33, D16:R35, 42, FALSE))</f>
        <v/>
      </c>
      <c r="D33" s="16" t="s">
        <v>23</v>
      </c>
      <c r="E33" s="17"/>
      <c r="F33" s="18"/>
      <c r="G33" s="9" t="s">
        <v>24</v>
      </c>
      <c r="H33" s="10"/>
      <c r="I33" s="97">
        <f>'VRZ BI (2027)'!J33</f>
        <v>0</v>
      </c>
      <c r="J33" s="11">
        <f t="shared" si="0"/>
        <v>0</v>
      </c>
      <c r="K33" s="12"/>
      <c r="L33" s="12"/>
      <c r="M33" s="10"/>
      <c r="N33" s="13"/>
    </row>
    <row r="34" spans="2:15" s="98" customFormat="1" ht="14.4" x14ac:dyDescent="0.3">
      <c r="B34" s="98">
        <v>19</v>
      </c>
      <c r="C34" s="5" t="str">
        <f>IF(ISERROR(VLOOKUP(D34, D16:R35, 42, FALSE)),"", VLOOKUP(D34, D16:R35, 42, FALSE))</f>
        <v/>
      </c>
      <c r="D34" s="16" t="s">
        <v>23</v>
      </c>
      <c r="E34" s="17"/>
      <c r="F34" s="18"/>
      <c r="G34" s="9" t="s">
        <v>24</v>
      </c>
      <c r="H34" s="10"/>
      <c r="I34" s="97">
        <f>'VRZ BI (2027)'!J34</f>
        <v>0</v>
      </c>
      <c r="J34" s="11">
        <f t="shared" si="0"/>
        <v>0</v>
      </c>
      <c r="K34" s="12"/>
      <c r="L34" s="12"/>
      <c r="M34" s="10"/>
      <c r="N34" s="13"/>
    </row>
    <row r="35" spans="2:15" s="98" customFormat="1" ht="14.4" x14ac:dyDescent="0.3">
      <c r="B35" s="98">
        <v>20</v>
      </c>
      <c r="C35" s="5" t="str">
        <f>IF(ISERROR(VLOOKUP(D35, D16:R35, 42, FALSE)),"", VLOOKUP(D35, D16:R35, 42, FALSE))</f>
        <v/>
      </c>
      <c r="D35" s="16" t="s">
        <v>23</v>
      </c>
      <c r="E35" s="17"/>
      <c r="F35" s="18"/>
      <c r="G35" s="9" t="s">
        <v>24</v>
      </c>
      <c r="H35" s="10"/>
      <c r="I35" s="97">
        <f>'VRZ BI (2027)'!J35</f>
        <v>0</v>
      </c>
      <c r="J35" s="11">
        <f t="shared" si="0"/>
        <v>0</v>
      </c>
      <c r="K35" s="12"/>
      <c r="L35" s="12"/>
      <c r="M35" s="10"/>
      <c r="N35" s="13"/>
    </row>
    <row r="36" spans="2:15" s="98" customFormat="1" x14ac:dyDescent="0.25">
      <c r="C36" s="5"/>
    </row>
    <row r="37" spans="2:15" s="98" customFormat="1" ht="15.6" x14ac:dyDescent="0.3">
      <c r="C37" s="5"/>
      <c r="D37" s="99" t="s">
        <v>25</v>
      </c>
    </row>
    <row r="38" spans="2:15" s="98" customFormat="1" ht="12.75" customHeight="1" x14ac:dyDescent="0.25">
      <c r="C38" s="5"/>
      <c r="D38" s="221" t="s">
        <v>1</v>
      </c>
      <c r="E38" s="222"/>
      <c r="F38" s="223"/>
      <c r="G38" s="230" t="s">
        <v>2</v>
      </c>
      <c r="H38" s="231" t="s">
        <v>26</v>
      </c>
      <c r="I38" s="231"/>
      <c r="J38" s="231"/>
      <c r="K38" s="231"/>
      <c r="L38" s="231"/>
      <c r="M38" s="231"/>
      <c r="N38" s="231" t="s">
        <v>27</v>
      </c>
      <c r="O38" s="231"/>
    </row>
    <row r="39" spans="2:15" s="98" customFormat="1" x14ac:dyDescent="0.25">
      <c r="C39" s="5"/>
      <c r="D39" s="224"/>
      <c r="E39" s="225"/>
      <c r="F39" s="226"/>
      <c r="G39" s="230"/>
      <c r="H39" s="232" t="s">
        <v>28</v>
      </c>
      <c r="I39" s="232"/>
      <c r="J39" s="232" t="s">
        <v>29</v>
      </c>
      <c r="K39" s="232"/>
      <c r="L39" s="232" t="s">
        <v>30</v>
      </c>
      <c r="M39" s="232"/>
      <c r="N39" s="232" t="s">
        <v>31</v>
      </c>
      <c r="O39" s="232"/>
    </row>
    <row r="40" spans="2:15" s="98" customFormat="1" x14ac:dyDescent="0.25">
      <c r="C40" s="5"/>
      <c r="D40" s="227"/>
      <c r="E40" s="228"/>
      <c r="F40" s="229"/>
      <c r="G40" s="230"/>
      <c r="H40" s="19" t="s">
        <v>32</v>
      </c>
      <c r="I40" s="19" t="s">
        <v>33</v>
      </c>
      <c r="J40" s="19" t="s">
        <v>32</v>
      </c>
      <c r="K40" s="19" t="s">
        <v>33</v>
      </c>
      <c r="L40" s="19" t="s">
        <v>32</v>
      </c>
      <c r="M40" s="19" t="s">
        <v>33</v>
      </c>
      <c r="N40" s="19" t="s">
        <v>32</v>
      </c>
      <c r="O40" s="19" t="s">
        <v>33</v>
      </c>
    </row>
    <row r="41" spans="2:15" s="98" customFormat="1" ht="14.4" x14ac:dyDescent="0.25">
      <c r="B41" s="98" t="str">
        <f t="shared" ref="B41:B60" si="2">H16</f>
        <v>RPP</v>
      </c>
      <c r="C41" s="5">
        <v>1</v>
      </c>
      <c r="D41" s="220" t="str">
        <f t="shared" ref="D41:D47" si="3">IF(ISBLANK(D16), "", IF(D16 = "Add additional scenarios if required", "", IF(M16="YES", D16 &amp; " - " &amp; H16 &amp; " - Interval Customers", D16 &amp; " - " &amp;H16)))</f>
        <v>Residential - RPP</v>
      </c>
      <c r="E41" s="220"/>
      <c r="F41" s="220"/>
      <c r="G41" s="100" t="str">
        <f t="shared" ref="G41:G60" si="4">IF(ISBLANK(G16), "", G16)</f>
        <v>kWh</v>
      </c>
      <c r="H41" s="101">
        <f t="shared" ref="H41:H60" si="5">IF(LEN($G41)&gt;1, (SUMPRODUCT(--($C$64:$C$1986=$B16), --($A$64:$A$1986=$D16), --($B$64:$B$1986="ST_A"), $L$64:$L$1986)), "")</f>
        <v>1.7800000000000011</v>
      </c>
      <c r="I41" s="102">
        <f t="shared" ref="I41:I60" si="6">IF(LEN($G41)&gt;1, (SUMPRODUCT(--($C$64:$C$1986=$B16), --($A$64:$A$1986=$D16), --($B$64:$B$1986="ST_A"), $M$64:$M$1986)), "")</f>
        <v>3.5037441012021053E-2</v>
      </c>
      <c r="J41" s="101">
        <f t="shared" ref="J41:J60" si="7">IF(LEN($G41)&gt;1, (SUMPRODUCT(--($C$64:$C$1986=$B16), --($A$64:$A$1986=$D16), --($B$64:$B$1986="ST_B"), $L$64:$L$1986)), "")</f>
        <v>1.8325905281059462</v>
      </c>
      <c r="K41" s="102">
        <f t="shared" ref="K41:K60" si="8">IF(LEN($G41)&gt;1, (SUMPRODUCT(--($C$64:$C$1986=$B16), --($A$64:$A$1986=$D16), --($B$64:$B$1986="ST_B"), $M$64:$M$1986)), "")</f>
        <v>3.2457020469301351E-2</v>
      </c>
      <c r="L41" s="101">
        <f t="shared" ref="L41:L60" si="9">IF(LEN($G41)&gt;1, (SUMPRODUCT(--($C$64:$C$1986=$B16), --($A$64:$A$1986=$D16), --($B$64:$B$1986="ST_C"), $L$64:$L$1986)), "")</f>
        <v>2.9261655281059546</v>
      </c>
      <c r="M41" s="102">
        <f t="shared" ref="M41:M60" si="10">IF(LEN($G41)&gt;1, (SUMPRODUCT(--($C$64:$C$1986=$B16), --($A$64:$A$1986=$D16), --($B$64:$B$1986="ST_C"), $M$64:$M$1986)), "")</f>
        <v>3.9069394167308029E-2</v>
      </c>
      <c r="N41" s="101">
        <f t="shared" ref="N41:N60" si="11">IF(LEN($G41)&gt;1, (SUMPRODUCT(--($C$64:$C$1986=$B16), --($A$64:$A$1986=$D16), --($B$64:$B$1986=$B41&amp;"_TOTAL"), $L$64:$L$1986)), "")</f>
        <v>2.6189181476547958</v>
      </c>
      <c r="O41" s="102">
        <f t="shared" ref="O41:O60" si="12">IF(LEN($G41)&gt;1, (SUMPRODUCT(--($C$64:$C$1986=$B16), --($A$64:$A$1986=$D16), --($B$64:$B$1986=$B41&amp;"_TOTAL"), $M$64:$M$1986)), "")</f>
        <v>1.6675838307436089E-2</v>
      </c>
    </row>
    <row r="42" spans="2:15" s="98" customFormat="1" ht="14.4" x14ac:dyDescent="0.25">
      <c r="B42" s="98" t="str">
        <f t="shared" si="2"/>
        <v>RPP</v>
      </c>
      <c r="C42" s="5">
        <v>2</v>
      </c>
      <c r="D42" s="220" t="str">
        <f t="shared" si="3"/>
        <v>Seasonal Residential - RPP</v>
      </c>
      <c r="E42" s="220"/>
      <c r="F42" s="220"/>
      <c r="G42" s="100" t="str">
        <f t="shared" si="4"/>
        <v>kWh</v>
      </c>
      <c r="H42" s="101">
        <f t="shared" si="5"/>
        <v>3.1199999999999903</v>
      </c>
      <c r="I42" s="102">
        <f t="shared" si="6"/>
        <v>3.5376746283868873E-2</v>
      </c>
      <c r="J42" s="101">
        <f t="shared" si="7"/>
        <v>3.177552328825584</v>
      </c>
      <c r="K42" s="102">
        <f t="shared" si="8"/>
        <v>3.3909740444862849E-2</v>
      </c>
      <c r="L42" s="101">
        <f t="shared" si="9"/>
        <v>4.2398823288255869</v>
      </c>
      <c r="M42" s="102">
        <f t="shared" si="10"/>
        <v>3.7863442271704476E-2</v>
      </c>
      <c r="N42" s="101">
        <f t="shared" si="11"/>
        <v>3.7946946842988893</v>
      </c>
      <c r="O42" s="102">
        <f t="shared" si="12"/>
        <v>2.0866468509061046E-2</v>
      </c>
    </row>
    <row r="43" spans="2:15" s="98" customFormat="1" ht="14.4" x14ac:dyDescent="0.25">
      <c r="B43" s="98" t="str">
        <f t="shared" si="2"/>
        <v>RPP</v>
      </c>
      <c r="C43" s="5">
        <v>3</v>
      </c>
      <c r="D43" s="220" t="str">
        <f t="shared" si="3"/>
        <v>GS &lt;50 - RPP</v>
      </c>
      <c r="E43" s="220"/>
      <c r="F43" s="220"/>
      <c r="G43" s="100" t="str">
        <f t="shared" si="4"/>
        <v>kWh</v>
      </c>
      <c r="H43" s="101">
        <f t="shared" si="5"/>
        <v>3.4000000000000057</v>
      </c>
      <c r="I43" s="102">
        <f t="shared" si="6"/>
        <v>3.4269102089044649E-2</v>
      </c>
      <c r="J43" s="101">
        <f t="shared" si="7"/>
        <v>3.5308474030411787</v>
      </c>
      <c r="K43" s="102">
        <f t="shared" si="8"/>
        <v>3.1150852018984761E-2</v>
      </c>
      <c r="L43" s="101">
        <f t="shared" si="9"/>
        <v>6.0304474030411654</v>
      </c>
      <c r="M43" s="102">
        <f t="shared" si="10"/>
        <v>3.798560201350127E-2</v>
      </c>
      <c r="N43" s="101">
        <f t="shared" si="11"/>
        <v>5.3972504257218361</v>
      </c>
      <c r="O43" s="102">
        <f t="shared" si="12"/>
        <v>1.4137921243506947E-2</v>
      </c>
    </row>
    <row r="44" spans="2:15" s="98" customFormat="1" ht="14.4" x14ac:dyDescent="0.25">
      <c r="B44" s="98" t="str">
        <f t="shared" si="2"/>
        <v>Non-RPP (Other)</v>
      </c>
      <c r="C44" s="5">
        <v>4</v>
      </c>
      <c r="D44" s="220" t="str">
        <f t="shared" si="3"/>
        <v>GS 50 - 2,999 kW - Non-RPP (Other)</v>
      </c>
      <c r="E44" s="220"/>
      <c r="F44" s="220"/>
      <c r="G44" s="100" t="str">
        <f t="shared" si="4"/>
        <v>kW</v>
      </c>
      <c r="H44" s="101">
        <f t="shared" si="5"/>
        <v>46.235000000000127</v>
      </c>
      <c r="I44" s="102">
        <f t="shared" si="6"/>
        <v>3.3263969687346677E-2</v>
      </c>
      <c r="J44" s="101">
        <f t="shared" si="7"/>
        <v>51.036350737526391</v>
      </c>
      <c r="K44" s="102">
        <f t="shared" si="8"/>
        <v>3.4065105812625548E-2</v>
      </c>
      <c r="L44" s="101">
        <f t="shared" si="9"/>
        <v>147.79385073752655</v>
      </c>
      <c r="M44" s="102">
        <f t="shared" si="10"/>
        <v>4.5918065869131101E-2</v>
      </c>
      <c r="N44" s="101">
        <f t="shared" si="11"/>
        <v>167.00705133340307</v>
      </c>
      <c r="O44" s="102">
        <f t="shared" si="12"/>
        <v>1.1804121658632528E-2</v>
      </c>
    </row>
    <row r="45" spans="2:15" s="98" customFormat="1" ht="14.4" x14ac:dyDescent="0.25">
      <c r="B45" s="98" t="str">
        <f t="shared" si="2"/>
        <v>Non-RPP (Other)</v>
      </c>
      <c r="C45" s="5">
        <v>5</v>
      </c>
      <c r="D45" s="220" t="str">
        <f t="shared" si="3"/>
        <v>GS 3,000 - 4,999 kW - Non-RPP (Other)</v>
      </c>
      <c r="E45" s="220"/>
      <c r="F45" s="220"/>
      <c r="G45" s="100" t="str">
        <f t="shared" si="4"/>
        <v>kW</v>
      </c>
      <c r="H45" s="101">
        <f t="shared" si="5"/>
        <v>808.40000000000146</v>
      </c>
      <c r="I45" s="102">
        <f t="shared" si="6"/>
        <v>3.0338933980471237E-2</v>
      </c>
      <c r="J45" s="101">
        <f t="shared" si="7"/>
        <v>886.34015779028414</v>
      </c>
      <c r="K45" s="102">
        <f t="shared" si="8"/>
        <v>3.1219688888695085E-2</v>
      </c>
      <c r="L45" s="101">
        <f t="shared" si="9"/>
        <v>2905.5401577902812</v>
      </c>
      <c r="M45" s="102">
        <f t="shared" si="10"/>
        <v>4.5180488470502704E-2</v>
      </c>
      <c r="N45" s="101">
        <f t="shared" si="11"/>
        <v>3283.2603783030645</v>
      </c>
      <c r="O45" s="102">
        <f t="shared" si="12"/>
        <v>9.376441148045549E-3</v>
      </c>
    </row>
    <row r="46" spans="2:15" s="98" customFormat="1" ht="14.4" x14ac:dyDescent="0.25">
      <c r="B46" s="98" t="str">
        <f t="shared" si="2"/>
        <v>Non-RPP (Other)</v>
      </c>
      <c r="C46" s="5">
        <v>6</v>
      </c>
      <c r="D46" s="220" t="str">
        <f t="shared" si="3"/>
        <v>Large Use &gt;5MW - Non-RPP (Other)</v>
      </c>
      <c r="E46" s="220"/>
      <c r="F46" s="220"/>
      <c r="G46" s="100" t="str">
        <f t="shared" si="4"/>
        <v>kW</v>
      </c>
      <c r="H46" s="101">
        <f t="shared" si="5"/>
        <v>2180.7999999999884</v>
      </c>
      <c r="I46" s="102">
        <f t="shared" si="6"/>
        <v>2.983922262693393E-2</v>
      </c>
      <c r="J46" s="101">
        <f t="shared" si="7"/>
        <v>2463.7899010345282</v>
      </c>
      <c r="K46" s="102">
        <f t="shared" si="8"/>
        <v>3.1029833404718564E-2</v>
      </c>
      <c r="L46" s="101">
        <f t="shared" si="9"/>
        <v>8252.3099010345177</v>
      </c>
      <c r="M46" s="102">
        <f t="shared" si="10"/>
        <v>4.526176111435392E-2</v>
      </c>
      <c r="N46" s="101">
        <f t="shared" si="11"/>
        <v>9325.1101881690556</v>
      </c>
      <c r="O46" s="102">
        <f t="shared" si="12"/>
        <v>9.6005446900695544E-3</v>
      </c>
    </row>
    <row r="47" spans="2:15" s="98" customFormat="1" ht="14.4" x14ac:dyDescent="0.25">
      <c r="B47" s="98" t="str">
        <f t="shared" si="2"/>
        <v>RPP</v>
      </c>
      <c r="C47" s="5">
        <v>7</v>
      </c>
      <c r="D47" s="220" t="str">
        <f t="shared" si="3"/>
        <v>Unmetered Scattered Load - RPP</v>
      </c>
      <c r="E47" s="220"/>
      <c r="F47" s="220"/>
      <c r="G47" s="100" t="str">
        <f t="shared" si="4"/>
        <v>kWh</v>
      </c>
      <c r="H47" s="101">
        <f t="shared" si="5"/>
        <v>0.83000000000000185</v>
      </c>
      <c r="I47" s="102">
        <f t="shared" si="6"/>
        <v>3.4269244209996344E-2</v>
      </c>
      <c r="J47" s="101">
        <f t="shared" si="7"/>
        <v>0.85978276263375264</v>
      </c>
      <c r="K47" s="102">
        <f t="shared" si="8"/>
        <v>3.1473439974129339E-2</v>
      </c>
      <c r="L47" s="101">
        <f t="shared" si="9"/>
        <v>1.4221927626337418</v>
      </c>
      <c r="M47" s="102">
        <f t="shared" si="10"/>
        <v>3.7842686661600136E-2</v>
      </c>
      <c r="N47" s="101">
        <f t="shared" si="11"/>
        <v>1.2728625225572046</v>
      </c>
      <c r="O47" s="102">
        <f t="shared" si="12"/>
        <v>1.450806185916236E-2</v>
      </c>
    </row>
    <row r="48" spans="2:15" s="98" customFormat="1" ht="14.4" x14ac:dyDescent="0.25">
      <c r="B48" s="98" t="str">
        <f t="shared" si="2"/>
        <v>RPP</v>
      </c>
      <c r="C48" s="5">
        <v>8</v>
      </c>
      <c r="D48" s="220" t="str">
        <f t="shared" ref="D48:D52" si="13">IF(ISBLANK(D23), "", IF(D23 = "Add additional scenarios if required", "", IF(M23="YES", D23 &amp; " - " &amp; H23 &amp; " - Interval Customers", D23 &amp; " - " &amp;H23)))</f>
        <v>Sentinel - RPP</v>
      </c>
      <c r="E48" s="220"/>
      <c r="F48" s="220"/>
      <c r="G48" s="100" t="str">
        <f t="shared" si="4"/>
        <v>kW</v>
      </c>
      <c r="H48" s="101">
        <f t="shared" si="5"/>
        <v>0.46038000000000245</v>
      </c>
      <c r="I48" s="102">
        <f t="shared" si="6"/>
        <v>3.5673011766782482E-2</v>
      </c>
      <c r="J48" s="101">
        <f t="shared" si="7"/>
        <v>0.46395400092766081</v>
      </c>
      <c r="K48" s="102">
        <f t="shared" si="8"/>
        <v>3.479419914430161E-2</v>
      </c>
      <c r="L48" s="101">
        <f t="shared" si="9"/>
        <v>0.53563400092766145</v>
      </c>
      <c r="M48" s="102">
        <f t="shared" si="10"/>
        <v>3.6665928248235176E-2</v>
      </c>
      <c r="N48" s="101">
        <f t="shared" si="11"/>
        <v>0.47939243083025573</v>
      </c>
      <c r="O48" s="102">
        <f t="shared" si="12"/>
        <v>2.3405836237158986E-2</v>
      </c>
    </row>
    <row r="49" spans="2:15" s="98" customFormat="1" ht="14.4" x14ac:dyDescent="0.25">
      <c r="B49" s="98" t="str">
        <f t="shared" si="2"/>
        <v>Non-RPP (Other)</v>
      </c>
      <c r="C49" s="5">
        <v>9</v>
      </c>
      <c r="D49" s="220" t="str">
        <f t="shared" si="13"/>
        <v>Street Light - Non-RPP (Other)</v>
      </c>
      <c r="E49" s="220"/>
      <c r="F49" s="220"/>
      <c r="G49" s="100" t="str">
        <f t="shared" si="4"/>
        <v>kW</v>
      </c>
      <c r="H49" s="101">
        <f t="shared" si="5"/>
        <v>609.78874772754352</v>
      </c>
      <c r="I49" s="102">
        <f t="shared" si="6"/>
        <v>3.1818432288728306E-2</v>
      </c>
      <c r="J49" s="101">
        <f t="shared" si="7"/>
        <v>626.97137970372569</v>
      </c>
      <c r="K49" s="102">
        <f t="shared" si="8"/>
        <v>3.1979121380850836E-2</v>
      </c>
      <c r="L49" s="101">
        <f t="shared" si="9"/>
        <v>970.26458469904901</v>
      </c>
      <c r="M49" s="102">
        <f t="shared" si="10"/>
        <v>3.7739732008794866E-2</v>
      </c>
      <c r="N49" s="101">
        <f t="shared" si="11"/>
        <v>1096.3989807099279</v>
      </c>
      <c r="O49" s="102">
        <f t="shared" si="12"/>
        <v>1.3732161663865226E-2</v>
      </c>
    </row>
    <row r="50" spans="2:15" s="98" customFormat="1" ht="14.4" x14ac:dyDescent="0.25">
      <c r="B50" s="98" t="str">
        <f t="shared" si="2"/>
        <v>RPP</v>
      </c>
      <c r="C50" s="5">
        <v>10</v>
      </c>
      <c r="D50" s="220" t="str">
        <f t="shared" si="13"/>
        <v>Residential (Low) - RPP</v>
      </c>
      <c r="E50" s="220"/>
      <c r="F50" s="220"/>
      <c r="G50" s="100" t="str">
        <f t="shared" si="4"/>
        <v>kWh</v>
      </c>
      <c r="H50" s="101">
        <f t="shared" si="5"/>
        <v>1.7800000000000011</v>
      </c>
      <c r="I50" s="102">
        <f t="shared" si="6"/>
        <v>3.5037441012021053E-2</v>
      </c>
      <c r="J50" s="101">
        <f t="shared" si="7"/>
        <v>1.80278922884591</v>
      </c>
      <c r="K50" s="102">
        <f t="shared" si="8"/>
        <v>3.3658594860441218E-2</v>
      </c>
      <c r="L50" s="101">
        <f t="shared" si="9"/>
        <v>2.2766717288459049</v>
      </c>
      <c r="M50" s="102">
        <f t="shared" si="10"/>
        <v>3.6989375877581367E-2</v>
      </c>
      <c r="N50" s="101">
        <f t="shared" si="11"/>
        <v>2.0376211973170939</v>
      </c>
      <c r="O50" s="102">
        <f t="shared" si="12"/>
        <v>2.1626099177919102E-2</v>
      </c>
    </row>
    <row r="51" spans="2:15" s="98" customFormat="1" ht="14.4" x14ac:dyDescent="0.25">
      <c r="B51" s="98" t="str">
        <f t="shared" si="2"/>
        <v>RPP</v>
      </c>
      <c r="C51" s="5">
        <v>11</v>
      </c>
      <c r="D51" s="220" t="str">
        <f t="shared" si="13"/>
        <v>Residential (High) - RPP</v>
      </c>
      <c r="E51" s="220"/>
      <c r="F51" s="220"/>
      <c r="G51" s="100" t="str">
        <f t="shared" si="4"/>
        <v>kWh</v>
      </c>
      <c r="H51" s="101">
        <f t="shared" si="5"/>
        <v>1.7800000000000011</v>
      </c>
      <c r="I51" s="102">
        <f t="shared" si="6"/>
        <v>3.5037441012021053E-2</v>
      </c>
      <c r="J51" s="101">
        <f t="shared" si="7"/>
        <v>1.8851810562118843</v>
      </c>
      <c r="K51" s="102">
        <f t="shared" si="8"/>
        <v>3.0612763475241386E-2</v>
      </c>
      <c r="L51" s="101">
        <f t="shared" si="9"/>
        <v>4.072331056211894</v>
      </c>
      <c r="M51" s="102">
        <f t="shared" si="10"/>
        <v>4.1364191642873173E-2</v>
      </c>
      <c r="N51" s="101">
        <f t="shared" si="11"/>
        <v>3.6447362953096558</v>
      </c>
      <c r="O51" s="102">
        <f t="shared" si="12"/>
        <v>1.360372395008223E-2</v>
      </c>
    </row>
    <row r="52" spans="2:15" s="98" customFormat="1" ht="14.4" x14ac:dyDescent="0.25">
      <c r="B52" s="98" t="str">
        <f t="shared" si="2"/>
        <v>RPP</v>
      </c>
      <c r="C52" s="5">
        <v>12</v>
      </c>
      <c r="D52" s="220" t="str">
        <f t="shared" si="13"/>
        <v>Seasonal Residential (Low) - RPP</v>
      </c>
      <c r="E52" s="220"/>
      <c r="F52" s="220"/>
      <c r="G52" s="100" t="str">
        <f t="shared" si="4"/>
        <v>kWh</v>
      </c>
      <c r="H52" s="101">
        <f t="shared" si="5"/>
        <v>3.1199999999999903</v>
      </c>
      <c r="I52" s="102">
        <f t="shared" si="6"/>
        <v>3.5376746283868873E-2</v>
      </c>
      <c r="J52" s="101">
        <f t="shared" si="7"/>
        <v>3.149622522189631</v>
      </c>
      <c r="K52" s="102">
        <f t="shared" si="8"/>
        <v>3.4479065625417374E-2</v>
      </c>
      <c r="L52" s="101">
        <f t="shared" si="9"/>
        <v>3.6964100221896246</v>
      </c>
      <c r="M52" s="102">
        <f t="shared" si="10"/>
        <v>3.6687629103214797E-2</v>
      </c>
      <c r="N52" s="101">
        <f t="shared" si="11"/>
        <v>3.3082869698597221</v>
      </c>
      <c r="O52" s="102">
        <f t="shared" si="12"/>
        <v>2.5005694247763388E-2</v>
      </c>
    </row>
    <row r="53" spans="2:15" s="98" customFormat="1" ht="14.4" x14ac:dyDescent="0.25">
      <c r="B53" s="98" t="str">
        <f t="shared" si="2"/>
        <v>RPP</v>
      </c>
      <c r="C53" s="5">
        <v>13</v>
      </c>
      <c r="D53" s="220" t="str">
        <f t="shared" ref="D53:D60" si="14">IF(ISBLANK(D28), "", IF(D28 = "Add additional scenarios if required", "", IF(M28="YES", D28 &amp; " - " &amp; H28 &amp; " - Interval Customers", D28 &amp; " - " &amp;H28)))</f>
        <v>Seasonal Residential (High) - RPP</v>
      </c>
      <c r="E53" s="220"/>
      <c r="F53" s="220"/>
      <c r="G53" s="100" t="str">
        <f t="shared" si="4"/>
        <v>kWh</v>
      </c>
      <c r="H53" s="101">
        <f t="shared" si="5"/>
        <v>3.1199999999999903</v>
      </c>
      <c r="I53" s="102">
        <f t="shared" si="6"/>
        <v>3.5376746283868873E-2</v>
      </c>
      <c r="J53" s="101">
        <f t="shared" si="7"/>
        <v>3.246953666527034</v>
      </c>
      <c r="K53" s="102">
        <f t="shared" si="8"/>
        <v>3.261177919728999E-2</v>
      </c>
      <c r="L53" s="101">
        <f t="shared" si="9"/>
        <v>5.5903286665270571</v>
      </c>
      <c r="M53" s="102">
        <f t="shared" si="10"/>
        <v>3.9968066277114217E-2</v>
      </c>
      <c r="N53" s="101">
        <f t="shared" si="11"/>
        <v>5.0033441565417434</v>
      </c>
      <c r="O53" s="102">
        <f t="shared" si="12"/>
        <v>1.6404827904049728E-2</v>
      </c>
    </row>
    <row r="54" spans="2:15" s="98" customFormat="1" ht="14.4" x14ac:dyDescent="0.25">
      <c r="B54" s="98" t="str">
        <f t="shared" si="2"/>
        <v>RPP</v>
      </c>
      <c r="C54" s="5">
        <v>14</v>
      </c>
      <c r="D54" s="220" t="str">
        <f t="shared" si="14"/>
        <v>GS &lt; 50 (Low) - RPP</v>
      </c>
      <c r="E54" s="220"/>
      <c r="F54" s="220"/>
      <c r="G54" s="100" t="str">
        <f t="shared" si="4"/>
        <v>kWh</v>
      </c>
      <c r="H54" s="101">
        <f t="shared" si="5"/>
        <v>1.7000000000000028</v>
      </c>
      <c r="I54" s="102">
        <f t="shared" si="6"/>
        <v>2.6887090529063816E-2</v>
      </c>
      <c r="J54" s="101">
        <f t="shared" si="7"/>
        <v>1.7654237015205894</v>
      </c>
      <c r="K54" s="102">
        <f t="shared" si="8"/>
        <v>2.5040274675765806E-2</v>
      </c>
      <c r="L54" s="101">
        <f t="shared" si="9"/>
        <v>3.0152237015205827</v>
      </c>
      <c r="M54" s="102">
        <f t="shared" si="10"/>
        <v>3.234938524770619E-2</v>
      </c>
      <c r="N54" s="101">
        <f t="shared" si="11"/>
        <v>2.6986252128609181</v>
      </c>
      <c r="O54" s="102">
        <f t="shared" si="12"/>
        <v>1.3269650167147543E-2</v>
      </c>
    </row>
    <row r="55" spans="2:15" s="98" customFormat="1" ht="14.4" x14ac:dyDescent="0.25">
      <c r="B55" s="98" t="str">
        <f t="shared" si="2"/>
        <v>RPP</v>
      </c>
      <c r="C55" s="5">
        <v>15</v>
      </c>
      <c r="D55" s="220" t="str">
        <f t="shared" si="14"/>
        <v>GS &lt; 50 (High) - RPP</v>
      </c>
      <c r="E55" s="220"/>
      <c r="F55" s="220"/>
      <c r="G55" s="100" t="str">
        <f t="shared" si="4"/>
        <v>kWh</v>
      </c>
      <c r="H55" s="101">
        <f t="shared" si="5"/>
        <v>8.5</v>
      </c>
      <c r="I55" s="102">
        <f t="shared" si="6"/>
        <v>4.102775074058964E-2</v>
      </c>
      <c r="J55" s="101">
        <f t="shared" si="7"/>
        <v>8.8271185076029326</v>
      </c>
      <c r="K55" s="102">
        <f t="shared" si="8"/>
        <v>3.6494269143795194E-2</v>
      </c>
      <c r="L55" s="101">
        <f t="shared" si="9"/>
        <v>15.076118507602928</v>
      </c>
      <c r="M55" s="102">
        <f t="shared" si="10"/>
        <v>4.2420101503421591E-2</v>
      </c>
      <c r="N55" s="101">
        <f t="shared" si="11"/>
        <v>13.493126064304761</v>
      </c>
      <c r="O55" s="102">
        <f t="shared" si="12"/>
        <v>1.4715653566542454E-2</v>
      </c>
    </row>
    <row r="56" spans="2:15" s="98" customFormat="1" ht="14.4" x14ac:dyDescent="0.25">
      <c r="B56" s="98">
        <f t="shared" si="2"/>
        <v>0</v>
      </c>
      <c r="C56" s="5">
        <v>16</v>
      </c>
      <c r="D56" s="220" t="str">
        <f t="shared" si="14"/>
        <v/>
      </c>
      <c r="E56" s="220"/>
      <c r="F56" s="220"/>
      <c r="G56" s="100" t="str">
        <f t="shared" si="4"/>
        <v/>
      </c>
      <c r="H56" s="101" t="str">
        <f t="shared" si="5"/>
        <v/>
      </c>
      <c r="I56" s="102" t="str">
        <f t="shared" si="6"/>
        <v/>
      </c>
      <c r="J56" s="101" t="str">
        <f t="shared" si="7"/>
        <v/>
      </c>
      <c r="K56" s="102" t="str">
        <f t="shared" si="8"/>
        <v/>
      </c>
      <c r="L56" s="101" t="str">
        <f t="shared" si="9"/>
        <v/>
      </c>
      <c r="M56" s="102" t="str">
        <f t="shared" si="10"/>
        <v/>
      </c>
      <c r="N56" s="101" t="str">
        <f t="shared" si="11"/>
        <v/>
      </c>
      <c r="O56" s="102" t="str">
        <f t="shared" si="12"/>
        <v/>
      </c>
    </row>
    <row r="57" spans="2:15" s="98" customFormat="1" ht="14.4" x14ac:dyDescent="0.25">
      <c r="B57" s="98">
        <f t="shared" si="2"/>
        <v>0</v>
      </c>
      <c r="C57" s="5">
        <v>17</v>
      </c>
      <c r="D57" s="220" t="str">
        <f t="shared" si="14"/>
        <v/>
      </c>
      <c r="E57" s="220"/>
      <c r="F57" s="220"/>
      <c r="G57" s="100" t="str">
        <f t="shared" si="4"/>
        <v/>
      </c>
      <c r="H57" s="101" t="str">
        <f t="shared" si="5"/>
        <v/>
      </c>
      <c r="I57" s="102" t="str">
        <f t="shared" si="6"/>
        <v/>
      </c>
      <c r="J57" s="101" t="str">
        <f t="shared" si="7"/>
        <v/>
      </c>
      <c r="K57" s="102" t="str">
        <f t="shared" si="8"/>
        <v/>
      </c>
      <c r="L57" s="101" t="str">
        <f t="shared" si="9"/>
        <v/>
      </c>
      <c r="M57" s="102" t="str">
        <f t="shared" si="10"/>
        <v/>
      </c>
      <c r="N57" s="101" t="str">
        <f t="shared" si="11"/>
        <v/>
      </c>
      <c r="O57" s="102" t="str">
        <f t="shared" si="12"/>
        <v/>
      </c>
    </row>
    <row r="58" spans="2:15" s="98" customFormat="1" ht="14.4" x14ac:dyDescent="0.25">
      <c r="B58" s="98">
        <f t="shared" si="2"/>
        <v>0</v>
      </c>
      <c r="C58" s="5">
        <v>18</v>
      </c>
      <c r="D58" s="220" t="str">
        <f t="shared" si="14"/>
        <v/>
      </c>
      <c r="E58" s="220"/>
      <c r="F58" s="220"/>
      <c r="G58" s="100" t="str">
        <f t="shared" si="4"/>
        <v/>
      </c>
      <c r="H58" s="101" t="str">
        <f t="shared" si="5"/>
        <v/>
      </c>
      <c r="I58" s="102" t="str">
        <f t="shared" si="6"/>
        <v/>
      </c>
      <c r="J58" s="101" t="str">
        <f t="shared" si="7"/>
        <v/>
      </c>
      <c r="K58" s="102" t="str">
        <f t="shared" si="8"/>
        <v/>
      </c>
      <c r="L58" s="101" t="str">
        <f t="shared" si="9"/>
        <v/>
      </c>
      <c r="M58" s="102" t="str">
        <f t="shared" si="10"/>
        <v/>
      </c>
      <c r="N58" s="101" t="str">
        <f t="shared" si="11"/>
        <v/>
      </c>
      <c r="O58" s="102" t="str">
        <f t="shared" si="12"/>
        <v/>
      </c>
    </row>
    <row r="59" spans="2:15" s="98" customFormat="1" ht="14.4" x14ac:dyDescent="0.25">
      <c r="B59" s="98">
        <f t="shared" si="2"/>
        <v>0</v>
      </c>
      <c r="C59" s="5">
        <v>19</v>
      </c>
      <c r="D59" s="220" t="str">
        <f t="shared" si="14"/>
        <v/>
      </c>
      <c r="E59" s="220"/>
      <c r="F59" s="220"/>
      <c r="G59" s="100" t="str">
        <f t="shared" si="4"/>
        <v/>
      </c>
      <c r="H59" s="101" t="str">
        <f t="shared" si="5"/>
        <v/>
      </c>
      <c r="I59" s="102" t="str">
        <f t="shared" si="6"/>
        <v/>
      </c>
      <c r="J59" s="101" t="str">
        <f t="shared" si="7"/>
        <v/>
      </c>
      <c r="K59" s="102" t="str">
        <f t="shared" si="8"/>
        <v/>
      </c>
      <c r="L59" s="101" t="str">
        <f t="shared" si="9"/>
        <v/>
      </c>
      <c r="M59" s="102" t="str">
        <f t="shared" si="10"/>
        <v/>
      </c>
      <c r="N59" s="101" t="str">
        <f t="shared" si="11"/>
        <v/>
      </c>
      <c r="O59" s="102" t="str">
        <f t="shared" si="12"/>
        <v/>
      </c>
    </row>
    <row r="60" spans="2:15" s="98" customFormat="1" ht="14.4" x14ac:dyDescent="0.25">
      <c r="B60" s="98">
        <f t="shared" si="2"/>
        <v>0</v>
      </c>
      <c r="C60" s="5">
        <v>20</v>
      </c>
      <c r="D60" s="220" t="str">
        <f t="shared" si="14"/>
        <v/>
      </c>
      <c r="E60" s="220"/>
      <c r="F60" s="220"/>
      <c r="G60" s="100" t="str">
        <f t="shared" si="4"/>
        <v/>
      </c>
      <c r="H60" s="101" t="str">
        <f t="shared" si="5"/>
        <v/>
      </c>
      <c r="I60" s="102" t="str">
        <f t="shared" si="6"/>
        <v/>
      </c>
      <c r="J60" s="101" t="str">
        <f t="shared" si="7"/>
        <v/>
      </c>
      <c r="K60" s="102" t="str">
        <f t="shared" si="8"/>
        <v/>
      </c>
      <c r="L60" s="101" t="str">
        <f t="shared" si="9"/>
        <v/>
      </c>
      <c r="M60" s="102" t="str">
        <f t="shared" si="10"/>
        <v/>
      </c>
      <c r="N60" s="101" t="str">
        <f t="shared" si="11"/>
        <v/>
      </c>
      <c r="O60" s="102" t="str">
        <f t="shared" si="12"/>
        <v/>
      </c>
    </row>
    <row r="61" spans="2:15" s="98" customFormat="1" x14ac:dyDescent="0.25">
      <c r="C61" s="5"/>
    </row>
    <row r="62" spans="2:15" ht="5.25" customHeight="1" x14ac:dyDescent="0.25"/>
    <row r="63" spans="2:15" s="98" customFormat="1" x14ac:dyDescent="0.25">
      <c r="C63" s="5"/>
    </row>
    <row r="64" spans="2:15" x14ac:dyDescent="0.25">
      <c r="C64" s="103"/>
      <c r="D64" s="104" t="s">
        <v>34</v>
      </c>
      <c r="E64" s="246" t="str">
        <f>D16</f>
        <v>Residential</v>
      </c>
      <c r="F64" s="246"/>
      <c r="G64" s="246"/>
      <c r="H64" s="246"/>
      <c r="I64" s="246"/>
      <c r="J64" s="246"/>
      <c r="K64" s="103" t="str">
        <f>IF(N16="DEMAND - INTERVAL","RTSR - INTERVAL METERED","")</f>
        <v/>
      </c>
    </row>
    <row r="65" spans="1:14" x14ac:dyDescent="0.25">
      <c r="C65" s="103"/>
      <c r="D65" s="104" t="s">
        <v>35</v>
      </c>
      <c r="E65" s="236" t="str">
        <f>H16</f>
        <v>RPP</v>
      </c>
      <c r="F65" s="236"/>
      <c r="G65" s="236"/>
      <c r="H65" s="20"/>
      <c r="I65" s="20"/>
    </row>
    <row r="66" spans="1:14" ht="15.6" x14ac:dyDescent="0.25">
      <c r="C66" s="103"/>
      <c r="D66" s="104" t="s">
        <v>36</v>
      </c>
      <c r="E66" s="21">
        <f>K16</f>
        <v>750</v>
      </c>
      <c r="F66" s="105" t="s">
        <v>11</v>
      </c>
      <c r="J66" s="22"/>
      <c r="K66" s="22"/>
      <c r="L66" s="22"/>
      <c r="M66" s="22"/>
      <c r="N66" s="22"/>
    </row>
    <row r="67" spans="1:14" ht="15.6" x14ac:dyDescent="0.3">
      <c r="C67" s="103"/>
      <c r="D67" s="104" t="s">
        <v>37</v>
      </c>
      <c r="E67" s="21">
        <f>L16</f>
        <v>0</v>
      </c>
      <c r="F67" s="106" t="s">
        <v>16</v>
      </c>
      <c r="G67" s="107"/>
      <c r="H67" s="108"/>
      <c r="I67" s="108"/>
      <c r="J67" s="108"/>
    </row>
    <row r="68" spans="1:14" x14ac:dyDescent="0.25">
      <c r="C68" s="103"/>
      <c r="D68" s="104" t="s">
        <v>38</v>
      </c>
      <c r="E68" s="23">
        <f>I16</f>
        <v>1.0415000000000001</v>
      </c>
    </row>
    <row r="69" spans="1:14" x14ac:dyDescent="0.25">
      <c r="C69" s="103"/>
      <c r="D69" s="104" t="s">
        <v>39</v>
      </c>
      <c r="E69" s="23">
        <f>J16</f>
        <v>1.0415000000000001</v>
      </c>
    </row>
    <row r="70" spans="1:14" x14ac:dyDescent="0.25">
      <c r="C70" s="103"/>
    </row>
    <row r="71" spans="1:14" x14ac:dyDescent="0.25">
      <c r="C71" s="103"/>
      <c r="E71" s="105"/>
      <c r="F71" s="237" t="s">
        <v>40</v>
      </c>
      <c r="G71" s="238"/>
      <c r="H71" s="239"/>
      <c r="I71" s="237" t="s">
        <v>41</v>
      </c>
      <c r="J71" s="238"/>
      <c r="K71" s="239"/>
      <c r="L71" s="237" t="s">
        <v>42</v>
      </c>
      <c r="M71" s="239"/>
    </row>
    <row r="72" spans="1:14" x14ac:dyDescent="0.25">
      <c r="C72" s="103"/>
      <c r="E72" s="240"/>
      <c r="F72" s="109" t="s">
        <v>43</v>
      </c>
      <c r="G72" s="109" t="s">
        <v>44</v>
      </c>
      <c r="H72" s="110" t="s">
        <v>45</v>
      </c>
      <c r="I72" s="109" t="s">
        <v>43</v>
      </c>
      <c r="J72" s="111" t="s">
        <v>44</v>
      </c>
      <c r="K72" s="110" t="s">
        <v>45</v>
      </c>
      <c r="L72" s="242" t="s">
        <v>46</v>
      </c>
      <c r="M72" s="244" t="s">
        <v>47</v>
      </c>
    </row>
    <row r="73" spans="1:14" x14ac:dyDescent="0.25">
      <c r="C73" s="103"/>
      <c r="E73" s="241"/>
      <c r="F73" s="112" t="s">
        <v>48</v>
      </c>
      <c r="G73" s="112"/>
      <c r="H73" s="113" t="s">
        <v>48</v>
      </c>
      <c r="I73" s="112" t="s">
        <v>48</v>
      </c>
      <c r="J73" s="113"/>
      <c r="K73" s="113" t="s">
        <v>48</v>
      </c>
      <c r="L73" s="243"/>
      <c r="M73" s="245"/>
    </row>
    <row r="74" spans="1:14" x14ac:dyDescent="0.25">
      <c r="A74" s="103" t="str">
        <f>$E64</f>
        <v>Residential</v>
      </c>
      <c r="D74" s="114" t="s">
        <v>49</v>
      </c>
      <c r="E74" s="25"/>
      <c r="F74" s="26">
        <f>'VRZ BI (2028)'!I74</f>
        <v>48.83</v>
      </c>
      <c r="G74" s="115">
        <v>1</v>
      </c>
      <c r="H74" s="116">
        <f>G74*F74</f>
        <v>48.83</v>
      </c>
      <c r="I74" s="45">
        <v>50.61</v>
      </c>
      <c r="J74" s="117">
        <f>G74</f>
        <v>1</v>
      </c>
      <c r="K74" s="118">
        <f>J74*I74</f>
        <v>50.61</v>
      </c>
      <c r="L74" s="119">
        <f>K74-H74</f>
        <v>1.7800000000000011</v>
      </c>
      <c r="M74" s="120">
        <f>IF(ISERROR(L74/H74), "", L74/H74)</f>
        <v>3.6453000204792162E-2</v>
      </c>
    </row>
    <row r="75" spans="1:14" x14ac:dyDescent="0.25">
      <c r="A75" s="103" t="str">
        <f t="shared" ref="A75:A117" si="15">A74</f>
        <v>Residential</v>
      </c>
      <c r="D75" s="114" t="s">
        <v>50</v>
      </c>
      <c r="E75" s="25"/>
      <c r="F75" s="34">
        <v>0</v>
      </c>
      <c r="G75" s="115">
        <f>IF($E67&gt;0, $E67, $E66)</f>
        <v>750</v>
      </c>
      <c r="H75" s="116">
        <f>G75*F75</f>
        <v>0</v>
      </c>
      <c r="I75" s="35">
        <v>0</v>
      </c>
      <c r="J75" s="117">
        <f>IF($E67&gt;0, $E67, $E66)</f>
        <v>750</v>
      </c>
      <c r="K75" s="118">
        <f>J75*I75</f>
        <v>0</v>
      </c>
      <c r="L75" s="119">
        <f>K75-H75</f>
        <v>0</v>
      </c>
      <c r="M75" s="120" t="str">
        <f>IF(ISERROR(L75/H75), "", L75/H75)</f>
        <v/>
      </c>
    </row>
    <row r="76" spans="1:14" ht="13.2" hidden="1" customHeight="1" x14ac:dyDescent="0.25">
      <c r="A76" s="103" t="str">
        <f t="shared" si="15"/>
        <v>Residential</v>
      </c>
      <c r="D76" s="114" t="s">
        <v>51</v>
      </c>
      <c r="E76" s="25"/>
      <c r="F76" s="34"/>
      <c r="G76" s="115">
        <f>IF($E67&gt;0, $E67, $E66)</f>
        <v>750</v>
      </c>
      <c r="H76" s="116">
        <v>0</v>
      </c>
      <c r="I76" s="35"/>
      <c r="J76" s="117">
        <f>IF($E67&gt;0, $E67, $E66)</f>
        <v>750</v>
      </c>
      <c r="K76" s="118">
        <v>0</v>
      </c>
      <c r="L76" s="119"/>
      <c r="M76" s="120"/>
    </row>
    <row r="77" spans="1:14" ht="13.2" hidden="1" customHeight="1" x14ac:dyDescent="0.25">
      <c r="A77" s="103" t="str">
        <f t="shared" si="15"/>
        <v>Residential</v>
      </c>
      <c r="D77" s="114" t="s">
        <v>52</v>
      </c>
      <c r="E77" s="25"/>
      <c r="F77" s="34"/>
      <c r="G77" s="115">
        <f>IF($E67&gt;0, $E67, $E66)</f>
        <v>750</v>
      </c>
      <c r="H77" s="116">
        <v>0</v>
      </c>
      <c r="I77" s="35"/>
      <c r="J77" s="121">
        <f>IF($E67&gt;0, $E67, $E66)</f>
        <v>750</v>
      </c>
      <c r="K77" s="118">
        <v>0</v>
      </c>
      <c r="L77" s="119">
        <f t="shared" ref="L77:L95" si="16">K77-H77</f>
        <v>0</v>
      </c>
      <c r="M77" s="120" t="str">
        <f>IF(ISERROR(L77/H77), "", L77/H77)</f>
        <v/>
      </c>
    </row>
    <row r="78" spans="1:14" x14ac:dyDescent="0.25">
      <c r="A78" s="103" t="str">
        <f t="shared" si="15"/>
        <v>Residential</v>
      </c>
      <c r="D78" s="114" t="s">
        <v>53</v>
      </c>
      <c r="E78" s="25"/>
      <c r="F78" s="26">
        <f>'VRZ BI (2028)'!I78</f>
        <v>1.9727969105762635</v>
      </c>
      <c r="G78" s="115">
        <v>1</v>
      </c>
      <c r="H78" s="116">
        <f>G78*F78</f>
        <v>1.9727969105762635</v>
      </c>
      <c r="I78" s="45">
        <v>1.9727969105762635</v>
      </c>
      <c r="J78" s="117">
        <f>G78</f>
        <v>1</v>
      </c>
      <c r="K78" s="118">
        <f>J78*I78</f>
        <v>1.9727969105762635</v>
      </c>
      <c r="L78" s="119">
        <f t="shared" si="16"/>
        <v>0</v>
      </c>
      <c r="M78" s="120">
        <f>IF(ISERROR(L78/H78), "", L78/H78)</f>
        <v>0</v>
      </c>
    </row>
    <row r="79" spans="1:14" x14ac:dyDescent="0.25">
      <c r="A79" s="103" t="str">
        <f t="shared" si="15"/>
        <v>Residential</v>
      </c>
      <c r="D79" s="114" t="s">
        <v>54</v>
      </c>
      <c r="E79" s="25"/>
      <c r="F79" s="36">
        <f>'VRZ BI (2028)'!I79</f>
        <v>0</v>
      </c>
      <c r="G79" s="115">
        <f>IF($E67&gt;0, $E67, $E66)</f>
        <v>750</v>
      </c>
      <c r="H79" s="116">
        <f>G79*F79</f>
        <v>0</v>
      </c>
      <c r="I79" s="35">
        <v>0</v>
      </c>
      <c r="J79" s="117">
        <f>IF($E67&gt;0, $E67, $E66)</f>
        <v>750</v>
      </c>
      <c r="K79" s="118">
        <f>J79*I79</f>
        <v>0</v>
      </c>
      <c r="L79" s="119">
        <f t="shared" si="16"/>
        <v>0</v>
      </c>
      <c r="M79" s="120" t="str">
        <f>IF(ISERROR(L79/H79), "", L79/H79)</f>
        <v/>
      </c>
    </row>
    <row r="80" spans="1:14" x14ac:dyDescent="0.25">
      <c r="A80" s="103" t="str">
        <f t="shared" si="15"/>
        <v>Residential</v>
      </c>
      <c r="B80" s="103" t="s">
        <v>55</v>
      </c>
      <c r="C80" s="24">
        <f>B16</f>
        <v>1</v>
      </c>
      <c r="D80" s="46" t="s">
        <v>56</v>
      </c>
      <c r="E80" s="47"/>
      <c r="F80" s="48"/>
      <c r="G80" s="49"/>
      <c r="H80" s="50">
        <f>SUM(H74:H79)</f>
        <v>50.802796910576262</v>
      </c>
      <c r="I80" s="51"/>
      <c r="J80" s="52"/>
      <c r="K80" s="50">
        <f>SUM(K74:K79)</f>
        <v>52.582796910576263</v>
      </c>
      <c r="L80" s="41">
        <f t="shared" si="16"/>
        <v>1.7800000000000011</v>
      </c>
      <c r="M80" s="42">
        <f>IF((H80)=0,"",(L80/H80))</f>
        <v>3.5037441012021053E-2</v>
      </c>
    </row>
    <row r="81" spans="1:15" x14ac:dyDescent="0.25">
      <c r="A81" s="103" t="str">
        <f t="shared" si="15"/>
        <v>Residential</v>
      </c>
      <c r="D81" s="123" t="s">
        <v>57</v>
      </c>
      <c r="E81" s="25"/>
      <c r="F81" s="34">
        <f>IF((E66*12&gt;=150000), 0, IF(E65="RPP",(F97*OffPeakPer+F98*MidPeakPer+F99*OnPeakPer),IF(E65="Non-RPP (Retailer)",F100,F101)))</f>
        <v>0.12752000000000002</v>
      </c>
      <c r="G81" s="43">
        <f>IF(F81=0, 0, $E66*E68-E66)</f>
        <v>31.125000000000114</v>
      </c>
      <c r="H81" s="28">
        <f t="shared" ref="H81:H88" si="17">G81*F81</f>
        <v>3.9690600000000154</v>
      </c>
      <c r="I81" s="35">
        <f>IF((E66*12&gt;=150000), 0, IF(E65="RPP",(I97*OffPeakPer+I98*MidPeakPer+I99*OnPeakPer),IF(E65="Non-RPP (Retailer)",I100,I101)))</f>
        <v>0.12752000000000002</v>
      </c>
      <c r="J81" s="44">
        <f>IF(I81=0, 0, E66*E69-E66)</f>
        <v>31.125000000000114</v>
      </c>
      <c r="K81" s="31">
        <f t="shared" ref="K81:K88" si="18">J81*I81</f>
        <v>3.9690600000000154</v>
      </c>
      <c r="L81" s="119">
        <f t="shared" si="16"/>
        <v>0</v>
      </c>
      <c r="M81" s="120">
        <f t="shared" ref="M81:M88" si="19">IF(ISERROR(L81/H81), "", L81/H81)</f>
        <v>0</v>
      </c>
    </row>
    <row r="82" spans="1:15" ht="26.4" x14ac:dyDescent="0.25">
      <c r="A82" s="103" t="str">
        <f t="shared" si="15"/>
        <v>Residential</v>
      </c>
      <c r="D82" s="123" t="s">
        <v>58</v>
      </c>
      <c r="E82" s="25"/>
      <c r="F82" s="36">
        <f>'VRZ BI (2028)'!I82</f>
        <v>0</v>
      </c>
      <c r="G82" s="55">
        <f>IF($E67&gt;0, $E67, $E66)</f>
        <v>750</v>
      </c>
      <c r="H82" s="116">
        <f t="shared" si="17"/>
        <v>0</v>
      </c>
      <c r="I82" s="35">
        <v>0</v>
      </c>
      <c r="J82" s="56">
        <f>IF($E67&gt;0, $E67, $E66)</f>
        <v>750</v>
      </c>
      <c r="K82" s="118">
        <f t="shared" si="18"/>
        <v>0</v>
      </c>
      <c r="L82" s="119">
        <f t="shared" si="16"/>
        <v>0</v>
      </c>
      <c r="M82" s="120" t="str">
        <f t="shared" si="19"/>
        <v/>
      </c>
    </row>
    <row r="83" spans="1:15" x14ac:dyDescent="0.25">
      <c r="A83" s="103" t="str">
        <f t="shared" si="15"/>
        <v>Residential</v>
      </c>
      <c r="D83" s="123" t="s">
        <v>59</v>
      </c>
      <c r="E83" s="25"/>
      <c r="F83" s="36">
        <f>'VRZ BI (2028)'!I83</f>
        <v>0</v>
      </c>
      <c r="G83" s="55">
        <f>IF($E67&gt;0, $E67, $E66)</f>
        <v>750</v>
      </c>
      <c r="H83" s="116">
        <f t="shared" si="17"/>
        <v>0</v>
      </c>
      <c r="I83" s="35">
        <v>0</v>
      </c>
      <c r="J83" s="56">
        <f>IF($E67&gt;0, $E67, $E66)</f>
        <v>750</v>
      </c>
      <c r="K83" s="118">
        <f t="shared" si="18"/>
        <v>0</v>
      </c>
      <c r="L83" s="119">
        <f t="shared" si="16"/>
        <v>0</v>
      </c>
      <c r="M83" s="120" t="str">
        <f t="shared" si="19"/>
        <v/>
      </c>
    </row>
    <row r="84" spans="1:15" x14ac:dyDescent="0.25">
      <c r="A84" s="103" t="str">
        <f t="shared" si="15"/>
        <v>Residential</v>
      </c>
      <c r="D84" s="123" t="s">
        <v>60</v>
      </c>
      <c r="E84" s="25"/>
      <c r="F84" s="36">
        <f>'VRZ BI (2028)'!I84</f>
        <v>0</v>
      </c>
      <c r="G84" s="55">
        <f>E66</f>
        <v>750</v>
      </c>
      <c r="H84" s="116">
        <f t="shared" si="17"/>
        <v>0</v>
      </c>
      <c r="I84" s="35">
        <v>0</v>
      </c>
      <c r="J84" s="56">
        <f>E66</f>
        <v>750</v>
      </c>
      <c r="K84" s="118">
        <f t="shared" si="18"/>
        <v>0</v>
      </c>
      <c r="L84" s="119">
        <f t="shared" si="16"/>
        <v>0</v>
      </c>
      <c r="M84" s="120" t="str">
        <f t="shared" si="19"/>
        <v/>
      </c>
    </row>
    <row r="85" spans="1:15" x14ac:dyDescent="0.25">
      <c r="A85" s="103" t="str">
        <f t="shared" si="15"/>
        <v>Residential</v>
      </c>
      <c r="D85" s="114" t="s">
        <v>61</v>
      </c>
      <c r="E85" s="25"/>
      <c r="F85" s="36">
        <f>'VRZ BI (2028)'!I85</f>
        <v>1.5338786699851134E-3</v>
      </c>
      <c r="G85" s="55">
        <f>IF($E67&gt;0, $E67, $E66)</f>
        <v>750</v>
      </c>
      <c r="H85" s="116">
        <f t="shared" si="17"/>
        <v>1.1504090024888352</v>
      </c>
      <c r="I85" s="35">
        <v>1.603999374126371E-3</v>
      </c>
      <c r="J85" s="56">
        <f>IF($E67&gt;0, $E67, $E66)</f>
        <v>750</v>
      </c>
      <c r="K85" s="118">
        <f t="shared" si="18"/>
        <v>1.2029995305947783</v>
      </c>
      <c r="L85" s="119">
        <f t="shared" si="16"/>
        <v>5.2590528105943113E-2</v>
      </c>
      <c r="M85" s="120">
        <f t="shared" si="19"/>
        <v>4.5714635396773604E-2</v>
      </c>
      <c r="O85" s="160"/>
    </row>
    <row r="86" spans="1:15" ht="26.4" x14ac:dyDescent="0.25">
      <c r="A86" s="103" t="str">
        <f t="shared" si="15"/>
        <v>Residential</v>
      </c>
      <c r="D86" s="123" t="s">
        <v>62</v>
      </c>
      <c r="E86" s="25"/>
      <c r="F86" s="26">
        <v>0.42</v>
      </c>
      <c r="G86" s="115">
        <v>1</v>
      </c>
      <c r="H86" s="116">
        <f t="shared" si="17"/>
        <v>0.42</v>
      </c>
      <c r="I86" s="45">
        <v>0.42</v>
      </c>
      <c r="J86" s="121">
        <v>1</v>
      </c>
      <c r="K86" s="118">
        <f t="shared" si="18"/>
        <v>0.42</v>
      </c>
      <c r="L86" s="119">
        <f t="shared" si="16"/>
        <v>0</v>
      </c>
      <c r="M86" s="120">
        <f t="shared" si="19"/>
        <v>0</v>
      </c>
    </row>
    <row r="87" spans="1:15" x14ac:dyDescent="0.25">
      <c r="A87" s="103" t="str">
        <f t="shared" si="15"/>
        <v>Residential</v>
      </c>
      <c r="D87" s="114" t="s">
        <v>63</v>
      </c>
      <c r="E87" s="25"/>
      <c r="F87" s="26">
        <f>'VRZ BI (2028)'!I87</f>
        <v>0.11980305100555978</v>
      </c>
      <c r="G87" s="115">
        <v>1</v>
      </c>
      <c r="H87" s="116">
        <f t="shared" si="17"/>
        <v>0.11980305100555978</v>
      </c>
      <c r="I87" s="45">
        <v>0.11980305100555978</v>
      </c>
      <c r="J87" s="121">
        <v>1</v>
      </c>
      <c r="K87" s="118">
        <f t="shared" si="18"/>
        <v>0.11980305100555978</v>
      </c>
      <c r="L87" s="119">
        <f t="shared" si="16"/>
        <v>0</v>
      </c>
      <c r="M87" s="120">
        <f t="shared" si="19"/>
        <v>0</v>
      </c>
    </row>
    <row r="88" spans="1:15" x14ac:dyDescent="0.25">
      <c r="A88" s="103" t="str">
        <f t="shared" si="15"/>
        <v>Residential</v>
      </c>
      <c r="D88" s="114" t="s">
        <v>64</v>
      </c>
      <c r="E88" s="25"/>
      <c r="F88" s="34">
        <f>'VRZ BI (2028)'!I88</f>
        <v>0</v>
      </c>
      <c r="G88" s="55">
        <f>IF($E67&gt;0, $E67, $E66)</f>
        <v>750</v>
      </c>
      <c r="H88" s="116">
        <f t="shared" si="17"/>
        <v>0</v>
      </c>
      <c r="I88" s="35">
        <v>0</v>
      </c>
      <c r="J88" s="56">
        <f>IF($E67&gt;0, $E67, $E66)</f>
        <v>750</v>
      </c>
      <c r="K88" s="118">
        <f t="shared" si="18"/>
        <v>0</v>
      </c>
      <c r="L88" s="119">
        <f t="shared" si="16"/>
        <v>0</v>
      </c>
      <c r="M88" s="120" t="str">
        <f t="shared" si="19"/>
        <v/>
      </c>
    </row>
    <row r="89" spans="1:15" ht="26.4" x14ac:dyDescent="0.25">
      <c r="A89" s="103" t="str">
        <f t="shared" si="15"/>
        <v>Residential</v>
      </c>
      <c r="B89" s="103" t="s">
        <v>65</v>
      </c>
      <c r="C89" s="24">
        <f>B16</f>
        <v>1</v>
      </c>
      <c r="D89" s="46" t="s">
        <v>66</v>
      </c>
      <c r="E89" s="47"/>
      <c r="F89" s="48"/>
      <c r="G89" s="49"/>
      <c r="H89" s="50">
        <f>SUM(H80:H88)</f>
        <v>56.462068964070674</v>
      </c>
      <c r="I89" s="51"/>
      <c r="J89" s="52"/>
      <c r="K89" s="50">
        <f>SUM(K80:K88)</f>
        <v>58.294659492176621</v>
      </c>
      <c r="L89" s="41">
        <f t="shared" si="16"/>
        <v>1.8325905281059462</v>
      </c>
      <c r="M89" s="42">
        <f>IF((H89)=0,"",(L89/H89))</f>
        <v>3.2457020469301351E-2</v>
      </c>
    </row>
    <row r="90" spans="1:15" x14ac:dyDescent="0.25">
      <c r="A90" s="103" t="str">
        <f t="shared" si="15"/>
        <v>Residential</v>
      </c>
      <c r="D90" s="126" t="s">
        <v>67</v>
      </c>
      <c r="E90" s="25"/>
      <c r="F90" s="36">
        <f>'VRZ BI (2028)'!I90</f>
        <v>1.37E-2</v>
      </c>
      <c r="G90" s="43">
        <f>IF($E67&gt;0, $E67, $E66*$E68)</f>
        <v>781.12500000000011</v>
      </c>
      <c r="H90" s="116">
        <f>G90*F90</f>
        <v>10.701412500000002</v>
      </c>
      <c r="I90" s="35">
        <v>1.4500000000000001E-2</v>
      </c>
      <c r="J90" s="44">
        <f>IF($E67&gt;0, $E67, $E66*$E69)</f>
        <v>781.12500000000011</v>
      </c>
      <c r="K90" s="118">
        <f>J90*I90</f>
        <v>11.326312500000002</v>
      </c>
      <c r="L90" s="119">
        <f t="shared" si="16"/>
        <v>0.62490000000000023</v>
      </c>
      <c r="M90" s="120">
        <f>IF(ISERROR(L90/H90), "", L90/H90)</f>
        <v>5.8394160583941618E-2</v>
      </c>
      <c r="N90" s="127" t="str">
        <f>IF(ISERROR(ABS(M90)), "", IF(ABS(M90)&gt;=4%, "In the manager's summary, discuss the reasoning for the change in RTSR rates", ""))</f>
        <v>In the manager's summary, discuss the reasoning for the change in RTSR rates</v>
      </c>
      <c r="O90" s="160"/>
    </row>
    <row r="91" spans="1:15" ht="26.4" x14ac:dyDescent="0.25">
      <c r="A91" s="103" t="str">
        <f t="shared" si="15"/>
        <v>Residential</v>
      </c>
      <c r="D91" s="128" t="s">
        <v>68</v>
      </c>
      <c r="E91" s="25"/>
      <c r="F91" s="36">
        <f>'VRZ BI (2028)'!I91</f>
        <v>9.9000000000000008E-3</v>
      </c>
      <c r="G91" s="43">
        <f>IF($E67&gt;0, $E67, $E66*$E68)</f>
        <v>781.12500000000011</v>
      </c>
      <c r="H91" s="116">
        <f>G91*F91</f>
        <v>7.7331375000000016</v>
      </c>
      <c r="I91" s="35">
        <v>1.0500000000000001E-2</v>
      </c>
      <c r="J91" s="44">
        <f>IF($E67&gt;0, $E67, $E66*$E69)</f>
        <v>781.12500000000011</v>
      </c>
      <c r="K91" s="118">
        <f>J91*I91</f>
        <v>8.2018125000000008</v>
      </c>
      <c r="L91" s="119">
        <f t="shared" si="16"/>
        <v>0.46867499999999929</v>
      </c>
      <c r="M91" s="120">
        <f>IF(ISERROR(L91/H91), "", L91/H91)</f>
        <v>6.0606060606060504E-2</v>
      </c>
      <c r="N91" s="127" t="str">
        <f>IF(ISERROR(ABS(M91)), "", IF(ABS(M91)&gt;=4%, "In the manager's summary, discuss the reasoning for the change in RTSR rates", ""))</f>
        <v>In the manager's summary, discuss the reasoning for the change in RTSR rates</v>
      </c>
      <c r="O91" s="160"/>
    </row>
    <row r="92" spans="1:15" ht="26.4" x14ac:dyDescent="0.25">
      <c r="A92" s="103" t="str">
        <f t="shared" si="15"/>
        <v>Residential</v>
      </c>
      <c r="B92" s="103" t="s">
        <v>69</v>
      </c>
      <c r="C92" s="24">
        <f>B16</f>
        <v>1</v>
      </c>
      <c r="D92" s="46" t="s">
        <v>70</v>
      </c>
      <c r="E92" s="47"/>
      <c r="F92" s="48"/>
      <c r="G92" s="49"/>
      <c r="H92" s="50">
        <f>SUM(H89:H91)</f>
        <v>74.896618964070669</v>
      </c>
      <c r="I92" s="51"/>
      <c r="J92" s="52"/>
      <c r="K92" s="50">
        <f>SUM(K89:K91)</f>
        <v>77.822784492176623</v>
      </c>
      <c r="L92" s="41">
        <f t="shared" si="16"/>
        <v>2.9261655281059546</v>
      </c>
      <c r="M92" s="42">
        <f>IF((H92)=0,"",(L92/H92))</f>
        <v>3.9069394167308029E-2</v>
      </c>
    </row>
    <row r="93" spans="1:15" ht="26.4" x14ac:dyDescent="0.25">
      <c r="A93" s="103" t="str">
        <f t="shared" si="15"/>
        <v>Residential</v>
      </c>
      <c r="D93" s="129" t="s">
        <v>71</v>
      </c>
      <c r="E93" s="25"/>
      <c r="F93" s="34">
        <v>4.5000000000000005E-3</v>
      </c>
      <c r="G93" s="43">
        <f>E66*E68</f>
        <v>781.12500000000011</v>
      </c>
      <c r="H93" s="53">
        <f>G93*F93</f>
        <v>3.5150625000000009</v>
      </c>
      <c r="I93" s="35">
        <v>4.5000000000000005E-3</v>
      </c>
      <c r="J93" s="44">
        <f>E66*E69</f>
        <v>781.12500000000011</v>
      </c>
      <c r="K93" s="31">
        <f>J93*I93</f>
        <v>3.5150625000000009</v>
      </c>
      <c r="L93" s="119">
        <f t="shared" si="16"/>
        <v>0</v>
      </c>
      <c r="M93" s="120">
        <f>IF(ISERROR(L93/H93), "", L93/H93)</f>
        <v>0</v>
      </c>
    </row>
    <row r="94" spans="1:15" ht="26.4" x14ac:dyDescent="0.25">
      <c r="A94" s="103" t="str">
        <f t="shared" si="15"/>
        <v>Residential</v>
      </c>
      <c r="D94" s="129" t="s">
        <v>72</v>
      </c>
      <c r="E94" s="25"/>
      <c r="F94" s="34">
        <v>1.5E-3</v>
      </c>
      <c r="G94" s="43">
        <f>E66*E68</f>
        <v>781.12500000000011</v>
      </c>
      <c r="H94" s="53">
        <f>G94*F94</f>
        <v>1.1716875000000002</v>
      </c>
      <c r="I94" s="35">
        <v>1.5E-3</v>
      </c>
      <c r="J94" s="44">
        <f>E66*E69</f>
        <v>781.12500000000011</v>
      </c>
      <c r="K94" s="31">
        <f>J94*I94</f>
        <v>1.1716875000000002</v>
      </c>
      <c r="L94" s="119">
        <f t="shared" si="16"/>
        <v>0</v>
      </c>
      <c r="M94" s="120">
        <f>IF(ISERROR(L94/H94), "", L94/H94)</f>
        <v>0</v>
      </c>
    </row>
    <row r="95" spans="1:15" x14ac:dyDescent="0.25">
      <c r="A95" s="103" t="str">
        <f t="shared" si="15"/>
        <v>Residential</v>
      </c>
      <c r="D95" s="25" t="s">
        <v>73</v>
      </c>
      <c r="E95" s="25"/>
      <c r="F95" s="54">
        <v>0.25</v>
      </c>
      <c r="G95" s="115">
        <v>1</v>
      </c>
      <c r="H95" s="130">
        <f>G95*F95</f>
        <v>0.25</v>
      </c>
      <c r="I95" s="45">
        <v>0.25</v>
      </c>
      <c r="J95" s="117">
        <v>1</v>
      </c>
      <c r="K95" s="118">
        <f>J95*I95</f>
        <v>0.25</v>
      </c>
      <c r="L95" s="119">
        <f t="shared" si="16"/>
        <v>0</v>
      </c>
      <c r="M95" s="120">
        <f>IF(ISERROR(L95/H95), "", L95/H95)</f>
        <v>0</v>
      </c>
    </row>
    <row r="96" spans="1:15" ht="26.4" hidden="1" customHeight="1" x14ac:dyDescent="0.25">
      <c r="A96" s="103" t="str">
        <f t="shared" si="15"/>
        <v>Residential</v>
      </c>
      <c r="D96" s="129" t="s">
        <v>74</v>
      </c>
      <c r="E96" s="25"/>
      <c r="F96" s="34"/>
      <c r="G96" s="55"/>
      <c r="H96" s="130"/>
      <c r="I96" s="35"/>
      <c r="J96" s="56"/>
      <c r="K96" s="118"/>
      <c r="L96" s="119"/>
      <c r="M96" s="120"/>
    </row>
    <row r="97" spans="1:13" x14ac:dyDescent="0.25">
      <c r="A97" s="103" t="str">
        <f t="shared" si="15"/>
        <v>Residential</v>
      </c>
      <c r="B97" s="103" t="s">
        <v>12</v>
      </c>
      <c r="D97" s="25" t="s">
        <v>75</v>
      </c>
      <c r="E97" s="25"/>
      <c r="F97" s="34">
        <v>9.8000000000000004E-2</v>
      </c>
      <c r="G97" s="55">
        <f>IF(AND(E66*12&gt;=150000),OffPeakPer*E66*E68,OffPeakPer*E66)</f>
        <v>480</v>
      </c>
      <c r="H97" s="130">
        <f>G97*F97</f>
        <v>47.04</v>
      </c>
      <c r="I97" s="35">
        <f>F97</f>
        <v>9.8000000000000004E-2</v>
      </c>
      <c r="J97" s="56">
        <f>IF(AND(E66*12&gt;=150000),OffPeakPer*E66*E69,OffPeakPer*E66)</f>
        <v>480</v>
      </c>
      <c r="K97" s="118">
        <f>J97*I97</f>
        <v>47.04</v>
      </c>
      <c r="L97" s="119">
        <f>K97-H97</f>
        <v>0</v>
      </c>
      <c r="M97" s="120">
        <f>IF(ISERROR(L97/H97), "", L97/H97)</f>
        <v>0</v>
      </c>
    </row>
    <row r="98" spans="1:13" x14ac:dyDescent="0.25">
      <c r="A98" s="103" t="str">
        <f t="shared" si="15"/>
        <v>Residential</v>
      </c>
      <c r="B98" s="103" t="s">
        <v>12</v>
      </c>
      <c r="D98" s="25" t="s">
        <v>76</v>
      </c>
      <c r="E98" s="25"/>
      <c r="F98" s="34">
        <v>0.157</v>
      </c>
      <c r="G98" s="55">
        <f>IF(AND(E66*12&gt;=150000),MidPeakPer*E66*E68,MidPeakPer*E66)</f>
        <v>135</v>
      </c>
      <c r="H98" s="130">
        <f>G98*F98</f>
        <v>21.195</v>
      </c>
      <c r="I98" s="35">
        <f>F98</f>
        <v>0.157</v>
      </c>
      <c r="J98" s="56">
        <f>IF(AND(E66*12&gt;=150000),MidPeakPer*E66*E69,MidPeakPer*E66)</f>
        <v>135</v>
      </c>
      <c r="K98" s="118">
        <f>J98*I98</f>
        <v>21.195</v>
      </c>
      <c r="L98" s="119">
        <f>K98-H98</f>
        <v>0</v>
      </c>
      <c r="M98" s="120">
        <f>IF(ISERROR(L98/H98), "", L98/H98)</f>
        <v>0</v>
      </c>
    </row>
    <row r="99" spans="1:13" ht="13.8" thickBot="1" x14ac:dyDescent="0.3">
      <c r="A99" s="103" t="str">
        <f t="shared" si="15"/>
        <v>Residential</v>
      </c>
      <c r="B99" s="103" t="s">
        <v>12</v>
      </c>
      <c r="D99" s="103" t="s">
        <v>77</v>
      </c>
      <c r="E99" s="25"/>
      <c r="F99" s="34">
        <v>0.20300000000000001</v>
      </c>
      <c r="G99" s="55">
        <f>IF(AND(E66*12&gt;=150000),OnPeakPer*E66*E68,OnPeakPer*E66)</f>
        <v>135</v>
      </c>
      <c r="H99" s="130">
        <f>G99*F99</f>
        <v>27.405000000000001</v>
      </c>
      <c r="I99" s="35">
        <f>F99</f>
        <v>0.20300000000000001</v>
      </c>
      <c r="J99" s="56">
        <f>IF(AND(E66*12&gt;=150000),OnPeakPer*E66*E69,OnPeakPer*E66)</f>
        <v>135</v>
      </c>
      <c r="K99" s="118">
        <f>J99*I99</f>
        <v>27.405000000000001</v>
      </c>
      <c r="L99" s="119">
        <f>K99-H99</f>
        <v>0</v>
      </c>
      <c r="M99" s="120">
        <f>IF(ISERROR(L99/H99), "", L99/H99)</f>
        <v>0</v>
      </c>
    </row>
    <row r="100" spans="1:13" ht="13.8" hidden="1" customHeight="1" thickBot="1" x14ac:dyDescent="0.3">
      <c r="A100" s="103" t="str">
        <f t="shared" si="15"/>
        <v>Residential</v>
      </c>
      <c r="B100" s="103" t="s">
        <v>78</v>
      </c>
      <c r="D100" s="25" t="s">
        <v>79</v>
      </c>
      <c r="E100" s="25"/>
      <c r="F100" s="34">
        <v>0.157</v>
      </c>
      <c r="G100" s="55">
        <f>IF(AND(E66*12&gt;=150000),E66*E68,E66)</f>
        <v>750</v>
      </c>
      <c r="H100" s="130">
        <f>G100*F100</f>
        <v>117.75</v>
      </c>
      <c r="I100" s="35">
        <f>F100</f>
        <v>0.157</v>
      </c>
      <c r="J100" s="56">
        <f>IF(AND(E66*12&gt;=150000),E66*E69,E66)</f>
        <v>750</v>
      </c>
      <c r="K100" s="118">
        <f>J100*I100</f>
        <v>117.75</v>
      </c>
      <c r="L100" s="119">
        <f>K100-H100</f>
        <v>0</v>
      </c>
      <c r="M100" s="120">
        <f>IF(ISERROR(L100/H100), "", L100/H100)</f>
        <v>0</v>
      </c>
    </row>
    <row r="101" spans="1:13" ht="13.8" hidden="1" customHeight="1" thickBot="1" x14ac:dyDescent="0.3">
      <c r="A101" s="103" t="str">
        <f t="shared" si="15"/>
        <v>Residential</v>
      </c>
      <c r="B101" s="103" t="s">
        <v>17</v>
      </c>
      <c r="D101" s="25" t="s">
        <v>80</v>
      </c>
      <c r="E101" s="25"/>
      <c r="F101" s="34">
        <v>0.11308</v>
      </c>
      <c r="G101" s="55">
        <f>IF(AND(E66*12&gt;=150000),E66*E68,E66)</f>
        <v>750</v>
      </c>
      <c r="H101" s="130">
        <f>G101*F101</f>
        <v>84.81</v>
      </c>
      <c r="I101" s="35">
        <f>F101</f>
        <v>0.11308</v>
      </c>
      <c r="J101" s="56">
        <f>IF(AND(E66*12&gt;=150000),E66*E69,E66)</f>
        <v>750</v>
      </c>
      <c r="K101" s="118">
        <f>J101*I101</f>
        <v>84.81</v>
      </c>
      <c r="L101" s="119">
        <f>K101-H101</f>
        <v>0</v>
      </c>
      <c r="M101" s="120">
        <f>IF(ISERROR(L101/H101), "", L101/H101)</f>
        <v>0</v>
      </c>
    </row>
    <row r="102" spans="1:13" ht="13.8" thickBot="1" x14ac:dyDescent="0.3">
      <c r="A102" s="103" t="str">
        <f t="shared" si="15"/>
        <v>Residential</v>
      </c>
      <c r="D102" s="58"/>
      <c r="E102" s="59"/>
      <c r="F102" s="60"/>
      <c r="G102" s="61"/>
      <c r="H102" s="62"/>
      <c r="I102" s="60"/>
      <c r="J102" s="63"/>
      <c r="K102" s="62"/>
      <c r="L102" s="64"/>
      <c r="M102" s="65"/>
    </row>
    <row r="103" spans="1:13" x14ac:dyDescent="0.25">
      <c r="A103" s="103" t="str">
        <f t="shared" si="15"/>
        <v>Residential</v>
      </c>
      <c r="B103" s="103" t="s">
        <v>12</v>
      </c>
      <c r="D103" s="135" t="s">
        <v>81</v>
      </c>
      <c r="E103" s="25"/>
      <c r="F103" s="136"/>
      <c r="G103" s="137"/>
      <c r="H103" s="138">
        <f>SUM(H93:H99,H92)</f>
        <v>175.47336896407069</v>
      </c>
      <c r="I103" s="139"/>
      <c r="J103" s="139"/>
      <c r="K103" s="138">
        <f>SUM(K93:K99,K92)</f>
        <v>178.39953449217663</v>
      </c>
      <c r="L103" s="140">
        <f>K103-H103</f>
        <v>2.9261655281059404</v>
      </c>
      <c r="M103" s="141">
        <f>IF((H103)=0,"",(L103/H103))</f>
        <v>1.6675838307436224E-2</v>
      </c>
    </row>
    <row r="104" spans="1:13" x14ac:dyDescent="0.25">
      <c r="A104" s="103" t="str">
        <f t="shared" si="15"/>
        <v>Residential</v>
      </c>
      <c r="B104" s="103" t="s">
        <v>12</v>
      </c>
      <c r="D104" s="142" t="s">
        <v>82</v>
      </c>
      <c r="E104" s="25"/>
      <c r="F104" s="136">
        <v>0.13</v>
      </c>
      <c r="G104" s="143"/>
      <c r="H104" s="144">
        <f>H103*F104</f>
        <v>22.81153796532919</v>
      </c>
      <c r="I104" s="145">
        <v>0.13</v>
      </c>
      <c r="J104" s="115"/>
      <c r="K104" s="144">
        <f>K103*I104</f>
        <v>23.191939483982964</v>
      </c>
      <c r="L104" s="119">
        <f>K104-H104</f>
        <v>0.38040151865377325</v>
      </c>
      <c r="M104" s="146">
        <f>IF((H104)=0,"",(L104/H104))</f>
        <v>1.6675838307436266E-2</v>
      </c>
    </row>
    <row r="105" spans="1:13" ht="14.4" x14ac:dyDescent="0.3">
      <c r="A105" s="103" t="str">
        <f t="shared" si="15"/>
        <v>Residential</v>
      </c>
      <c r="B105" s="103" t="s">
        <v>12</v>
      </c>
      <c r="D105" s="142" t="s">
        <v>83</v>
      </c>
      <c r="E105" s="147"/>
      <c r="F105" s="148">
        <f>OER</f>
        <v>0.23499999999999999</v>
      </c>
      <c r="G105" s="143"/>
      <c r="H105" s="144">
        <f>IF(OR(ISNUMBER(SEARCH("[DGEN]", E64))=TRUE, ISNUMBER(SEARCH("STREET LIGHT", E64))=TRUE), 0, IF(AND(E66=0, E67=0),0, IF(AND(E67=0, E66*12&gt;250000), 0, IF(AND(E66=0, E67&gt;=50), 0, IF(E66*12&lt;=250000, F105*H103*-1, IF(E67&lt;50, F105*H103*-1, 0))))))</f>
        <v>-41.236241706556612</v>
      </c>
      <c r="I105" s="148">
        <f>OER</f>
        <v>0.23499999999999999</v>
      </c>
      <c r="J105" s="115"/>
      <c r="K105" s="144">
        <f>IF(OR(ISNUMBER(SEARCH("[DGEN]", E64))=TRUE, ISNUMBER(SEARCH("STREET LIGHT", E64))=TRUE), 0, IF(AND(E66=0, E67=0),0, IF(AND(E67=0, E66*12&gt;250000), 0, IF(AND(E66=0, E67&gt;=50), 0, IF(E66*12&lt;=250000, I105*K103*-1, IF(E67&lt;50, I105*K103*-1, 0))))))</f>
        <v>-41.923890605661505</v>
      </c>
      <c r="L105" s="119">
        <f>K105-H105</f>
        <v>-0.68764889910489302</v>
      </c>
      <c r="M105" s="146"/>
    </row>
    <row r="106" spans="1:13" ht="13.8" thickBot="1" x14ac:dyDescent="0.3">
      <c r="A106" s="103" t="str">
        <f t="shared" si="15"/>
        <v>Residential</v>
      </c>
      <c r="B106" s="103" t="s">
        <v>84</v>
      </c>
      <c r="C106" s="24">
        <f>B16</f>
        <v>1</v>
      </c>
      <c r="D106" s="247" t="s">
        <v>85</v>
      </c>
      <c r="E106" s="247"/>
      <c r="F106" s="77"/>
      <c r="G106" s="78"/>
      <c r="H106" s="79">
        <f>H103+H104+H105</f>
        <v>157.04866522284328</v>
      </c>
      <c r="I106" s="80"/>
      <c r="J106" s="80"/>
      <c r="K106" s="81">
        <f>K103+K104+K105</f>
        <v>159.66758337049808</v>
      </c>
      <c r="L106" s="82">
        <f>K106-H106</f>
        <v>2.6189181476547958</v>
      </c>
      <c r="M106" s="83">
        <f>IF((H106)=0,"",(L106/H106))</f>
        <v>1.6675838307436089E-2</v>
      </c>
    </row>
    <row r="107" spans="1:13" ht="13.8" thickBot="1" x14ac:dyDescent="0.3">
      <c r="A107" s="103" t="str">
        <f t="shared" si="15"/>
        <v>Residential</v>
      </c>
      <c r="B107" s="103" t="s">
        <v>12</v>
      </c>
      <c r="D107" s="58"/>
      <c r="E107" s="59"/>
      <c r="F107" s="60"/>
      <c r="G107" s="61"/>
      <c r="H107" s="62"/>
      <c r="I107" s="60"/>
      <c r="J107" s="63"/>
      <c r="K107" s="62"/>
      <c r="L107" s="64"/>
      <c r="M107" s="65"/>
    </row>
    <row r="108" spans="1:13" hidden="1" x14ac:dyDescent="0.25">
      <c r="A108" s="103" t="str">
        <f t="shared" si="15"/>
        <v>Residential</v>
      </c>
      <c r="B108" s="103" t="s">
        <v>78</v>
      </c>
      <c r="D108" s="135" t="s">
        <v>86</v>
      </c>
      <c r="E108" s="25"/>
      <c r="F108" s="136"/>
      <c r="G108" s="137"/>
      <c r="H108" s="138">
        <f>SUM(H100,H93:H96,H92)</f>
        <v>197.58336896407067</v>
      </c>
      <c r="I108" s="139"/>
      <c r="J108" s="139"/>
      <c r="K108" s="138">
        <f>SUM(K100,K93:K96,K92)</f>
        <v>200.50953449217661</v>
      </c>
      <c r="L108" s="140">
        <f>K108-H108</f>
        <v>2.9261655281059404</v>
      </c>
      <c r="M108" s="141">
        <f>IF((H108)=0,"",(L108/H108))</f>
        <v>1.4809776467765592E-2</v>
      </c>
    </row>
    <row r="109" spans="1:13" hidden="1" x14ac:dyDescent="0.25">
      <c r="A109" s="103" t="str">
        <f t="shared" si="15"/>
        <v>Residential</v>
      </c>
      <c r="B109" s="103" t="s">
        <v>78</v>
      </c>
      <c r="D109" s="142" t="s">
        <v>82</v>
      </c>
      <c r="E109" s="25"/>
      <c r="F109" s="136">
        <v>0.13</v>
      </c>
      <c r="G109" s="137"/>
      <c r="H109" s="144">
        <f>H108*F109</f>
        <v>25.685837965329188</v>
      </c>
      <c r="I109" s="136">
        <v>0.13</v>
      </c>
      <c r="J109" s="145"/>
      <c r="K109" s="144">
        <f>K108*I109</f>
        <v>26.066239483982962</v>
      </c>
      <c r="L109" s="119">
        <f>K109-H109</f>
        <v>0.38040151865377325</v>
      </c>
      <c r="M109" s="146">
        <f>IF((H109)=0,"",(L109/H109))</f>
        <v>1.480977646776563E-2</v>
      </c>
    </row>
    <row r="110" spans="1:13" ht="14.4" hidden="1" x14ac:dyDescent="0.3">
      <c r="A110" s="103" t="str">
        <f t="shared" si="15"/>
        <v>Residential</v>
      </c>
      <c r="B110" s="103" t="s">
        <v>78</v>
      </c>
      <c r="D110" s="142" t="s">
        <v>83</v>
      </c>
      <c r="E110" s="147"/>
      <c r="F110" s="148">
        <f>OER</f>
        <v>0.23499999999999999</v>
      </c>
      <c r="G110" s="137"/>
      <c r="H110" s="144">
        <f>IF(OR(ISNUMBER(SEARCH("[DGEN]", E64))=TRUE, ISNUMBER(SEARCH("STREET LIGHT", E64))=TRUE), 0, IF(AND(E66=0, E67=0),0, IF(AND(E67=0, E66*12&gt;250000), 0, IF(AND(E66=0, E67&gt;=50), 0, IF(E66*12&lt;=250000, F110*H108*-1, IF(E67&lt;50, F110*H108*-1, 0))))))</f>
        <v>-46.432091706556605</v>
      </c>
      <c r="I110" s="148">
        <f>OER</f>
        <v>0.23499999999999999</v>
      </c>
      <c r="J110" s="145"/>
      <c r="K110" s="144">
        <f>IF(OR(ISNUMBER(SEARCH("[DGEN]", E64))=TRUE, ISNUMBER(SEARCH("STREET LIGHT", E64))=TRUE), 0, IF(AND(E66=0, E67=0),0, IF(AND(E67=0, E66*12&gt;250000), 0, IF(AND(E66=0, E67&gt;=50), 0, IF(E66*12&lt;=250000, I110*K108*-1, IF(E67&lt;50, I110*K108*-1, 0))))))</f>
        <v>-47.119740605661498</v>
      </c>
      <c r="L110" s="119"/>
      <c r="M110" s="146"/>
    </row>
    <row r="111" spans="1:13" hidden="1" x14ac:dyDescent="0.25">
      <c r="A111" s="103" t="str">
        <f t="shared" si="15"/>
        <v>Residential</v>
      </c>
      <c r="B111" s="103" t="s">
        <v>87</v>
      </c>
      <c r="D111" s="248" t="s">
        <v>86</v>
      </c>
      <c r="E111" s="248"/>
      <c r="F111" s="149"/>
      <c r="G111" s="143"/>
      <c r="H111" s="138">
        <f>SUM(H108,H109)</f>
        <v>223.26920692939987</v>
      </c>
      <c r="I111" s="150"/>
      <c r="J111" s="150"/>
      <c r="K111" s="138">
        <f>SUM(K108,K109)</f>
        <v>226.57577397615958</v>
      </c>
      <c r="L111" s="140">
        <f>K111-H111</f>
        <v>3.3065670467597101</v>
      </c>
      <c r="M111" s="141">
        <f>IF((H111)=0,"",(L111/H111))</f>
        <v>1.480977646776558E-2</v>
      </c>
    </row>
    <row r="112" spans="1:13" ht="13.8" hidden="1" thickBot="1" x14ac:dyDescent="0.3">
      <c r="A112" s="103" t="str">
        <f t="shared" si="15"/>
        <v>Residential</v>
      </c>
      <c r="B112" s="103" t="s">
        <v>78</v>
      </c>
      <c r="D112" s="131"/>
      <c r="E112" s="132"/>
      <c r="F112" s="151"/>
      <c r="G112" s="152"/>
      <c r="H112" s="153"/>
      <c r="I112" s="151"/>
      <c r="J112" s="133"/>
      <c r="K112" s="153"/>
      <c r="L112" s="154"/>
      <c r="M112" s="134"/>
    </row>
    <row r="113" spans="1:14" hidden="1" x14ac:dyDescent="0.25">
      <c r="A113" s="103" t="str">
        <f t="shared" si="15"/>
        <v>Residential</v>
      </c>
      <c r="B113" s="103" t="s">
        <v>17</v>
      </c>
      <c r="D113" s="135" t="s">
        <v>88</v>
      </c>
      <c r="E113" s="25"/>
      <c r="F113" s="136"/>
      <c r="G113" s="137"/>
      <c r="H113" s="138">
        <f>SUM(H101,H93:H96,H92)</f>
        <v>164.64336896407067</v>
      </c>
      <c r="I113" s="139"/>
      <c r="J113" s="139"/>
      <c r="K113" s="138">
        <f>SUM(K101,K93:K96,K92)</f>
        <v>167.56953449217662</v>
      </c>
      <c r="L113" s="140">
        <f>K113-H113</f>
        <v>2.9261655281059404</v>
      </c>
      <c r="M113" s="141">
        <f>IF((H113)=0,"",(L113/H113))</f>
        <v>1.7772750560907821E-2</v>
      </c>
    </row>
    <row r="114" spans="1:14" hidden="1" x14ac:dyDescent="0.25">
      <c r="A114" s="103" t="str">
        <f t="shared" si="15"/>
        <v>Residential</v>
      </c>
      <c r="B114" s="103" t="s">
        <v>17</v>
      </c>
      <c r="D114" s="142" t="s">
        <v>82</v>
      </c>
      <c r="E114" s="25"/>
      <c r="F114" s="136">
        <v>0.13</v>
      </c>
      <c r="G114" s="137"/>
      <c r="H114" s="144">
        <f>H113*F114</f>
        <v>21.403637965329189</v>
      </c>
      <c r="I114" s="136">
        <v>0.13</v>
      </c>
      <c r="J114" s="145"/>
      <c r="K114" s="144">
        <f>K113*I114</f>
        <v>21.784039483982962</v>
      </c>
      <c r="L114" s="119">
        <f>K114-H114</f>
        <v>0.38040151865377325</v>
      </c>
      <c r="M114" s="146">
        <f>IF((H114)=0,"",(L114/H114))</f>
        <v>1.7772750560907866E-2</v>
      </c>
    </row>
    <row r="115" spans="1:14" ht="14.4" hidden="1" x14ac:dyDescent="0.3">
      <c r="A115" s="103" t="str">
        <f t="shared" si="15"/>
        <v>Residential</v>
      </c>
      <c r="B115" s="103" t="s">
        <v>17</v>
      </c>
      <c r="D115" s="142" t="s">
        <v>83</v>
      </c>
      <c r="E115" s="147"/>
      <c r="F115" s="148">
        <f>OER</f>
        <v>0.23499999999999999</v>
      </c>
      <c r="G115" s="137"/>
      <c r="H115" s="144">
        <f>IF(OR(ISNUMBER(SEARCH("[DGEN]", E64))=TRUE, ISNUMBER(SEARCH("STREET LIGHT", E64))=TRUE), 0, IF(AND(E66=0, E67=0),0, IF(AND(E67=0, E66*12&gt;250000), 0, IF(AND(E66=0, E67&gt;=50), 0, IF(E66*12&lt;=250000, F115*H113*-1, IF(E67&lt;50, F115*H113*-1, 0))))))</f>
        <v>-38.691191706556609</v>
      </c>
      <c r="I115" s="148">
        <f>OER</f>
        <v>0.23499999999999999</v>
      </c>
      <c r="J115" s="145"/>
      <c r="K115" s="144">
        <f>IF(OR(ISNUMBER(SEARCH("[DGEN]", E64))=TRUE, ISNUMBER(SEARCH("STREET LIGHT", E64))=TRUE), 0, IF(AND(E66=0, E67=0),0, IF(AND(E67=0, E66*12&gt;250000), 0, IF(AND(E66=0, E67&gt;=50), 0, IF(E66*12&lt;=250000, I115*K113*-1, IF(E67&lt;50, I115*K113*-1, 0))))))</f>
        <v>-39.378840605661502</v>
      </c>
      <c r="L115" s="119"/>
      <c r="M115" s="146"/>
    </row>
    <row r="116" spans="1:14" hidden="1" x14ac:dyDescent="0.25">
      <c r="A116" s="103" t="str">
        <f t="shared" si="15"/>
        <v>Residential</v>
      </c>
      <c r="B116" s="103" t="s">
        <v>89</v>
      </c>
      <c r="D116" s="248" t="s">
        <v>88</v>
      </c>
      <c r="E116" s="248"/>
      <c r="F116" s="149"/>
      <c r="G116" s="143"/>
      <c r="H116" s="138">
        <f>SUM(H113,H114)</f>
        <v>186.04700692939986</v>
      </c>
      <c r="I116" s="150"/>
      <c r="J116" s="150"/>
      <c r="K116" s="138">
        <f>SUM(K113,K114)</f>
        <v>189.35357397615957</v>
      </c>
      <c r="L116" s="140">
        <f>K116-H116</f>
        <v>3.3065670467597101</v>
      </c>
      <c r="M116" s="141">
        <f>IF((H116)=0,"",(L116/H116))</f>
        <v>1.7772750560907807E-2</v>
      </c>
    </row>
    <row r="117" spans="1:14" ht="13.8" hidden="1" thickBot="1" x14ac:dyDescent="0.3">
      <c r="A117" s="103" t="str">
        <f t="shared" si="15"/>
        <v>Residential</v>
      </c>
      <c r="B117" s="103" t="s">
        <v>17</v>
      </c>
      <c r="D117" s="131"/>
      <c r="E117" s="132"/>
      <c r="F117" s="155"/>
      <c r="G117" s="152"/>
      <c r="H117" s="156"/>
      <c r="I117" s="155"/>
      <c r="J117" s="133"/>
      <c r="K117" s="156"/>
      <c r="L117" s="154"/>
      <c r="M117" s="157"/>
    </row>
    <row r="120" spans="1:14" x14ac:dyDescent="0.25">
      <c r="C120" s="103"/>
      <c r="D120" s="104" t="s">
        <v>34</v>
      </c>
      <c r="E120" s="246" t="str">
        <f>D17</f>
        <v>Seasonal Residential</v>
      </c>
      <c r="F120" s="246"/>
      <c r="G120" s="246"/>
      <c r="H120" s="246"/>
      <c r="I120" s="246"/>
      <c r="J120" s="246"/>
      <c r="K120" s="103" t="str">
        <f>IF(N17="DEMAND - INTERVAL","RTSR - INTERVAL METERED","")</f>
        <v/>
      </c>
    </row>
    <row r="121" spans="1:14" x14ac:dyDescent="0.25">
      <c r="C121" s="103"/>
      <c r="D121" s="104" t="s">
        <v>35</v>
      </c>
      <c r="E121" s="236" t="str">
        <f>H17</f>
        <v>RPP</v>
      </c>
      <c r="F121" s="236"/>
      <c r="G121" s="236"/>
      <c r="H121" s="20"/>
      <c r="I121" s="20"/>
    </row>
    <row r="122" spans="1:14" ht="15.6" x14ac:dyDescent="0.25">
      <c r="C122" s="103"/>
      <c r="D122" s="104" t="s">
        <v>36</v>
      </c>
      <c r="E122" s="21">
        <f>K17</f>
        <v>680</v>
      </c>
      <c r="F122" s="105" t="s">
        <v>11</v>
      </c>
      <c r="J122" s="22"/>
      <c r="K122" s="22"/>
      <c r="L122" s="22"/>
      <c r="M122" s="22"/>
      <c r="N122" s="22"/>
    </row>
    <row r="123" spans="1:14" ht="15.6" x14ac:dyDescent="0.3">
      <c r="C123" s="103"/>
      <c r="D123" s="104" t="s">
        <v>37</v>
      </c>
      <c r="E123" s="21">
        <f>L17</f>
        <v>0</v>
      </c>
      <c r="F123" s="106" t="s">
        <v>16</v>
      </c>
      <c r="G123" s="107"/>
      <c r="H123" s="108"/>
      <c r="I123" s="108"/>
      <c r="J123" s="108"/>
    </row>
    <row r="124" spans="1:14" x14ac:dyDescent="0.25">
      <c r="C124" s="103"/>
      <c r="D124" s="104" t="s">
        <v>38</v>
      </c>
      <c r="E124" s="23">
        <f>I17</f>
        <v>1.0415000000000001</v>
      </c>
    </row>
    <row r="125" spans="1:14" x14ac:dyDescent="0.25">
      <c r="C125" s="103"/>
      <c r="D125" s="104" t="s">
        <v>39</v>
      </c>
      <c r="E125" s="23">
        <f>J17</f>
        <v>1.0415000000000001</v>
      </c>
    </row>
    <row r="126" spans="1:14" x14ac:dyDescent="0.25">
      <c r="C126" s="103"/>
    </row>
    <row r="127" spans="1:14" x14ac:dyDescent="0.25">
      <c r="C127" s="103"/>
      <c r="E127" s="105"/>
      <c r="F127" s="237" t="s">
        <v>40</v>
      </c>
      <c r="G127" s="238"/>
      <c r="H127" s="239"/>
      <c r="I127" s="237" t="s">
        <v>41</v>
      </c>
      <c r="J127" s="238"/>
      <c r="K127" s="239"/>
      <c r="L127" s="237" t="s">
        <v>42</v>
      </c>
      <c r="M127" s="239"/>
    </row>
    <row r="128" spans="1:14" x14ac:dyDescent="0.25">
      <c r="C128" s="103"/>
      <c r="E128" s="240"/>
      <c r="F128" s="109" t="s">
        <v>43</v>
      </c>
      <c r="G128" s="109" t="s">
        <v>44</v>
      </c>
      <c r="H128" s="110" t="s">
        <v>45</v>
      </c>
      <c r="I128" s="109" t="s">
        <v>43</v>
      </c>
      <c r="J128" s="111" t="s">
        <v>44</v>
      </c>
      <c r="K128" s="110" t="s">
        <v>45</v>
      </c>
      <c r="L128" s="242" t="s">
        <v>46</v>
      </c>
      <c r="M128" s="244" t="s">
        <v>47</v>
      </c>
    </row>
    <row r="129" spans="1:15" x14ac:dyDescent="0.25">
      <c r="C129" s="103"/>
      <c r="E129" s="241"/>
      <c r="F129" s="112" t="s">
        <v>48</v>
      </c>
      <c r="G129" s="112"/>
      <c r="H129" s="113" t="s">
        <v>48</v>
      </c>
      <c r="I129" s="112" t="s">
        <v>48</v>
      </c>
      <c r="J129" s="113"/>
      <c r="K129" s="113" t="s">
        <v>48</v>
      </c>
      <c r="L129" s="243"/>
      <c r="M129" s="245"/>
    </row>
    <row r="130" spans="1:15" x14ac:dyDescent="0.25">
      <c r="A130" s="103" t="str">
        <f>$E120</f>
        <v>Seasonal Residential</v>
      </c>
      <c r="D130" s="114" t="s">
        <v>49</v>
      </c>
      <c r="E130" s="25"/>
      <c r="F130" s="26">
        <f>'VRZ BI (2028)'!I130</f>
        <v>85.01</v>
      </c>
      <c r="G130" s="115">
        <v>1</v>
      </c>
      <c r="H130" s="116">
        <f>G130*F130</f>
        <v>85.01</v>
      </c>
      <c r="I130" s="45">
        <v>88.13</v>
      </c>
      <c r="J130" s="117">
        <f>G130</f>
        <v>1</v>
      </c>
      <c r="K130" s="118">
        <f>J130*I130</f>
        <v>88.13</v>
      </c>
      <c r="L130" s="119">
        <f>K130-H130</f>
        <v>3.1199999999999903</v>
      </c>
      <c r="M130" s="120">
        <f>IF(ISERROR(L130/H130), "", L130/H130)</f>
        <v>3.6701564521820849E-2</v>
      </c>
    </row>
    <row r="131" spans="1:15" x14ac:dyDescent="0.25">
      <c r="A131" s="103" t="str">
        <f t="shared" ref="A131:A173" si="20">A130</f>
        <v>Seasonal Residential</v>
      </c>
      <c r="D131" s="114" t="s">
        <v>50</v>
      </c>
      <c r="E131" s="25"/>
      <c r="F131" s="34"/>
      <c r="G131" s="115">
        <f>IF($E123&gt;0, $E123, $E122)</f>
        <v>680</v>
      </c>
      <c r="H131" s="116">
        <f>G131*F131</f>
        <v>0</v>
      </c>
      <c r="I131" s="35">
        <v>0</v>
      </c>
      <c r="J131" s="117">
        <f>IF($E123&gt;0, $E123, $E122)</f>
        <v>680</v>
      </c>
      <c r="K131" s="118">
        <f>J131*I131</f>
        <v>0</v>
      </c>
      <c r="L131" s="119">
        <f>K131-H131</f>
        <v>0</v>
      </c>
      <c r="M131" s="120" t="str">
        <f>IF(ISERROR(L131/H131), "", L131/H131)</f>
        <v/>
      </c>
    </row>
    <row r="132" spans="1:15" ht="13.2" hidden="1" customHeight="1" x14ac:dyDescent="0.25">
      <c r="A132" s="103" t="str">
        <f t="shared" si="20"/>
        <v>Seasonal Residential</v>
      </c>
      <c r="D132" s="114" t="s">
        <v>51</v>
      </c>
      <c r="E132" s="25"/>
      <c r="F132" s="34"/>
      <c r="G132" s="115">
        <f>IF($E123&gt;0, $E123, $E122)</f>
        <v>680</v>
      </c>
      <c r="H132" s="116">
        <v>0</v>
      </c>
      <c r="I132" s="35"/>
      <c r="J132" s="117">
        <f>IF($E123&gt;0, $E123, $E122)</f>
        <v>680</v>
      </c>
      <c r="K132" s="118">
        <v>0</v>
      </c>
      <c r="L132" s="119"/>
      <c r="M132" s="120"/>
    </row>
    <row r="133" spans="1:15" ht="13.2" hidden="1" customHeight="1" x14ac:dyDescent="0.25">
      <c r="A133" s="103" t="str">
        <f t="shared" si="20"/>
        <v>Seasonal Residential</v>
      </c>
      <c r="D133" s="114" t="s">
        <v>52</v>
      </c>
      <c r="E133" s="25"/>
      <c r="F133" s="34"/>
      <c r="G133" s="115">
        <f>IF($E123&gt;0, $E123, $E122)</f>
        <v>680</v>
      </c>
      <c r="H133" s="116">
        <v>0</v>
      </c>
      <c r="I133" s="35"/>
      <c r="J133" s="121">
        <f>IF($E123&gt;0, $E123, $E122)</f>
        <v>680</v>
      </c>
      <c r="K133" s="118">
        <v>0</v>
      </c>
      <c r="L133" s="119">
        <f t="shared" ref="L133:L151" si="21">K133-H133</f>
        <v>0</v>
      </c>
      <c r="M133" s="120" t="str">
        <f>IF(ISERROR(L133/H133), "", L133/H133)</f>
        <v/>
      </c>
    </row>
    <row r="134" spans="1:15" x14ac:dyDescent="0.25">
      <c r="A134" s="103" t="str">
        <f t="shared" si="20"/>
        <v>Seasonal Residential</v>
      </c>
      <c r="D134" s="114" t="s">
        <v>53</v>
      </c>
      <c r="E134" s="25"/>
      <c r="F134" s="26">
        <f>'VRZ BI (2028)'!I134</f>
        <v>3.1835261927310552</v>
      </c>
      <c r="G134" s="115">
        <v>1</v>
      </c>
      <c r="H134" s="116">
        <f>G134*F134</f>
        <v>3.1835261927310552</v>
      </c>
      <c r="I134" s="45">
        <v>3.1835261927310552</v>
      </c>
      <c r="J134" s="117">
        <f>G134</f>
        <v>1</v>
      </c>
      <c r="K134" s="118">
        <f>J134*I134</f>
        <v>3.1835261927310552</v>
      </c>
      <c r="L134" s="119">
        <f t="shared" si="21"/>
        <v>0</v>
      </c>
      <c r="M134" s="120">
        <f>IF(ISERROR(L134/H134), "", L134/H134)</f>
        <v>0</v>
      </c>
    </row>
    <row r="135" spans="1:15" x14ac:dyDescent="0.25">
      <c r="A135" s="103" t="str">
        <f t="shared" si="20"/>
        <v>Seasonal Residential</v>
      </c>
      <c r="D135" s="114" t="s">
        <v>54</v>
      </c>
      <c r="E135" s="25"/>
      <c r="F135" s="36">
        <f>'VRZ BI (2028)'!I135</f>
        <v>0</v>
      </c>
      <c r="G135" s="115">
        <f>IF($E123&gt;0, $E123, $E122)</f>
        <v>680</v>
      </c>
      <c r="H135" s="116">
        <f>G135*F135</f>
        <v>0</v>
      </c>
      <c r="I135" s="35">
        <v>0</v>
      </c>
      <c r="J135" s="117">
        <f>IF($E123&gt;0, $E123, $E122)</f>
        <v>680</v>
      </c>
      <c r="K135" s="118">
        <f>J135*I135</f>
        <v>0</v>
      </c>
      <c r="L135" s="119">
        <f t="shared" si="21"/>
        <v>0</v>
      </c>
      <c r="M135" s="120" t="str">
        <f>IF(ISERROR(L135/H135), "", L135/H135)</f>
        <v/>
      </c>
    </row>
    <row r="136" spans="1:15" x14ac:dyDescent="0.25">
      <c r="A136" s="103" t="str">
        <f t="shared" si="20"/>
        <v>Seasonal Residential</v>
      </c>
      <c r="B136" s="103" t="s">
        <v>55</v>
      </c>
      <c r="C136" s="24">
        <f>B17</f>
        <v>2</v>
      </c>
      <c r="D136" s="46" t="s">
        <v>56</v>
      </c>
      <c r="E136" s="47"/>
      <c r="F136" s="48"/>
      <c r="G136" s="49"/>
      <c r="H136" s="50">
        <f>SUM(H130:H135)</f>
        <v>88.193526192731056</v>
      </c>
      <c r="I136" s="51"/>
      <c r="J136" s="52"/>
      <c r="K136" s="50">
        <f>SUM(K130:K135)</f>
        <v>91.313526192731047</v>
      </c>
      <c r="L136" s="41">
        <f t="shared" si="21"/>
        <v>3.1199999999999903</v>
      </c>
      <c r="M136" s="42">
        <f>IF((H136)=0,"",(L136/H136))</f>
        <v>3.5376746283868873E-2</v>
      </c>
    </row>
    <row r="137" spans="1:15" x14ac:dyDescent="0.25">
      <c r="A137" s="103" t="str">
        <f t="shared" si="20"/>
        <v>Seasonal Residential</v>
      </c>
      <c r="D137" s="123" t="s">
        <v>57</v>
      </c>
      <c r="E137" s="25"/>
      <c r="F137" s="34">
        <f>IF((E122*12&gt;=150000), 0, IF(E121="RPP",(F153*OffPeakPer+F154*MidPeakPer+F155*OnPeakPer),IF(E121="Non-RPP (Retailer)",F156,F157)))</f>
        <v>0.12752000000000002</v>
      </c>
      <c r="G137" s="43">
        <f>IF(F137=0, 0, $E122*E124-E122)</f>
        <v>28.220000000000027</v>
      </c>
      <c r="H137" s="28">
        <f t="shared" ref="H137:H144" si="22">G137*F137</f>
        <v>3.5986144000000042</v>
      </c>
      <c r="I137" s="35">
        <f>IF((E122*12&gt;=150000), 0, IF(E121="RPP",(I153*OffPeakPer+I154*MidPeakPer+I155*OnPeakPer),IF(E121="Non-RPP (Retailer)",I156,I157)))</f>
        <v>0.12752000000000002</v>
      </c>
      <c r="J137" s="44">
        <f>IF(I137=0, 0, E122*E125-E122)</f>
        <v>28.220000000000027</v>
      </c>
      <c r="K137" s="31">
        <f t="shared" ref="K137:K144" si="23">J137*I137</f>
        <v>3.5986144000000042</v>
      </c>
      <c r="L137" s="119">
        <f t="shared" si="21"/>
        <v>0</v>
      </c>
      <c r="M137" s="120">
        <f t="shared" ref="M137:M144" si="24">IF(ISERROR(L137/H137), "", L137/H137)</f>
        <v>0</v>
      </c>
    </row>
    <row r="138" spans="1:15" ht="26.4" x14ac:dyDescent="0.25">
      <c r="A138" s="103" t="str">
        <f t="shared" si="20"/>
        <v>Seasonal Residential</v>
      </c>
      <c r="D138" s="123" t="s">
        <v>58</v>
      </c>
      <c r="E138" s="25"/>
      <c r="F138" s="36">
        <f>'VRZ BI (2028)'!I138</f>
        <v>0</v>
      </c>
      <c r="G138" s="55">
        <f>IF($E123&gt;0, $E123, $E122)</f>
        <v>680</v>
      </c>
      <c r="H138" s="116">
        <f t="shared" si="22"/>
        <v>0</v>
      </c>
      <c r="I138" s="35">
        <v>0</v>
      </c>
      <c r="J138" s="56">
        <f>IF($E123&gt;0, $E123, $E122)</f>
        <v>680</v>
      </c>
      <c r="K138" s="118">
        <f t="shared" si="23"/>
        <v>0</v>
      </c>
      <c r="L138" s="119">
        <f t="shared" si="21"/>
        <v>0</v>
      </c>
      <c r="M138" s="120" t="str">
        <f t="shared" si="24"/>
        <v/>
      </c>
    </row>
    <row r="139" spans="1:15" x14ac:dyDescent="0.25">
      <c r="A139" s="103" t="str">
        <f t="shared" si="20"/>
        <v>Seasonal Residential</v>
      </c>
      <c r="D139" s="123" t="s">
        <v>59</v>
      </c>
      <c r="E139" s="25"/>
      <c r="F139" s="36">
        <f>'VRZ BI (2028)'!I139</f>
        <v>0</v>
      </c>
      <c r="G139" s="55">
        <f>IF($E123&gt;0, $E123, $E122)</f>
        <v>680</v>
      </c>
      <c r="H139" s="116">
        <f t="shared" si="22"/>
        <v>0</v>
      </c>
      <c r="I139" s="35">
        <v>0</v>
      </c>
      <c r="J139" s="56">
        <f>IF($E123&gt;0, $E123, $E122)</f>
        <v>680</v>
      </c>
      <c r="K139" s="118">
        <f t="shared" si="23"/>
        <v>0</v>
      </c>
      <c r="L139" s="119">
        <f t="shared" si="21"/>
        <v>0</v>
      </c>
      <c r="M139" s="120" t="str">
        <f t="shared" si="24"/>
        <v/>
      </c>
    </row>
    <row r="140" spans="1:15" x14ac:dyDescent="0.25">
      <c r="A140" s="103" t="str">
        <f t="shared" si="20"/>
        <v>Seasonal Residential</v>
      </c>
      <c r="D140" s="123" t="s">
        <v>60</v>
      </c>
      <c r="E140" s="25"/>
      <c r="F140" s="36">
        <f>'VRZ BI (2028)'!I140</f>
        <v>0</v>
      </c>
      <c r="G140" s="55">
        <f>E122</f>
        <v>680</v>
      </c>
      <c r="H140" s="116">
        <f t="shared" si="22"/>
        <v>0</v>
      </c>
      <c r="I140" s="35">
        <v>0</v>
      </c>
      <c r="J140" s="56">
        <f>E122</f>
        <v>680</v>
      </c>
      <c r="K140" s="118">
        <f t="shared" si="23"/>
        <v>0</v>
      </c>
      <c r="L140" s="119">
        <f t="shared" si="21"/>
        <v>0</v>
      </c>
      <c r="M140" s="120" t="str">
        <f t="shared" si="24"/>
        <v/>
      </c>
    </row>
    <row r="141" spans="1:15" x14ac:dyDescent="0.25">
      <c r="A141" s="103" t="str">
        <f t="shared" si="20"/>
        <v>Seasonal Residential</v>
      </c>
      <c r="D141" s="114" t="s">
        <v>61</v>
      </c>
      <c r="E141" s="25"/>
      <c r="F141" s="36">
        <f>'VRZ BI (2028)'!I141</f>
        <v>1.8513934749804163E-3</v>
      </c>
      <c r="G141" s="55">
        <f>IF($E123&gt;0, $E123, $E122)</f>
        <v>680</v>
      </c>
      <c r="H141" s="116">
        <f t="shared" si="22"/>
        <v>1.2589475629866831</v>
      </c>
      <c r="I141" s="35">
        <v>1.9360292526651118E-3</v>
      </c>
      <c r="J141" s="56">
        <f>IF($E123&gt;0, $E123, $E122)</f>
        <v>680</v>
      </c>
      <c r="K141" s="118">
        <f t="shared" si="23"/>
        <v>1.3164998918122761</v>
      </c>
      <c r="L141" s="119">
        <f t="shared" si="21"/>
        <v>5.7552328825593024E-2</v>
      </c>
      <c r="M141" s="120">
        <f t="shared" si="24"/>
        <v>4.5714635396773715E-2</v>
      </c>
      <c r="O141" s="160"/>
    </row>
    <row r="142" spans="1:15" ht="26.4" x14ac:dyDescent="0.25">
      <c r="A142" s="103" t="str">
        <f t="shared" si="20"/>
        <v>Seasonal Residential</v>
      </c>
      <c r="D142" s="123" t="s">
        <v>62</v>
      </c>
      <c r="E142" s="25"/>
      <c r="F142" s="26">
        <v>0.42</v>
      </c>
      <c r="G142" s="115">
        <v>1</v>
      </c>
      <c r="H142" s="116">
        <f t="shared" si="22"/>
        <v>0.42</v>
      </c>
      <c r="I142" s="45">
        <v>0.42</v>
      </c>
      <c r="J142" s="121">
        <v>1</v>
      </c>
      <c r="K142" s="118">
        <f t="shared" si="23"/>
        <v>0.42</v>
      </c>
      <c r="L142" s="119">
        <f t="shared" si="21"/>
        <v>0</v>
      </c>
      <c r="M142" s="120">
        <f t="shared" si="24"/>
        <v>0</v>
      </c>
    </row>
    <row r="143" spans="1:15" x14ac:dyDescent="0.25">
      <c r="A143" s="103" t="str">
        <f t="shared" si="20"/>
        <v>Seasonal Residential</v>
      </c>
      <c r="D143" s="114" t="s">
        <v>63</v>
      </c>
      <c r="E143" s="25"/>
      <c r="F143" s="36">
        <f>'VRZ BI (2028)'!I143</f>
        <v>0.23509440832387421</v>
      </c>
      <c r="G143" s="115">
        <v>1</v>
      </c>
      <c r="H143" s="116">
        <f t="shared" si="22"/>
        <v>0.23509440832387421</v>
      </c>
      <c r="I143" s="45">
        <v>0.23509440832387421</v>
      </c>
      <c r="J143" s="121">
        <v>1</v>
      </c>
      <c r="K143" s="118">
        <f t="shared" si="23"/>
        <v>0.23509440832387421</v>
      </c>
      <c r="L143" s="119">
        <f t="shared" si="21"/>
        <v>0</v>
      </c>
      <c r="M143" s="120">
        <f t="shared" si="24"/>
        <v>0</v>
      </c>
    </row>
    <row r="144" spans="1:15" x14ac:dyDescent="0.25">
      <c r="A144" s="103" t="str">
        <f t="shared" si="20"/>
        <v>Seasonal Residential</v>
      </c>
      <c r="D144" s="114" t="s">
        <v>64</v>
      </c>
      <c r="E144" s="25"/>
      <c r="F144" s="34">
        <v>0</v>
      </c>
      <c r="G144" s="55">
        <f>IF($E123&gt;0, $E123, $E122)</f>
        <v>680</v>
      </c>
      <c r="H144" s="116">
        <f t="shared" si="22"/>
        <v>0</v>
      </c>
      <c r="I144" s="35">
        <v>0</v>
      </c>
      <c r="J144" s="56">
        <f>IF($E123&gt;0, $E123, $E122)</f>
        <v>680</v>
      </c>
      <c r="K144" s="118">
        <f t="shared" si="23"/>
        <v>0</v>
      </c>
      <c r="L144" s="119">
        <f t="shared" si="21"/>
        <v>0</v>
      </c>
      <c r="M144" s="120" t="str">
        <f t="shared" si="24"/>
        <v/>
      </c>
    </row>
    <row r="145" spans="1:15" ht="26.4" x14ac:dyDescent="0.25">
      <c r="A145" s="103" t="str">
        <f t="shared" si="20"/>
        <v>Seasonal Residential</v>
      </c>
      <c r="B145" s="103" t="s">
        <v>65</v>
      </c>
      <c r="C145" s="24">
        <f>B17</f>
        <v>2</v>
      </c>
      <c r="D145" s="46" t="s">
        <v>66</v>
      </c>
      <c r="E145" s="47"/>
      <c r="F145" s="48"/>
      <c r="G145" s="49"/>
      <c r="H145" s="50">
        <f>SUM(H136:H144)</f>
        <v>93.706182564041612</v>
      </c>
      <c r="I145" s="51"/>
      <c r="J145" s="52"/>
      <c r="K145" s="50">
        <f>SUM(K136:K144)</f>
        <v>96.883734892867196</v>
      </c>
      <c r="L145" s="41">
        <f t="shared" si="21"/>
        <v>3.177552328825584</v>
      </c>
      <c r="M145" s="42">
        <f>IF((H145)=0,"",(L145/H145))</f>
        <v>3.3909740444862849E-2</v>
      </c>
    </row>
    <row r="146" spans="1:15" x14ac:dyDescent="0.25">
      <c r="A146" s="103" t="str">
        <f t="shared" si="20"/>
        <v>Seasonal Residential</v>
      </c>
      <c r="D146" s="126" t="s">
        <v>67</v>
      </c>
      <c r="E146" s="25"/>
      <c r="F146" s="36">
        <f>'VRZ BI (2028)'!I146</f>
        <v>1.38E-2</v>
      </c>
      <c r="G146" s="43">
        <f>IF($E123&gt;0, $E123, $E122*$E124)</f>
        <v>708.22</v>
      </c>
      <c r="H146" s="116">
        <f>G146*F146</f>
        <v>9.7734360000000002</v>
      </c>
      <c r="I146" s="35">
        <v>1.46E-2</v>
      </c>
      <c r="J146" s="44">
        <f>IF($E123&gt;0, $E123, $E122*$E125)</f>
        <v>708.22</v>
      </c>
      <c r="K146" s="118">
        <f>J146*I146</f>
        <v>10.340012</v>
      </c>
      <c r="L146" s="119">
        <f t="shared" si="21"/>
        <v>0.56657599999999952</v>
      </c>
      <c r="M146" s="120">
        <f>IF(ISERROR(L146/H146), "", L146/H146)</f>
        <v>5.7971014492753575E-2</v>
      </c>
      <c r="N146" s="127" t="str">
        <f>IF(ISERROR(ABS(M146)), "", IF(ABS(M146)&gt;=4%, "In the manager's summary, discuss the reasoning for the change in RTSR rates", ""))</f>
        <v>In the manager's summary, discuss the reasoning for the change in RTSR rates</v>
      </c>
      <c r="O146" s="160"/>
    </row>
    <row r="147" spans="1:15" ht="26.4" x14ac:dyDescent="0.25">
      <c r="A147" s="103" t="str">
        <f t="shared" si="20"/>
        <v>Seasonal Residential</v>
      </c>
      <c r="D147" s="128" t="s">
        <v>68</v>
      </c>
      <c r="E147" s="25"/>
      <c r="F147" s="36">
        <f>'VRZ BI (2028)'!I147</f>
        <v>1.2E-2</v>
      </c>
      <c r="G147" s="43">
        <f>IF($E123&gt;0, $E123, $E122*$E124)</f>
        <v>708.22</v>
      </c>
      <c r="H147" s="116">
        <f>G147*F147</f>
        <v>8.49864</v>
      </c>
      <c r="I147" s="35">
        <v>1.2699999999999999E-2</v>
      </c>
      <c r="J147" s="44">
        <f>IF($E123&gt;0, $E123, $E122*$E125)</f>
        <v>708.22</v>
      </c>
      <c r="K147" s="118">
        <f>J147*I147</f>
        <v>8.9943939999999998</v>
      </c>
      <c r="L147" s="119">
        <f t="shared" si="21"/>
        <v>0.49575399999999981</v>
      </c>
      <c r="M147" s="120">
        <f>IF(ISERROR(L147/H147), "", L147/H147)</f>
        <v>5.8333333333333313E-2</v>
      </c>
      <c r="N147" s="127" t="str">
        <f>IF(ISERROR(ABS(M147)), "", IF(ABS(M147)&gt;=4%, "In the manager's summary, discuss the reasoning for the change in RTSR rates", ""))</f>
        <v>In the manager's summary, discuss the reasoning for the change in RTSR rates</v>
      </c>
      <c r="O147" s="160"/>
    </row>
    <row r="148" spans="1:15" ht="26.4" x14ac:dyDescent="0.25">
      <c r="A148" s="103" t="str">
        <f t="shared" si="20"/>
        <v>Seasonal Residential</v>
      </c>
      <c r="B148" s="103" t="s">
        <v>69</v>
      </c>
      <c r="C148" s="24">
        <f>B17</f>
        <v>2</v>
      </c>
      <c r="D148" s="46" t="s">
        <v>70</v>
      </c>
      <c r="E148" s="47"/>
      <c r="F148" s="48"/>
      <c r="G148" s="49"/>
      <c r="H148" s="50">
        <f>SUM(H145:H147)</f>
        <v>111.97825856404161</v>
      </c>
      <c r="I148" s="51"/>
      <c r="J148" s="52"/>
      <c r="K148" s="50">
        <f>SUM(K145:K147)</f>
        <v>116.2181408928672</v>
      </c>
      <c r="L148" s="41">
        <f t="shared" si="21"/>
        <v>4.2398823288255869</v>
      </c>
      <c r="M148" s="42">
        <f>IF((H148)=0,"",(L148/H148))</f>
        <v>3.7863442271704476E-2</v>
      </c>
    </row>
    <row r="149" spans="1:15" ht="26.4" x14ac:dyDescent="0.25">
      <c r="A149" s="103" t="str">
        <f t="shared" si="20"/>
        <v>Seasonal Residential</v>
      </c>
      <c r="D149" s="129" t="s">
        <v>71</v>
      </c>
      <c r="E149" s="25"/>
      <c r="F149" s="34">
        <v>4.5000000000000005E-3</v>
      </c>
      <c r="G149" s="43">
        <f>E122*E124</f>
        <v>708.22</v>
      </c>
      <c r="H149" s="53">
        <f>G149*F149</f>
        <v>3.1869900000000007</v>
      </c>
      <c r="I149" s="35">
        <v>4.5000000000000005E-3</v>
      </c>
      <c r="J149" s="44">
        <f>E122*E125</f>
        <v>708.22</v>
      </c>
      <c r="K149" s="31">
        <f>J149*I149</f>
        <v>3.1869900000000007</v>
      </c>
      <c r="L149" s="119">
        <f t="shared" si="21"/>
        <v>0</v>
      </c>
      <c r="M149" s="120">
        <f>IF(ISERROR(L149/H149), "", L149/H149)</f>
        <v>0</v>
      </c>
    </row>
    <row r="150" spans="1:15" ht="26.4" x14ac:dyDescent="0.25">
      <c r="A150" s="103" t="str">
        <f t="shared" si="20"/>
        <v>Seasonal Residential</v>
      </c>
      <c r="D150" s="129" t="s">
        <v>72</v>
      </c>
      <c r="E150" s="25"/>
      <c r="F150" s="34">
        <v>1.5E-3</v>
      </c>
      <c r="G150" s="43">
        <f>E122*E124</f>
        <v>708.22</v>
      </c>
      <c r="H150" s="53">
        <f>G150*F150</f>
        <v>1.06233</v>
      </c>
      <c r="I150" s="35">
        <v>1.5E-3</v>
      </c>
      <c r="J150" s="44">
        <f>E122*E125</f>
        <v>708.22</v>
      </c>
      <c r="K150" s="31">
        <f>J150*I150</f>
        <v>1.06233</v>
      </c>
      <c r="L150" s="119">
        <f t="shared" si="21"/>
        <v>0</v>
      </c>
      <c r="M150" s="120">
        <f>IF(ISERROR(L150/H150), "", L150/H150)</f>
        <v>0</v>
      </c>
    </row>
    <row r="151" spans="1:15" x14ac:dyDescent="0.25">
      <c r="A151" s="103" t="str">
        <f t="shared" si="20"/>
        <v>Seasonal Residential</v>
      </c>
      <c r="D151" s="25" t="s">
        <v>73</v>
      </c>
      <c r="E151" s="25"/>
      <c r="F151" s="54">
        <v>0.25</v>
      </c>
      <c r="G151" s="115">
        <v>1</v>
      </c>
      <c r="H151" s="130">
        <f>G151*F151</f>
        <v>0.25</v>
      </c>
      <c r="I151" s="45">
        <v>0.25</v>
      </c>
      <c r="J151" s="117">
        <v>1</v>
      </c>
      <c r="K151" s="118">
        <f>J151*I151</f>
        <v>0.25</v>
      </c>
      <c r="L151" s="119">
        <f t="shared" si="21"/>
        <v>0</v>
      </c>
      <c r="M151" s="120">
        <f>IF(ISERROR(L151/H151), "", L151/H151)</f>
        <v>0</v>
      </c>
    </row>
    <row r="152" spans="1:15" ht="26.4" hidden="1" customHeight="1" x14ac:dyDescent="0.25">
      <c r="A152" s="103" t="str">
        <f t="shared" si="20"/>
        <v>Seasonal Residential</v>
      </c>
      <c r="D152" s="129" t="s">
        <v>74</v>
      </c>
      <c r="E152" s="25"/>
      <c r="F152" s="34"/>
      <c r="G152" s="55"/>
      <c r="H152" s="130"/>
      <c r="I152" s="35"/>
      <c r="J152" s="56"/>
      <c r="K152" s="118"/>
      <c r="L152" s="119"/>
      <c r="M152" s="120"/>
    </row>
    <row r="153" spans="1:15" x14ac:dyDescent="0.25">
      <c r="A153" s="103" t="str">
        <f t="shared" si="20"/>
        <v>Seasonal Residential</v>
      </c>
      <c r="B153" s="103" t="s">
        <v>12</v>
      </c>
      <c r="D153" s="25" t="s">
        <v>75</v>
      </c>
      <c r="E153" s="25"/>
      <c r="F153" s="34">
        <v>9.8000000000000004E-2</v>
      </c>
      <c r="G153" s="55">
        <f>IF(AND(E122*12&gt;=150000),OffPeakPer*E122*E124,OffPeakPer*E122)</f>
        <v>435.2</v>
      </c>
      <c r="H153" s="130">
        <f>G153*F153</f>
        <v>42.6496</v>
      </c>
      <c r="I153" s="35">
        <f>F153</f>
        <v>9.8000000000000004E-2</v>
      </c>
      <c r="J153" s="56">
        <f>IF(AND(E122*12&gt;=150000),OffPeakPer*E122*E125,OffPeakPer*E122)</f>
        <v>435.2</v>
      </c>
      <c r="K153" s="118">
        <f>J153*I153</f>
        <v>42.6496</v>
      </c>
      <c r="L153" s="119">
        <f>K153-H153</f>
        <v>0</v>
      </c>
      <c r="M153" s="120">
        <f>IF(ISERROR(L153/H153), "", L153/H153)</f>
        <v>0</v>
      </c>
    </row>
    <row r="154" spans="1:15" x14ac:dyDescent="0.25">
      <c r="A154" s="103" t="str">
        <f t="shared" si="20"/>
        <v>Seasonal Residential</v>
      </c>
      <c r="B154" s="103" t="s">
        <v>12</v>
      </c>
      <c r="D154" s="25" t="s">
        <v>76</v>
      </c>
      <c r="E154" s="25"/>
      <c r="F154" s="34">
        <v>0.157</v>
      </c>
      <c r="G154" s="55">
        <f>IF(AND(E122*12&gt;=150000),MidPeakPer*E122*E124,MidPeakPer*E122)</f>
        <v>122.39999999999999</v>
      </c>
      <c r="H154" s="130">
        <f>G154*F154</f>
        <v>19.216799999999999</v>
      </c>
      <c r="I154" s="35">
        <f>F154</f>
        <v>0.157</v>
      </c>
      <c r="J154" s="56">
        <f>IF(AND(E122*12&gt;=150000),MidPeakPer*E122*E125,MidPeakPer*E122)</f>
        <v>122.39999999999999</v>
      </c>
      <c r="K154" s="118">
        <f>J154*I154</f>
        <v>19.216799999999999</v>
      </c>
      <c r="L154" s="119">
        <f>K154-H154</f>
        <v>0</v>
      </c>
      <c r="M154" s="120">
        <f>IF(ISERROR(L154/H154), "", L154/H154)</f>
        <v>0</v>
      </c>
    </row>
    <row r="155" spans="1:15" ht="13.8" thickBot="1" x14ac:dyDescent="0.3">
      <c r="A155" s="103" t="str">
        <f t="shared" si="20"/>
        <v>Seasonal Residential</v>
      </c>
      <c r="B155" s="103" t="s">
        <v>12</v>
      </c>
      <c r="D155" s="103" t="s">
        <v>77</v>
      </c>
      <c r="E155" s="25"/>
      <c r="F155" s="34">
        <v>0.20300000000000001</v>
      </c>
      <c r="G155" s="55">
        <f>IF(AND(E122*12&gt;=150000),OnPeakPer*E122*E124,OnPeakPer*E122)</f>
        <v>122.39999999999999</v>
      </c>
      <c r="H155" s="130">
        <f>G155*F155</f>
        <v>24.847200000000001</v>
      </c>
      <c r="I155" s="35">
        <f>F155</f>
        <v>0.20300000000000001</v>
      </c>
      <c r="J155" s="56">
        <f>IF(AND(E122*12&gt;=150000),OnPeakPer*E122*E125,OnPeakPer*E122)</f>
        <v>122.39999999999999</v>
      </c>
      <c r="K155" s="118">
        <f>J155*I155</f>
        <v>24.847200000000001</v>
      </c>
      <c r="L155" s="119">
        <f>K155-H155</f>
        <v>0</v>
      </c>
      <c r="M155" s="120">
        <f>IF(ISERROR(L155/H155), "", L155/H155)</f>
        <v>0</v>
      </c>
    </row>
    <row r="156" spans="1:15" ht="13.8" hidden="1" customHeight="1" thickBot="1" x14ac:dyDescent="0.3">
      <c r="A156" s="103" t="str">
        <f t="shared" si="20"/>
        <v>Seasonal Residential</v>
      </c>
      <c r="B156" s="103" t="s">
        <v>78</v>
      </c>
      <c r="D156" s="25" t="s">
        <v>79</v>
      </c>
      <c r="E156" s="25"/>
      <c r="F156" s="34">
        <v>0.11308</v>
      </c>
      <c r="G156" s="55">
        <f>IF(AND(E122*12&gt;=150000),E122*E124,E122)</f>
        <v>680</v>
      </c>
      <c r="H156" s="130">
        <f>G156*F156</f>
        <v>76.894400000000005</v>
      </c>
      <c r="I156" s="35">
        <f>F156</f>
        <v>0.11308</v>
      </c>
      <c r="J156" s="56">
        <f>IF(AND(E122*12&gt;=150000),E122*E125,E122)</f>
        <v>680</v>
      </c>
      <c r="K156" s="118">
        <f>J156*I156</f>
        <v>76.894400000000005</v>
      </c>
      <c r="L156" s="119">
        <f>K156-H156</f>
        <v>0</v>
      </c>
      <c r="M156" s="120">
        <f>IF(ISERROR(L156/H156), "", L156/H156)</f>
        <v>0</v>
      </c>
    </row>
    <row r="157" spans="1:15" ht="13.8" hidden="1" customHeight="1" thickBot="1" x14ac:dyDescent="0.3">
      <c r="A157" s="103" t="str">
        <f t="shared" si="20"/>
        <v>Seasonal Residential</v>
      </c>
      <c r="B157" s="103" t="s">
        <v>17</v>
      </c>
      <c r="D157" s="25" t="s">
        <v>80</v>
      </c>
      <c r="E157" s="25"/>
      <c r="F157" s="34">
        <v>0.11308</v>
      </c>
      <c r="G157" s="55">
        <f>IF(AND(E122*12&gt;=150000),E122*E124,E122)</f>
        <v>680</v>
      </c>
      <c r="H157" s="130">
        <f>G157*F157</f>
        <v>76.894400000000005</v>
      </c>
      <c r="I157" s="35">
        <f>F157</f>
        <v>0.11308</v>
      </c>
      <c r="J157" s="56">
        <f>IF(AND(E122*12&gt;=150000),E122*E125,E122)</f>
        <v>680</v>
      </c>
      <c r="K157" s="118">
        <f>J157*I157</f>
        <v>76.894400000000005</v>
      </c>
      <c r="L157" s="119">
        <f>K157-H157</f>
        <v>0</v>
      </c>
      <c r="M157" s="120">
        <f>IF(ISERROR(L157/H157), "", L157/H157)</f>
        <v>0</v>
      </c>
    </row>
    <row r="158" spans="1:15" ht="13.8" thickBot="1" x14ac:dyDescent="0.3">
      <c r="A158" s="103" t="str">
        <f t="shared" si="20"/>
        <v>Seasonal Residential</v>
      </c>
      <c r="D158" s="58"/>
      <c r="E158" s="59"/>
      <c r="F158" s="60"/>
      <c r="G158" s="61"/>
      <c r="H158" s="62"/>
      <c r="I158" s="60"/>
      <c r="J158" s="63"/>
      <c r="K158" s="62"/>
      <c r="L158" s="64"/>
      <c r="M158" s="65"/>
    </row>
    <row r="159" spans="1:15" x14ac:dyDescent="0.25">
      <c r="A159" s="103" t="str">
        <f t="shared" si="20"/>
        <v>Seasonal Residential</v>
      </c>
      <c r="B159" s="103" t="s">
        <v>12</v>
      </c>
      <c r="D159" s="135" t="s">
        <v>81</v>
      </c>
      <c r="E159" s="25"/>
      <c r="F159" s="136"/>
      <c r="G159" s="137"/>
      <c r="H159" s="138">
        <f>SUM(H149:H155,H148)</f>
        <v>203.19117856404162</v>
      </c>
      <c r="I159" s="139"/>
      <c r="J159" s="139"/>
      <c r="K159" s="138">
        <f>SUM(K149:K155,K148)</f>
        <v>207.43106089286721</v>
      </c>
      <c r="L159" s="140">
        <f>K159-H159</f>
        <v>4.2398823288255869</v>
      </c>
      <c r="M159" s="141">
        <f>IF((H159)=0,"",(L159/H159))</f>
        <v>2.0866468509061108E-2</v>
      </c>
    </row>
    <row r="160" spans="1:15" x14ac:dyDescent="0.25">
      <c r="A160" s="103" t="str">
        <f t="shared" si="20"/>
        <v>Seasonal Residential</v>
      </c>
      <c r="B160" s="103" t="s">
        <v>12</v>
      </c>
      <c r="D160" s="142" t="s">
        <v>82</v>
      </c>
      <c r="E160" s="25"/>
      <c r="F160" s="136">
        <v>0.13</v>
      </c>
      <c r="G160" s="143"/>
      <c r="H160" s="144">
        <f>H159*F160</f>
        <v>26.414853213325411</v>
      </c>
      <c r="I160" s="145">
        <v>0.13</v>
      </c>
      <c r="J160" s="115"/>
      <c r="K160" s="144">
        <f>K159*I160</f>
        <v>26.966037916072739</v>
      </c>
      <c r="L160" s="119">
        <f>K160-H160</f>
        <v>0.551184702747328</v>
      </c>
      <c r="M160" s="146">
        <f>IF((H160)=0,"",(L160/H160))</f>
        <v>2.0866468509061171E-2</v>
      </c>
    </row>
    <row r="161" spans="1:13" ht="14.4" x14ac:dyDescent="0.3">
      <c r="A161" s="103" t="str">
        <f t="shared" si="20"/>
        <v>Seasonal Residential</v>
      </c>
      <c r="B161" s="103" t="s">
        <v>12</v>
      </c>
      <c r="D161" s="142" t="s">
        <v>83</v>
      </c>
      <c r="E161" s="147"/>
      <c r="F161" s="148">
        <f>OER</f>
        <v>0.23499999999999999</v>
      </c>
      <c r="G161" s="143"/>
      <c r="H161" s="144">
        <f>IF(OR(ISNUMBER(SEARCH("[DGEN]", E120))=TRUE, ISNUMBER(SEARCH("STREET LIGHT", E120))=TRUE), 0, IF(AND(E122=0, E123=0),0, IF(AND(E123=0, E122*12&gt;250000), 0, IF(AND(E122=0, E123&gt;=50), 0, IF(E122*12&lt;=250000, F161*H159*-1, IF(E123&lt;50, F161*H159*-1, 0))))))</f>
        <v>-47.749926962549779</v>
      </c>
      <c r="I161" s="148">
        <f>OER</f>
        <v>0.23499999999999999</v>
      </c>
      <c r="J161" s="115"/>
      <c r="K161" s="144">
        <f>IF(OR(ISNUMBER(SEARCH("[DGEN]", E120))=TRUE, ISNUMBER(SEARCH("STREET LIGHT", E120))=TRUE), 0, IF(AND(E122=0, E123=0),0, IF(AND(E123=0, E122*12&gt;250000), 0, IF(AND(E122=0, E123&gt;=50), 0, IF(E122*12&lt;=250000, I161*K159*-1, IF(E123&lt;50, I161*K159*-1, 0))))))</f>
        <v>-48.74629930982379</v>
      </c>
      <c r="L161" s="119">
        <f>K161-H161</f>
        <v>-0.99637234727401136</v>
      </c>
      <c r="M161" s="146"/>
    </row>
    <row r="162" spans="1:13" ht="13.8" thickBot="1" x14ac:dyDescent="0.3">
      <c r="A162" s="103" t="str">
        <f t="shared" si="20"/>
        <v>Seasonal Residential</v>
      </c>
      <c r="B162" s="103" t="s">
        <v>84</v>
      </c>
      <c r="C162" s="24">
        <f>B17</f>
        <v>2</v>
      </c>
      <c r="D162" s="247" t="s">
        <v>85</v>
      </c>
      <c r="E162" s="247"/>
      <c r="F162" s="77"/>
      <c r="G162" s="78"/>
      <c r="H162" s="79">
        <f>H159+H160+H161</f>
        <v>181.85610481481726</v>
      </c>
      <c r="I162" s="80"/>
      <c r="J162" s="80"/>
      <c r="K162" s="81">
        <f>K159+K160+K161</f>
        <v>185.65079949911615</v>
      </c>
      <c r="L162" s="82">
        <f>K162-H162</f>
        <v>3.7946946842988893</v>
      </c>
      <c r="M162" s="83">
        <f>IF((H162)=0,"",(L162/H162))</f>
        <v>2.0866468509061046E-2</v>
      </c>
    </row>
    <row r="163" spans="1:13" ht="13.8" thickBot="1" x14ac:dyDescent="0.3">
      <c r="A163" s="103" t="str">
        <f t="shared" si="20"/>
        <v>Seasonal Residential</v>
      </c>
      <c r="B163" s="103" t="s">
        <v>12</v>
      </c>
      <c r="D163" s="58"/>
      <c r="E163" s="59"/>
      <c r="F163" s="60"/>
      <c r="G163" s="61"/>
      <c r="H163" s="62"/>
      <c r="I163" s="60"/>
      <c r="J163" s="63"/>
      <c r="K163" s="62"/>
      <c r="L163" s="64"/>
      <c r="M163" s="65"/>
    </row>
    <row r="164" spans="1:13" hidden="1" x14ac:dyDescent="0.25">
      <c r="A164" s="103" t="str">
        <f t="shared" si="20"/>
        <v>Seasonal Residential</v>
      </c>
      <c r="B164" s="103" t="s">
        <v>78</v>
      </c>
      <c r="D164" s="135" t="s">
        <v>86</v>
      </c>
      <c r="E164" s="25"/>
      <c r="F164" s="136"/>
      <c r="G164" s="137"/>
      <c r="H164" s="138">
        <f>SUM(H156,H149:H152,H148)</f>
        <v>193.37197856404163</v>
      </c>
      <c r="I164" s="139"/>
      <c r="J164" s="139"/>
      <c r="K164" s="138">
        <f>SUM(K156,K149:K152,K148)</f>
        <v>197.61186089286718</v>
      </c>
      <c r="L164" s="140">
        <f>K164-H164</f>
        <v>4.2398823288255585</v>
      </c>
      <c r="M164" s="141">
        <f>IF((H164)=0,"",(L164/H164))</f>
        <v>2.1926043061204853E-2</v>
      </c>
    </row>
    <row r="165" spans="1:13" hidden="1" x14ac:dyDescent="0.25">
      <c r="A165" s="103" t="str">
        <f t="shared" si="20"/>
        <v>Seasonal Residential</v>
      </c>
      <c r="B165" s="103" t="s">
        <v>78</v>
      </c>
      <c r="D165" s="142" t="s">
        <v>82</v>
      </c>
      <c r="E165" s="25"/>
      <c r="F165" s="136">
        <v>0.13</v>
      </c>
      <c r="G165" s="137"/>
      <c r="H165" s="144">
        <f>H164*F165</f>
        <v>25.138357213325413</v>
      </c>
      <c r="I165" s="136">
        <v>0.13</v>
      </c>
      <c r="J165" s="145"/>
      <c r="K165" s="144">
        <f>K164*I165</f>
        <v>25.689541916072734</v>
      </c>
      <c r="L165" s="119">
        <f>K165-H165</f>
        <v>0.5511847027473209</v>
      </c>
      <c r="M165" s="146">
        <f>IF((H165)=0,"",(L165/H165))</f>
        <v>2.1926043061204784E-2</v>
      </c>
    </row>
    <row r="166" spans="1:13" ht="14.4" hidden="1" x14ac:dyDescent="0.3">
      <c r="A166" s="103" t="str">
        <f t="shared" si="20"/>
        <v>Seasonal Residential</v>
      </c>
      <c r="B166" s="103" t="s">
        <v>78</v>
      </c>
      <c r="D166" s="142" t="s">
        <v>83</v>
      </c>
      <c r="E166" s="147"/>
      <c r="F166" s="148">
        <f>OER</f>
        <v>0.23499999999999999</v>
      </c>
      <c r="G166" s="137"/>
      <c r="H166" s="144">
        <f>IF(OR(ISNUMBER(SEARCH("[DGEN]", E120))=TRUE, ISNUMBER(SEARCH("STREET LIGHT", E120))=TRUE), 0, IF(AND(E122=0, E123=0),0, IF(AND(E123=0, E122*12&gt;250000), 0, IF(AND(E122=0, E123&gt;=50), 0, IF(E122*12&lt;=250000, F166*H164*-1, IF(E123&lt;50, F166*H164*-1, 0))))))</f>
        <v>-45.442414962549776</v>
      </c>
      <c r="I166" s="148">
        <f>OER</f>
        <v>0.23499999999999999</v>
      </c>
      <c r="J166" s="145"/>
      <c r="K166" s="144">
        <f>IF(OR(ISNUMBER(SEARCH("[DGEN]", E120))=TRUE, ISNUMBER(SEARCH("STREET LIGHT", E120))=TRUE), 0, IF(AND(E122=0, E123=0),0, IF(AND(E123=0, E122*12&gt;250000), 0, IF(AND(E122=0, E123&gt;=50), 0, IF(E122*12&lt;=250000, I166*K164*-1, IF(E123&lt;50, I166*K164*-1, 0))))))</f>
        <v>-46.438787309823788</v>
      </c>
      <c r="L166" s="119"/>
      <c r="M166" s="146"/>
    </row>
    <row r="167" spans="1:13" hidden="1" x14ac:dyDescent="0.25">
      <c r="A167" s="103" t="str">
        <f t="shared" si="20"/>
        <v>Seasonal Residential</v>
      </c>
      <c r="B167" s="103" t="s">
        <v>87</v>
      </c>
      <c r="D167" s="248" t="s">
        <v>86</v>
      </c>
      <c r="E167" s="248"/>
      <c r="F167" s="149"/>
      <c r="G167" s="143"/>
      <c r="H167" s="138">
        <f>SUM(H164,H165)</f>
        <v>218.51033577736703</v>
      </c>
      <c r="I167" s="150"/>
      <c r="J167" s="150"/>
      <c r="K167" s="138">
        <f>SUM(K164,K165)</f>
        <v>223.30140280893991</v>
      </c>
      <c r="L167" s="140">
        <f>K167-H167</f>
        <v>4.7910670315728794</v>
      </c>
      <c r="M167" s="141">
        <f>IF((H167)=0,"",(L167/H167))</f>
        <v>2.1926043061204846E-2</v>
      </c>
    </row>
    <row r="168" spans="1:13" ht="13.8" hidden="1" thickBot="1" x14ac:dyDescent="0.3">
      <c r="A168" s="103" t="str">
        <f t="shared" si="20"/>
        <v>Seasonal Residential</v>
      </c>
      <c r="B168" s="103" t="s">
        <v>78</v>
      </c>
      <c r="D168" s="131"/>
      <c r="E168" s="132"/>
      <c r="F168" s="151"/>
      <c r="G168" s="152"/>
      <c r="H168" s="153"/>
      <c r="I168" s="151"/>
      <c r="J168" s="133"/>
      <c r="K168" s="153"/>
      <c r="L168" s="154"/>
      <c r="M168" s="134"/>
    </row>
    <row r="169" spans="1:13" hidden="1" x14ac:dyDescent="0.25">
      <c r="A169" s="103" t="str">
        <f t="shared" si="20"/>
        <v>Seasonal Residential</v>
      </c>
      <c r="B169" s="103" t="s">
        <v>17</v>
      </c>
      <c r="D169" s="135" t="s">
        <v>88</v>
      </c>
      <c r="E169" s="25"/>
      <c r="F169" s="136"/>
      <c r="G169" s="137"/>
      <c r="H169" s="138">
        <f>SUM(H157,H149:H152,H148)</f>
        <v>193.37197856404163</v>
      </c>
      <c r="I169" s="139"/>
      <c r="J169" s="139"/>
      <c r="K169" s="138">
        <f>SUM(K157,K149:K152,K148)</f>
        <v>197.61186089286718</v>
      </c>
      <c r="L169" s="140">
        <f>K169-H169</f>
        <v>4.2398823288255585</v>
      </c>
      <c r="M169" s="141">
        <f>IF((H169)=0,"",(L169/H169))</f>
        <v>2.1926043061204853E-2</v>
      </c>
    </row>
    <row r="170" spans="1:13" hidden="1" x14ac:dyDescent="0.25">
      <c r="A170" s="103" t="str">
        <f t="shared" si="20"/>
        <v>Seasonal Residential</v>
      </c>
      <c r="B170" s="103" t="s">
        <v>17</v>
      </c>
      <c r="D170" s="142" t="s">
        <v>82</v>
      </c>
      <c r="E170" s="25"/>
      <c r="F170" s="136">
        <v>0.13</v>
      </c>
      <c r="G170" s="137"/>
      <c r="H170" s="144">
        <f>H169*F170</f>
        <v>25.138357213325413</v>
      </c>
      <c r="I170" s="136">
        <v>0.13</v>
      </c>
      <c r="J170" s="145"/>
      <c r="K170" s="144">
        <f>K169*I170</f>
        <v>25.689541916072734</v>
      </c>
      <c r="L170" s="119">
        <f>K170-H170</f>
        <v>0.5511847027473209</v>
      </c>
      <c r="M170" s="146">
        <f>IF((H170)=0,"",(L170/H170))</f>
        <v>2.1926043061204784E-2</v>
      </c>
    </row>
    <row r="171" spans="1:13" ht="14.4" hidden="1" x14ac:dyDescent="0.3">
      <c r="A171" s="103" t="str">
        <f t="shared" si="20"/>
        <v>Seasonal Residential</v>
      </c>
      <c r="B171" s="103" t="s">
        <v>17</v>
      </c>
      <c r="D171" s="142" t="s">
        <v>83</v>
      </c>
      <c r="E171" s="147"/>
      <c r="F171" s="148">
        <f>OER</f>
        <v>0.23499999999999999</v>
      </c>
      <c r="G171" s="137"/>
      <c r="H171" s="144">
        <f>IF(OR(ISNUMBER(SEARCH("[DGEN]", E120))=TRUE, ISNUMBER(SEARCH("STREET LIGHT", E120))=TRUE), 0, IF(AND(E122=0, E123=0),0, IF(AND(E123=0, E122*12&gt;250000), 0, IF(AND(E122=0, E123&gt;=50), 0, IF(E122*12&lt;=250000, F171*H169*-1, IF(E123&lt;50, F171*H169*-1, 0))))))</f>
        <v>-45.442414962549776</v>
      </c>
      <c r="I171" s="148">
        <f>OER</f>
        <v>0.23499999999999999</v>
      </c>
      <c r="J171" s="145"/>
      <c r="K171" s="144">
        <f>IF(OR(ISNUMBER(SEARCH("[DGEN]", E120))=TRUE, ISNUMBER(SEARCH("STREET LIGHT", E120))=TRUE), 0, IF(AND(E122=0, E123=0),0, IF(AND(E123=0, E122*12&gt;250000), 0, IF(AND(E122=0, E123&gt;=50), 0, IF(E122*12&lt;=250000, I171*K169*-1, IF(E123&lt;50, I171*K169*-1, 0))))))</f>
        <v>-46.438787309823788</v>
      </c>
      <c r="L171" s="119"/>
      <c r="M171" s="146"/>
    </row>
    <row r="172" spans="1:13" hidden="1" x14ac:dyDescent="0.25">
      <c r="A172" s="103" t="str">
        <f t="shared" si="20"/>
        <v>Seasonal Residential</v>
      </c>
      <c r="B172" s="103" t="s">
        <v>89</v>
      </c>
      <c r="D172" s="248" t="s">
        <v>88</v>
      </c>
      <c r="E172" s="248"/>
      <c r="F172" s="149"/>
      <c r="G172" s="143"/>
      <c r="H172" s="138">
        <f>SUM(H169,H170)</f>
        <v>218.51033577736703</v>
      </c>
      <c r="I172" s="150"/>
      <c r="J172" s="150"/>
      <c r="K172" s="138">
        <f>SUM(K169,K170)</f>
        <v>223.30140280893991</v>
      </c>
      <c r="L172" s="140">
        <f>K172-H172</f>
        <v>4.7910670315728794</v>
      </c>
      <c r="M172" s="141">
        <f>IF((H172)=0,"",(L172/H172))</f>
        <v>2.1926043061204846E-2</v>
      </c>
    </row>
    <row r="173" spans="1:13" ht="13.8" hidden="1" thickBot="1" x14ac:dyDescent="0.3">
      <c r="A173" s="103" t="str">
        <f t="shared" si="20"/>
        <v>Seasonal Residential</v>
      </c>
      <c r="B173" s="103" t="s">
        <v>17</v>
      </c>
      <c r="D173" s="131"/>
      <c r="E173" s="132"/>
      <c r="F173" s="155"/>
      <c r="G173" s="152"/>
      <c r="H173" s="156"/>
      <c r="I173" s="155"/>
      <c r="J173" s="133"/>
      <c r="K173" s="156"/>
      <c r="L173" s="154"/>
      <c r="M173" s="157"/>
    </row>
    <row r="176" spans="1:13" x14ac:dyDescent="0.25">
      <c r="C176" s="103"/>
      <c r="D176" s="104" t="s">
        <v>34</v>
      </c>
      <c r="E176" s="246" t="str">
        <f>D18</f>
        <v>GS &lt;50</v>
      </c>
      <c r="F176" s="246"/>
      <c r="G176" s="246"/>
      <c r="H176" s="246"/>
      <c r="I176" s="246"/>
      <c r="J176" s="246"/>
      <c r="K176" s="103" t="str">
        <f>IF(N18="DEMAND - INTERVAL","RTSR - INTERVAL METERED","")</f>
        <v/>
      </c>
    </row>
    <row r="177" spans="1:14" x14ac:dyDescent="0.25">
      <c r="C177" s="103"/>
      <c r="D177" s="104" t="s">
        <v>35</v>
      </c>
      <c r="E177" s="236" t="str">
        <f>H18</f>
        <v>RPP</v>
      </c>
      <c r="F177" s="236"/>
      <c r="G177" s="236"/>
      <c r="H177" s="20"/>
      <c r="I177" s="20"/>
    </row>
    <row r="178" spans="1:14" ht="15.6" x14ac:dyDescent="0.25">
      <c r="C178" s="103"/>
      <c r="D178" s="104" t="s">
        <v>36</v>
      </c>
      <c r="E178" s="21">
        <f>K18</f>
        <v>2000</v>
      </c>
      <c r="F178" s="105" t="s">
        <v>11</v>
      </c>
      <c r="J178" s="22"/>
      <c r="K178" s="22"/>
      <c r="L178" s="22"/>
      <c r="M178" s="22"/>
      <c r="N178" s="22"/>
    </row>
    <row r="179" spans="1:14" ht="15.6" x14ac:dyDescent="0.3">
      <c r="C179" s="103"/>
      <c r="D179" s="104" t="s">
        <v>37</v>
      </c>
      <c r="E179" s="21">
        <f>L18</f>
        <v>0</v>
      </c>
      <c r="F179" s="106" t="s">
        <v>16</v>
      </c>
      <c r="G179" s="107"/>
      <c r="H179" s="108"/>
      <c r="I179" s="108"/>
      <c r="J179" s="108"/>
    </row>
    <row r="180" spans="1:14" x14ac:dyDescent="0.25">
      <c r="C180" s="103"/>
      <c r="D180" s="104" t="s">
        <v>38</v>
      </c>
      <c r="E180" s="23">
        <f>I18</f>
        <v>1.0415000000000001</v>
      </c>
    </row>
    <row r="181" spans="1:14" x14ac:dyDescent="0.25">
      <c r="C181" s="103"/>
      <c r="D181" s="104" t="s">
        <v>39</v>
      </c>
      <c r="E181" s="23">
        <f>J18</f>
        <v>1.0415000000000001</v>
      </c>
    </row>
    <row r="182" spans="1:14" x14ac:dyDescent="0.25">
      <c r="C182" s="103"/>
    </row>
    <row r="183" spans="1:14" x14ac:dyDescent="0.25">
      <c r="C183" s="103"/>
      <c r="E183" s="105"/>
      <c r="F183" s="237" t="s">
        <v>40</v>
      </c>
      <c r="G183" s="238"/>
      <c r="H183" s="239"/>
      <c r="I183" s="237" t="s">
        <v>41</v>
      </c>
      <c r="J183" s="238"/>
      <c r="K183" s="239"/>
      <c r="L183" s="237" t="s">
        <v>42</v>
      </c>
      <c r="M183" s="239"/>
    </row>
    <row r="184" spans="1:14" x14ac:dyDescent="0.25">
      <c r="C184" s="103"/>
      <c r="E184" s="240"/>
      <c r="F184" s="109" t="s">
        <v>43</v>
      </c>
      <c r="G184" s="109" t="s">
        <v>44</v>
      </c>
      <c r="H184" s="110" t="s">
        <v>45</v>
      </c>
      <c r="I184" s="109" t="s">
        <v>43</v>
      </c>
      <c r="J184" s="111" t="s">
        <v>44</v>
      </c>
      <c r="K184" s="110" t="s">
        <v>45</v>
      </c>
      <c r="L184" s="242" t="s">
        <v>46</v>
      </c>
      <c r="M184" s="244" t="s">
        <v>47</v>
      </c>
    </row>
    <row r="185" spans="1:14" x14ac:dyDescent="0.25">
      <c r="C185" s="103"/>
      <c r="E185" s="241"/>
      <c r="F185" s="112" t="s">
        <v>48</v>
      </c>
      <c r="G185" s="112"/>
      <c r="H185" s="113" t="s">
        <v>48</v>
      </c>
      <c r="I185" s="112" t="s">
        <v>48</v>
      </c>
      <c r="J185" s="113"/>
      <c r="K185" s="113" t="s">
        <v>48</v>
      </c>
      <c r="L185" s="243"/>
      <c r="M185" s="245"/>
    </row>
    <row r="186" spans="1:14" x14ac:dyDescent="0.25">
      <c r="A186" s="103" t="str">
        <f>$E176</f>
        <v>GS &lt;50</v>
      </c>
      <c r="D186" s="114" t="s">
        <v>49</v>
      </c>
      <c r="E186" s="25"/>
      <c r="F186" s="26">
        <f>'VRZ BI (2028)'!I186</f>
        <v>27.24</v>
      </c>
      <c r="G186" s="115">
        <v>1</v>
      </c>
      <c r="H186" s="116">
        <f>G186*F186</f>
        <v>27.24</v>
      </c>
      <c r="I186" s="45">
        <v>27.24</v>
      </c>
      <c r="J186" s="117">
        <f>G186</f>
        <v>1</v>
      </c>
      <c r="K186" s="118">
        <f>J186*I186</f>
        <v>27.24</v>
      </c>
      <c r="L186" s="119">
        <f>K186-H186</f>
        <v>0</v>
      </c>
      <c r="M186" s="120">
        <f>IF(ISERROR(L186/H186), "", L186/H186)</f>
        <v>0</v>
      </c>
    </row>
    <row r="187" spans="1:14" x14ac:dyDescent="0.25">
      <c r="A187" s="103" t="str">
        <f t="shared" ref="A187:A229" si="25">A186</f>
        <v>GS &lt;50</v>
      </c>
      <c r="D187" s="114" t="s">
        <v>50</v>
      </c>
      <c r="E187" s="25"/>
      <c r="F187" s="36">
        <f>'VRZ BI (2028)'!I187</f>
        <v>3.3799999999999997E-2</v>
      </c>
      <c r="G187" s="115">
        <f>IF($E179&gt;0, $E179, $E178)</f>
        <v>2000</v>
      </c>
      <c r="H187" s="116">
        <f>G187*F187</f>
        <v>67.599999999999994</v>
      </c>
      <c r="I187" s="35">
        <v>3.5499999999999997E-2</v>
      </c>
      <c r="J187" s="117">
        <f>IF($E179&gt;0, $E179, $E178)</f>
        <v>2000</v>
      </c>
      <c r="K187" s="118">
        <f>J187*I187</f>
        <v>71</v>
      </c>
      <c r="L187" s="119">
        <f>K187-H187</f>
        <v>3.4000000000000057</v>
      </c>
      <c r="M187" s="120">
        <f>IF(ISERROR(L187/H187), "", L187/H187)</f>
        <v>5.0295857988165771E-2</v>
      </c>
    </row>
    <row r="188" spans="1:14" ht="13.2" hidden="1" customHeight="1" x14ac:dyDescent="0.25">
      <c r="A188" s="103" t="str">
        <f t="shared" si="25"/>
        <v>GS &lt;50</v>
      </c>
      <c r="D188" s="114" t="s">
        <v>51</v>
      </c>
      <c r="E188" s="25"/>
      <c r="F188" s="34"/>
      <c r="G188" s="115">
        <f>IF($E179&gt;0, $E179, $E178)</f>
        <v>2000</v>
      </c>
      <c r="H188" s="116">
        <v>0</v>
      </c>
      <c r="I188" s="35"/>
      <c r="J188" s="117">
        <f>IF($E179&gt;0, $E179, $E178)</f>
        <v>2000</v>
      </c>
      <c r="K188" s="118">
        <v>0</v>
      </c>
      <c r="L188" s="119"/>
      <c r="M188" s="120"/>
    </row>
    <row r="189" spans="1:14" ht="13.2" hidden="1" customHeight="1" x14ac:dyDescent="0.25">
      <c r="A189" s="103" t="str">
        <f t="shared" si="25"/>
        <v>GS &lt;50</v>
      </c>
      <c r="D189" s="114" t="s">
        <v>52</v>
      </c>
      <c r="E189" s="25"/>
      <c r="F189" s="34"/>
      <c r="G189" s="115">
        <f>IF($E179&gt;0, $E179, $E178)</f>
        <v>2000</v>
      </c>
      <c r="H189" s="116">
        <v>0</v>
      </c>
      <c r="I189" s="35"/>
      <c r="J189" s="121">
        <f>IF($E179&gt;0, $E179, $E178)</f>
        <v>2000</v>
      </c>
      <c r="K189" s="118">
        <v>0</v>
      </c>
      <c r="L189" s="119">
        <f t="shared" ref="L189:L207" si="26">K189-H189</f>
        <v>0</v>
      </c>
      <c r="M189" s="120" t="str">
        <f>IF(ISERROR(L189/H189), "", L189/H189)</f>
        <v/>
      </c>
    </row>
    <row r="190" spans="1:14" x14ac:dyDescent="0.25">
      <c r="A190" s="103" t="str">
        <f t="shared" si="25"/>
        <v>GS &lt;50</v>
      </c>
      <c r="D190" s="114" t="s">
        <v>53</v>
      </c>
      <c r="E190" s="25"/>
      <c r="F190" s="26">
        <f>'VRZ BI (2028)'!I190</f>
        <v>0</v>
      </c>
      <c r="G190" s="115">
        <v>1</v>
      </c>
      <c r="H190" s="116">
        <f>G190*F190</f>
        <v>0</v>
      </c>
      <c r="I190" s="45">
        <v>0</v>
      </c>
      <c r="J190" s="117">
        <f>G190</f>
        <v>1</v>
      </c>
      <c r="K190" s="118">
        <f>J190*I190</f>
        <v>0</v>
      </c>
      <c r="L190" s="119">
        <f t="shared" si="26"/>
        <v>0</v>
      </c>
      <c r="M190" s="120" t="str">
        <f>IF(ISERROR(L190/H190), "", L190/H190)</f>
        <v/>
      </c>
    </row>
    <row r="191" spans="1:14" x14ac:dyDescent="0.25">
      <c r="A191" s="103" t="str">
        <f t="shared" si="25"/>
        <v>GS &lt;50</v>
      </c>
      <c r="D191" s="114" t="s">
        <v>54</v>
      </c>
      <c r="E191" s="25"/>
      <c r="F191" s="36">
        <f>'VRZ BI (2028)'!I191</f>
        <v>2.1873692150652917E-3</v>
      </c>
      <c r="G191" s="115">
        <f>IF($E179&gt;0, $E179, $E178)</f>
        <v>2000</v>
      </c>
      <c r="H191" s="116">
        <f>G191*F191</f>
        <v>4.3747384301305834</v>
      </c>
      <c r="I191" s="35">
        <v>2.1873692150652917E-3</v>
      </c>
      <c r="J191" s="117">
        <f>IF($E179&gt;0, $E179, $E178)</f>
        <v>2000</v>
      </c>
      <c r="K191" s="118">
        <f>J191*I191</f>
        <v>4.3747384301305834</v>
      </c>
      <c r="L191" s="119">
        <f t="shared" si="26"/>
        <v>0</v>
      </c>
      <c r="M191" s="120">
        <f>IF(ISERROR(L191/H191), "", L191/H191)</f>
        <v>0</v>
      </c>
    </row>
    <row r="192" spans="1:14" x14ac:dyDescent="0.25">
      <c r="A192" s="103" t="str">
        <f t="shared" si="25"/>
        <v>GS &lt;50</v>
      </c>
      <c r="B192" s="103" t="s">
        <v>55</v>
      </c>
      <c r="C192" s="24">
        <f>B18</f>
        <v>3</v>
      </c>
      <c r="D192" s="46" t="s">
        <v>56</v>
      </c>
      <c r="E192" s="47"/>
      <c r="F192" s="48"/>
      <c r="G192" s="49"/>
      <c r="H192" s="50">
        <f>SUM(H186:H191)</f>
        <v>99.214738430130566</v>
      </c>
      <c r="I192" s="51"/>
      <c r="J192" s="52"/>
      <c r="K192" s="50">
        <f>SUM(K186:K191)</f>
        <v>102.61473843013057</v>
      </c>
      <c r="L192" s="41">
        <f t="shared" si="26"/>
        <v>3.4000000000000057</v>
      </c>
      <c r="M192" s="42">
        <f>IF((H192)=0,"",(L192/H192))</f>
        <v>3.4269102089044649E-2</v>
      </c>
    </row>
    <row r="193" spans="1:15" x14ac:dyDescent="0.25">
      <c r="A193" s="103" t="str">
        <f t="shared" si="25"/>
        <v>GS &lt;50</v>
      </c>
      <c r="D193" s="123" t="s">
        <v>57</v>
      </c>
      <c r="E193" s="25"/>
      <c r="F193" s="34">
        <f>IF((E178*12&gt;=150000), 0, IF(E177="RPP",(F209*OffPeakPer+F210*MidPeakPer+F211*OnPeakPer),IF(E177="Non-RPP (Retailer)",F212,F213)))</f>
        <v>0.12752000000000002</v>
      </c>
      <c r="G193" s="43">
        <f>IF(F193=0, 0, $E178*E180-E178)</f>
        <v>83</v>
      </c>
      <c r="H193" s="28">
        <f t="shared" ref="H193:H200" si="27">G193*F193</f>
        <v>10.584160000000002</v>
      </c>
      <c r="I193" s="35">
        <f>IF((E178*12&gt;=150000), 0, IF(E177="RPP",(I209*OffPeakPer+I210*MidPeakPer+I211*OnPeakPer),IF(E177="Non-RPP (Retailer)",I212,I213)))</f>
        <v>0.12752000000000002</v>
      </c>
      <c r="J193" s="44">
        <f>IF(I193=0, 0, E178*E181-E178)</f>
        <v>83</v>
      </c>
      <c r="K193" s="31">
        <f t="shared" ref="K193:K200" si="28">J193*I193</f>
        <v>10.584160000000002</v>
      </c>
      <c r="L193" s="119">
        <f t="shared" si="26"/>
        <v>0</v>
      </c>
      <c r="M193" s="120">
        <f t="shared" ref="M193:M200" si="29">IF(ISERROR(L193/H193), "", L193/H193)</f>
        <v>0</v>
      </c>
    </row>
    <row r="194" spans="1:15" ht="26.4" x14ac:dyDescent="0.25">
      <c r="A194" s="103" t="str">
        <f t="shared" si="25"/>
        <v>GS &lt;50</v>
      </c>
      <c r="D194" s="123" t="s">
        <v>58</v>
      </c>
      <c r="E194" s="25"/>
      <c r="F194" s="36">
        <f>'VRZ BI (2028)'!I194</f>
        <v>0</v>
      </c>
      <c r="G194" s="55">
        <f>IF($E179&gt;0, $E179, $E178)</f>
        <v>2000</v>
      </c>
      <c r="H194" s="116">
        <f t="shared" si="27"/>
        <v>0</v>
      </c>
      <c r="I194" s="35">
        <v>0</v>
      </c>
      <c r="J194" s="56">
        <f>IF($E179&gt;0, $E179, $E178)</f>
        <v>2000</v>
      </c>
      <c r="K194" s="118">
        <f t="shared" si="28"/>
        <v>0</v>
      </c>
      <c r="L194" s="119">
        <f t="shared" si="26"/>
        <v>0</v>
      </c>
      <c r="M194" s="120" t="str">
        <f t="shared" si="29"/>
        <v/>
      </c>
    </row>
    <row r="195" spans="1:15" x14ac:dyDescent="0.25">
      <c r="A195" s="103" t="str">
        <f t="shared" si="25"/>
        <v>GS &lt;50</v>
      </c>
      <c r="D195" s="123" t="s">
        <v>59</v>
      </c>
      <c r="E195" s="25"/>
      <c r="F195" s="36">
        <f>'VRZ BI (2028)'!I195</f>
        <v>0</v>
      </c>
      <c r="G195" s="55">
        <f>IF($E179&gt;0, $E179, $E178)</f>
        <v>2000</v>
      </c>
      <c r="H195" s="116">
        <f t="shared" si="27"/>
        <v>0</v>
      </c>
      <c r="I195" s="35">
        <v>0</v>
      </c>
      <c r="J195" s="56">
        <f>IF($E179&gt;0, $E179, $E178)</f>
        <v>2000</v>
      </c>
      <c r="K195" s="118">
        <f t="shared" si="28"/>
        <v>0</v>
      </c>
      <c r="L195" s="119">
        <f t="shared" si="26"/>
        <v>0</v>
      </c>
      <c r="M195" s="120" t="str">
        <f t="shared" si="29"/>
        <v/>
      </c>
    </row>
    <row r="196" spans="1:15" x14ac:dyDescent="0.25">
      <c r="A196" s="103" t="str">
        <f t="shared" si="25"/>
        <v>GS &lt;50</v>
      </c>
      <c r="D196" s="123" t="s">
        <v>60</v>
      </c>
      <c r="E196" s="25"/>
      <c r="F196" s="36">
        <f>'VRZ BI (2028)'!I196</f>
        <v>0</v>
      </c>
      <c r="G196" s="55">
        <f>E178</f>
        <v>2000</v>
      </c>
      <c r="H196" s="116">
        <f t="shared" si="27"/>
        <v>0</v>
      </c>
      <c r="I196" s="35">
        <v>0</v>
      </c>
      <c r="J196" s="56">
        <f>E178</f>
        <v>2000</v>
      </c>
      <c r="K196" s="118">
        <f t="shared" si="28"/>
        <v>0</v>
      </c>
      <c r="L196" s="119">
        <f t="shared" si="26"/>
        <v>0</v>
      </c>
      <c r="M196" s="120" t="str">
        <f t="shared" si="29"/>
        <v/>
      </c>
    </row>
    <row r="197" spans="1:15" x14ac:dyDescent="0.25">
      <c r="A197" s="103" t="str">
        <f t="shared" si="25"/>
        <v>GS &lt;50</v>
      </c>
      <c r="D197" s="114" t="s">
        <v>61</v>
      </c>
      <c r="E197" s="25"/>
      <c r="F197" s="36">
        <f>'VRZ BI (2028)'!I197</f>
        <v>1.4311325235944845E-3</v>
      </c>
      <c r="G197" s="55">
        <f>IF($E179&gt;0, $E179, $E178)</f>
        <v>2000</v>
      </c>
      <c r="H197" s="116">
        <f t="shared" si="27"/>
        <v>2.862265047188969</v>
      </c>
      <c r="I197" s="35">
        <v>1.4965562251150709E-3</v>
      </c>
      <c r="J197" s="56">
        <f>IF($E179&gt;0, $E179, $E178)</f>
        <v>2000</v>
      </c>
      <c r="K197" s="118">
        <f t="shared" si="28"/>
        <v>2.9931124502301416</v>
      </c>
      <c r="L197" s="119">
        <f t="shared" si="26"/>
        <v>0.13084740304117259</v>
      </c>
      <c r="M197" s="120">
        <f t="shared" si="29"/>
        <v>4.5714635396773562E-2</v>
      </c>
      <c r="O197" s="160"/>
    </row>
    <row r="198" spans="1:15" ht="26.4" x14ac:dyDescent="0.25">
      <c r="A198" s="103" t="str">
        <f t="shared" si="25"/>
        <v>GS &lt;50</v>
      </c>
      <c r="D198" s="123" t="s">
        <v>62</v>
      </c>
      <c r="E198" s="25"/>
      <c r="F198" s="26">
        <v>0.42</v>
      </c>
      <c r="G198" s="115">
        <v>1</v>
      </c>
      <c r="H198" s="116">
        <f t="shared" si="27"/>
        <v>0.42</v>
      </c>
      <c r="I198" s="45">
        <v>0.42</v>
      </c>
      <c r="J198" s="121">
        <v>1</v>
      </c>
      <c r="K198" s="118">
        <f t="shared" si="28"/>
        <v>0.42</v>
      </c>
      <c r="L198" s="119">
        <f t="shared" si="26"/>
        <v>0</v>
      </c>
      <c r="M198" s="120">
        <f t="shared" si="29"/>
        <v>0</v>
      </c>
    </row>
    <row r="199" spans="1:15" x14ac:dyDescent="0.25">
      <c r="A199" s="103" t="str">
        <f t="shared" si="25"/>
        <v>GS &lt;50</v>
      </c>
      <c r="D199" s="114" t="s">
        <v>63</v>
      </c>
      <c r="E199" s="25"/>
      <c r="F199" s="36">
        <v>0</v>
      </c>
      <c r="G199" s="115">
        <v>1</v>
      </c>
      <c r="H199" s="116">
        <f t="shared" si="27"/>
        <v>0</v>
      </c>
      <c r="I199" s="45">
        <v>0</v>
      </c>
      <c r="J199" s="121">
        <v>1</v>
      </c>
      <c r="K199" s="118">
        <f t="shared" si="28"/>
        <v>0</v>
      </c>
      <c r="L199" s="119">
        <f t="shared" si="26"/>
        <v>0</v>
      </c>
      <c r="M199" s="120" t="str">
        <f t="shared" si="29"/>
        <v/>
      </c>
    </row>
    <row r="200" spans="1:15" x14ac:dyDescent="0.25">
      <c r="A200" s="103" t="str">
        <f t="shared" si="25"/>
        <v>GS &lt;50</v>
      </c>
      <c r="D200" s="114" t="s">
        <v>64</v>
      </c>
      <c r="E200" s="25"/>
      <c r="F200" s="34">
        <f>'VRZ BI (2028)'!I200</f>
        <v>1.3278631062052729E-4</v>
      </c>
      <c r="G200" s="55">
        <f>IF($E179&gt;0, $E179, $E178)</f>
        <v>2000</v>
      </c>
      <c r="H200" s="116">
        <f t="shared" si="27"/>
        <v>0.26557262124105457</v>
      </c>
      <c r="I200" s="35">
        <v>1.3278631062052729E-4</v>
      </c>
      <c r="J200" s="56">
        <f>IF($E179&gt;0, $E179, $E178)</f>
        <v>2000</v>
      </c>
      <c r="K200" s="118">
        <f t="shared" si="28"/>
        <v>0.26557262124105457</v>
      </c>
      <c r="L200" s="119">
        <f t="shared" si="26"/>
        <v>0</v>
      </c>
      <c r="M200" s="120">
        <f t="shared" si="29"/>
        <v>0</v>
      </c>
    </row>
    <row r="201" spans="1:15" ht="26.4" x14ac:dyDescent="0.25">
      <c r="A201" s="103" t="str">
        <f t="shared" si="25"/>
        <v>GS &lt;50</v>
      </c>
      <c r="B201" s="103" t="s">
        <v>65</v>
      </c>
      <c r="C201" s="24">
        <f>B18</f>
        <v>3</v>
      </c>
      <c r="D201" s="46" t="s">
        <v>66</v>
      </c>
      <c r="E201" s="47"/>
      <c r="F201" s="48"/>
      <c r="G201" s="49"/>
      <c r="H201" s="50">
        <f>SUM(H192:H200)</f>
        <v>113.34673609856058</v>
      </c>
      <c r="I201" s="51"/>
      <c r="J201" s="52"/>
      <c r="K201" s="50">
        <f>SUM(K192:K200)</f>
        <v>116.87758350160176</v>
      </c>
      <c r="L201" s="41">
        <f t="shared" si="26"/>
        <v>3.5308474030411787</v>
      </c>
      <c r="M201" s="42">
        <f>IF((H201)=0,"",(L201/H201))</f>
        <v>3.1150852018984761E-2</v>
      </c>
    </row>
    <row r="202" spans="1:15" x14ac:dyDescent="0.25">
      <c r="A202" s="103" t="str">
        <f t="shared" si="25"/>
        <v>GS &lt;50</v>
      </c>
      <c r="D202" s="126" t="s">
        <v>67</v>
      </c>
      <c r="E202" s="25"/>
      <c r="F202" s="36">
        <f>'VRZ BI (2028)'!I202</f>
        <v>1.2500000000000001E-2</v>
      </c>
      <c r="G202" s="43">
        <f>IF($E179&gt;0, $E179, $E178*$E180)</f>
        <v>2083</v>
      </c>
      <c r="H202" s="116">
        <f>G202*F202</f>
        <v>26.037500000000001</v>
      </c>
      <c r="I202" s="35">
        <v>1.32E-2</v>
      </c>
      <c r="J202" s="44">
        <f>IF($E179&gt;0, $E179, $E178*$E181)</f>
        <v>2083</v>
      </c>
      <c r="K202" s="118">
        <f>J202*I202</f>
        <v>27.4956</v>
      </c>
      <c r="L202" s="119">
        <f t="shared" si="26"/>
        <v>1.4580999999999982</v>
      </c>
      <c r="M202" s="120">
        <f>IF(ISERROR(L202/H202), "", L202/H202)</f>
        <v>5.5999999999999925E-2</v>
      </c>
      <c r="N202" s="127" t="str">
        <f>IF(ISERROR(ABS(M202)), "", IF(ABS(M202)&gt;=4%, "In the manager's summary, discuss the reasoning for the change in RTSR rates", ""))</f>
        <v>In the manager's summary, discuss the reasoning for the change in RTSR rates</v>
      </c>
      <c r="O202" s="160"/>
    </row>
    <row r="203" spans="1:15" ht="26.4" x14ac:dyDescent="0.25">
      <c r="A203" s="103" t="str">
        <f t="shared" si="25"/>
        <v>GS &lt;50</v>
      </c>
      <c r="D203" s="128" t="s">
        <v>68</v>
      </c>
      <c r="E203" s="25"/>
      <c r="F203" s="36">
        <f>'VRZ BI (2028)'!I203</f>
        <v>9.2999999999999992E-3</v>
      </c>
      <c r="G203" s="43">
        <f>IF($E179&gt;0, $E179, $E178*$E180)</f>
        <v>2083</v>
      </c>
      <c r="H203" s="116">
        <f>G203*F203</f>
        <v>19.3719</v>
      </c>
      <c r="I203" s="35">
        <v>9.7999999999999997E-3</v>
      </c>
      <c r="J203" s="44">
        <f>IF($E179&gt;0, $E179, $E178*$E181)</f>
        <v>2083</v>
      </c>
      <c r="K203" s="118">
        <f>J203*I203</f>
        <v>20.413399999999999</v>
      </c>
      <c r="L203" s="119">
        <f t="shared" si="26"/>
        <v>1.0414999999999992</v>
      </c>
      <c r="M203" s="120">
        <f>IF(ISERROR(L203/H203), "", L203/H203)</f>
        <v>5.3763440860215013E-2</v>
      </c>
      <c r="N203" s="127" t="str">
        <f>IF(ISERROR(ABS(M203)), "", IF(ABS(M203)&gt;=4%, "In the manager's summary, discuss the reasoning for the change in RTSR rates", ""))</f>
        <v>In the manager's summary, discuss the reasoning for the change in RTSR rates</v>
      </c>
      <c r="O203" s="160"/>
    </row>
    <row r="204" spans="1:15" ht="26.4" x14ac:dyDescent="0.25">
      <c r="A204" s="103" t="str">
        <f t="shared" si="25"/>
        <v>GS &lt;50</v>
      </c>
      <c r="B204" s="103" t="s">
        <v>69</v>
      </c>
      <c r="C204" s="24">
        <f>B18</f>
        <v>3</v>
      </c>
      <c r="D204" s="46" t="s">
        <v>70</v>
      </c>
      <c r="E204" s="47"/>
      <c r="F204" s="48"/>
      <c r="G204" s="49"/>
      <c r="H204" s="50">
        <f>SUM(H201:H203)</f>
        <v>158.7561360985606</v>
      </c>
      <c r="I204" s="51"/>
      <c r="J204" s="52"/>
      <c r="K204" s="50">
        <f>SUM(K201:K203)</f>
        <v>164.78658350160177</v>
      </c>
      <c r="L204" s="41">
        <f t="shared" si="26"/>
        <v>6.0304474030411654</v>
      </c>
      <c r="M204" s="42">
        <f>IF((H204)=0,"",(L204/H204))</f>
        <v>3.798560201350127E-2</v>
      </c>
    </row>
    <row r="205" spans="1:15" ht="26.4" x14ac:dyDescent="0.25">
      <c r="A205" s="103" t="str">
        <f t="shared" si="25"/>
        <v>GS &lt;50</v>
      </c>
      <c r="D205" s="129" t="s">
        <v>71</v>
      </c>
      <c r="E205" s="25"/>
      <c r="F205" s="34">
        <v>4.5000000000000005E-3</v>
      </c>
      <c r="G205" s="43">
        <f>E178*E180</f>
        <v>2083</v>
      </c>
      <c r="H205" s="53">
        <f>G205*F205</f>
        <v>9.3735000000000017</v>
      </c>
      <c r="I205" s="35">
        <v>4.5000000000000005E-3</v>
      </c>
      <c r="J205" s="44">
        <f>E178*E181</f>
        <v>2083</v>
      </c>
      <c r="K205" s="31">
        <f>J205*I205</f>
        <v>9.3735000000000017</v>
      </c>
      <c r="L205" s="119">
        <f t="shared" si="26"/>
        <v>0</v>
      </c>
      <c r="M205" s="120">
        <f>IF(ISERROR(L205/H205), "", L205/H205)</f>
        <v>0</v>
      </c>
    </row>
    <row r="206" spans="1:15" ht="26.4" x14ac:dyDescent="0.25">
      <c r="A206" s="103" t="str">
        <f t="shared" si="25"/>
        <v>GS &lt;50</v>
      </c>
      <c r="D206" s="129" t="s">
        <v>72</v>
      </c>
      <c r="E206" s="25"/>
      <c r="F206" s="34">
        <v>1.5E-3</v>
      </c>
      <c r="G206" s="43">
        <f>E178*E180</f>
        <v>2083</v>
      </c>
      <c r="H206" s="53">
        <f>G206*F206</f>
        <v>3.1245000000000003</v>
      </c>
      <c r="I206" s="35">
        <v>1.5E-3</v>
      </c>
      <c r="J206" s="44">
        <f>E178*E181</f>
        <v>2083</v>
      </c>
      <c r="K206" s="31">
        <f>J206*I206</f>
        <v>3.1245000000000003</v>
      </c>
      <c r="L206" s="119">
        <f t="shared" si="26"/>
        <v>0</v>
      </c>
      <c r="M206" s="120">
        <f>IF(ISERROR(L206/H206), "", L206/H206)</f>
        <v>0</v>
      </c>
    </row>
    <row r="207" spans="1:15" x14ac:dyDescent="0.25">
      <c r="A207" s="103" t="str">
        <f t="shared" si="25"/>
        <v>GS &lt;50</v>
      </c>
      <c r="D207" s="25" t="s">
        <v>73</v>
      </c>
      <c r="E207" s="25"/>
      <c r="F207" s="54">
        <v>0.25</v>
      </c>
      <c r="G207" s="115">
        <v>1</v>
      </c>
      <c r="H207" s="130">
        <f>G207*F207</f>
        <v>0.25</v>
      </c>
      <c r="I207" s="45">
        <v>0.25</v>
      </c>
      <c r="J207" s="117">
        <v>1</v>
      </c>
      <c r="K207" s="118">
        <f>J207*I207</f>
        <v>0.25</v>
      </c>
      <c r="L207" s="119">
        <f t="shared" si="26"/>
        <v>0</v>
      </c>
      <c r="M207" s="120">
        <f>IF(ISERROR(L207/H207), "", L207/H207)</f>
        <v>0</v>
      </c>
    </row>
    <row r="208" spans="1:15" ht="26.4" hidden="1" customHeight="1" x14ac:dyDescent="0.25">
      <c r="A208" s="103" t="str">
        <f t="shared" si="25"/>
        <v>GS &lt;50</v>
      </c>
      <c r="D208" s="129" t="s">
        <v>74</v>
      </c>
      <c r="E208" s="25"/>
      <c r="F208" s="34"/>
      <c r="G208" s="55"/>
      <c r="H208" s="130"/>
      <c r="I208" s="35"/>
      <c r="J208" s="56"/>
      <c r="K208" s="118"/>
      <c r="L208" s="119"/>
      <c r="M208" s="120"/>
    </row>
    <row r="209" spans="1:13" x14ac:dyDescent="0.25">
      <c r="A209" s="103" t="str">
        <f t="shared" si="25"/>
        <v>GS &lt;50</v>
      </c>
      <c r="B209" s="103" t="s">
        <v>12</v>
      </c>
      <c r="D209" s="25" t="s">
        <v>75</v>
      </c>
      <c r="E209" s="25"/>
      <c r="F209" s="34">
        <v>9.8000000000000004E-2</v>
      </c>
      <c r="G209" s="55">
        <f>IF(AND(E178*12&gt;=150000),OffPeakPer*E178*E180,OffPeakPer*E178)</f>
        <v>1280</v>
      </c>
      <c r="H209" s="130">
        <f>G209*F209</f>
        <v>125.44</v>
      </c>
      <c r="I209" s="35">
        <f>F209</f>
        <v>9.8000000000000004E-2</v>
      </c>
      <c r="J209" s="56">
        <f>IF(AND(E178*12&gt;=150000),OffPeakPer*E178*E181,OffPeakPer*E178)</f>
        <v>1280</v>
      </c>
      <c r="K209" s="118">
        <f>J209*I209</f>
        <v>125.44</v>
      </c>
      <c r="L209" s="119">
        <f>K209-H209</f>
        <v>0</v>
      </c>
      <c r="M209" s="120">
        <f>IF(ISERROR(L209/H209), "", L209/H209)</f>
        <v>0</v>
      </c>
    </row>
    <row r="210" spans="1:13" x14ac:dyDescent="0.25">
      <c r="A210" s="103" t="str">
        <f t="shared" si="25"/>
        <v>GS &lt;50</v>
      </c>
      <c r="B210" s="103" t="s">
        <v>12</v>
      </c>
      <c r="D210" s="25" t="s">
        <v>76</v>
      </c>
      <c r="E210" s="25"/>
      <c r="F210" s="34">
        <v>0.157</v>
      </c>
      <c r="G210" s="55">
        <f>IF(AND(E178*12&gt;=150000),MidPeakPer*E178*E180,MidPeakPer*E178)</f>
        <v>360</v>
      </c>
      <c r="H210" s="130">
        <f>G210*F210</f>
        <v>56.52</v>
      </c>
      <c r="I210" s="35">
        <f>F210</f>
        <v>0.157</v>
      </c>
      <c r="J210" s="56">
        <f>IF(AND(E178*12&gt;=150000),MidPeakPer*E178*E181,MidPeakPer*E178)</f>
        <v>360</v>
      </c>
      <c r="K210" s="118">
        <f>J210*I210</f>
        <v>56.52</v>
      </c>
      <c r="L210" s="119">
        <f>K210-H210</f>
        <v>0</v>
      </c>
      <c r="M210" s="120">
        <f>IF(ISERROR(L210/H210), "", L210/H210)</f>
        <v>0</v>
      </c>
    </row>
    <row r="211" spans="1:13" ht="13.8" thickBot="1" x14ac:dyDescent="0.3">
      <c r="A211" s="103" t="str">
        <f t="shared" si="25"/>
        <v>GS &lt;50</v>
      </c>
      <c r="B211" s="103" t="s">
        <v>12</v>
      </c>
      <c r="D211" s="103" t="s">
        <v>77</v>
      </c>
      <c r="E211" s="25"/>
      <c r="F211" s="34">
        <v>0.20300000000000001</v>
      </c>
      <c r="G211" s="55">
        <f>IF(AND(E178*12&gt;=150000),OnPeakPer*E178*E180,OnPeakPer*E178)</f>
        <v>360</v>
      </c>
      <c r="H211" s="130">
        <f>G211*F211</f>
        <v>73.08</v>
      </c>
      <c r="I211" s="35">
        <f>F211</f>
        <v>0.20300000000000001</v>
      </c>
      <c r="J211" s="56">
        <f>IF(AND(E178*12&gt;=150000),OnPeakPer*E178*E181,OnPeakPer*E178)</f>
        <v>360</v>
      </c>
      <c r="K211" s="118">
        <f>J211*I211</f>
        <v>73.08</v>
      </c>
      <c r="L211" s="119">
        <f>K211-H211</f>
        <v>0</v>
      </c>
      <c r="M211" s="120">
        <f>IF(ISERROR(L211/H211), "", L211/H211)</f>
        <v>0</v>
      </c>
    </row>
    <row r="212" spans="1:13" ht="13.8" hidden="1" customHeight="1" thickBot="1" x14ac:dyDescent="0.3">
      <c r="A212" s="103" t="str">
        <f t="shared" si="25"/>
        <v>GS &lt;50</v>
      </c>
      <c r="B212" s="103" t="s">
        <v>78</v>
      </c>
      <c r="D212" s="25" t="s">
        <v>79</v>
      </c>
      <c r="E212" s="25"/>
      <c r="F212" s="34">
        <v>0.11308</v>
      </c>
      <c r="G212" s="55">
        <f>IF(AND(E178*12&gt;=150000),E178*E180,E178)</f>
        <v>2000</v>
      </c>
      <c r="H212" s="130">
        <f>G212*F212</f>
        <v>226.16</v>
      </c>
      <c r="I212" s="35">
        <f>F212</f>
        <v>0.11308</v>
      </c>
      <c r="J212" s="56">
        <f>IF(AND(E178*12&gt;=150000),E178*E181,E178)</f>
        <v>2000</v>
      </c>
      <c r="K212" s="118">
        <f>J212*I212</f>
        <v>226.16</v>
      </c>
      <c r="L212" s="119">
        <f>K212-H212</f>
        <v>0</v>
      </c>
      <c r="M212" s="120">
        <f>IF(ISERROR(L212/H212), "", L212/H212)</f>
        <v>0</v>
      </c>
    </row>
    <row r="213" spans="1:13" ht="13.8" hidden="1" customHeight="1" thickBot="1" x14ac:dyDescent="0.3">
      <c r="A213" s="103" t="str">
        <f t="shared" si="25"/>
        <v>GS &lt;50</v>
      </c>
      <c r="B213" s="103" t="s">
        <v>17</v>
      </c>
      <c r="D213" s="25" t="s">
        <v>80</v>
      </c>
      <c r="E213" s="25"/>
      <c r="F213" s="34">
        <v>0.11308</v>
      </c>
      <c r="G213" s="55">
        <f>IF(AND(E178*12&gt;=150000),E178*E180,E178)</f>
        <v>2000</v>
      </c>
      <c r="H213" s="130">
        <f>G213*F213</f>
        <v>226.16</v>
      </c>
      <c r="I213" s="35">
        <f>F213</f>
        <v>0.11308</v>
      </c>
      <c r="J213" s="56">
        <f>IF(AND(E178*12&gt;=150000),E178*E181,E178)</f>
        <v>2000</v>
      </c>
      <c r="K213" s="118">
        <f>J213*I213</f>
        <v>226.16</v>
      </c>
      <c r="L213" s="119">
        <f>K213-H213</f>
        <v>0</v>
      </c>
      <c r="M213" s="120">
        <f>IF(ISERROR(L213/H213), "", L213/H213)</f>
        <v>0</v>
      </c>
    </row>
    <row r="214" spans="1:13" ht="13.8" thickBot="1" x14ac:dyDescent="0.3">
      <c r="A214" s="103" t="str">
        <f t="shared" si="25"/>
        <v>GS &lt;50</v>
      </c>
      <c r="D214" s="58"/>
      <c r="E214" s="59"/>
      <c r="F214" s="60"/>
      <c r="G214" s="61"/>
      <c r="H214" s="62"/>
      <c r="I214" s="60"/>
      <c r="J214" s="63"/>
      <c r="K214" s="62"/>
      <c r="L214" s="64"/>
      <c r="M214" s="65"/>
    </row>
    <row r="215" spans="1:13" x14ac:dyDescent="0.25">
      <c r="A215" s="103" t="str">
        <f t="shared" si="25"/>
        <v>GS &lt;50</v>
      </c>
      <c r="B215" s="103" t="s">
        <v>12</v>
      </c>
      <c r="D215" s="135" t="s">
        <v>81</v>
      </c>
      <c r="E215" s="25"/>
      <c r="F215" s="136"/>
      <c r="G215" s="137"/>
      <c r="H215" s="138">
        <f>SUM(H205:H211,H204)</f>
        <v>426.54413609856061</v>
      </c>
      <c r="I215" s="139"/>
      <c r="J215" s="139"/>
      <c r="K215" s="138">
        <f>SUM(K205:K211,K204)</f>
        <v>432.57458350160175</v>
      </c>
      <c r="L215" s="140">
        <f>K215-H215</f>
        <v>6.030447403041137</v>
      </c>
      <c r="M215" s="141">
        <f>IF((H215)=0,"",(L215/H215))</f>
        <v>1.4137921243506896E-2</v>
      </c>
    </row>
    <row r="216" spans="1:13" x14ac:dyDescent="0.25">
      <c r="A216" s="103" t="str">
        <f t="shared" si="25"/>
        <v>GS &lt;50</v>
      </c>
      <c r="B216" s="103" t="s">
        <v>12</v>
      </c>
      <c r="D216" s="142" t="s">
        <v>82</v>
      </c>
      <c r="E216" s="25"/>
      <c r="F216" s="136">
        <v>0.13</v>
      </c>
      <c r="G216" s="143"/>
      <c r="H216" s="144">
        <f>H215*F216</f>
        <v>55.450737692812879</v>
      </c>
      <c r="I216" s="145">
        <v>0.13</v>
      </c>
      <c r="J216" s="115"/>
      <c r="K216" s="144">
        <f>K215*I216</f>
        <v>56.23469585520823</v>
      </c>
      <c r="L216" s="119">
        <f>K216-H216</f>
        <v>0.78395816239535066</v>
      </c>
      <c r="M216" s="146">
        <f>IF((H216)=0,"",(L216/H216))</f>
        <v>1.4137921243506948E-2</v>
      </c>
    </row>
    <row r="217" spans="1:13" ht="14.4" x14ac:dyDescent="0.3">
      <c r="A217" s="103" t="str">
        <f t="shared" si="25"/>
        <v>GS &lt;50</v>
      </c>
      <c r="B217" s="103" t="s">
        <v>12</v>
      </c>
      <c r="D217" s="142" t="s">
        <v>83</v>
      </c>
      <c r="E217" s="147"/>
      <c r="F217" s="148">
        <f>OER</f>
        <v>0.23499999999999999</v>
      </c>
      <c r="G217" s="143"/>
      <c r="H217" s="144">
        <f>IF(OR(ISNUMBER(SEARCH("[DGEN]", E176))=TRUE, ISNUMBER(SEARCH("STREET LIGHT", E176))=TRUE), 0, IF(AND(E178=0, E179=0),0, IF(AND(E179=0, E178*12&gt;250000), 0, IF(AND(E178=0, E179&gt;=50), 0, IF(E178*12&lt;=250000, F217*H215*-1, IF(E179&lt;50, F217*H215*-1, 0))))))</f>
        <v>-100.23787198316174</v>
      </c>
      <c r="I217" s="148">
        <f>OER</f>
        <v>0.23499999999999999</v>
      </c>
      <c r="J217" s="115"/>
      <c r="K217" s="144">
        <f>IF(OR(ISNUMBER(SEARCH("[DGEN]", E176))=TRUE, ISNUMBER(SEARCH("STREET LIGHT", E176))=TRUE), 0, IF(AND(E178=0, E179=0),0, IF(AND(E179=0, E178*12&gt;250000), 0, IF(AND(E178=0, E179&gt;=50), 0, IF(E178*12&lt;=250000, I217*K215*-1, IF(E179&lt;50, I217*K215*-1, 0))))))</f>
        <v>-101.6550271228764</v>
      </c>
      <c r="L217" s="119">
        <f>K217-H217</f>
        <v>-1.4171551397146658</v>
      </c>
      <c r="M217" s="146"/>
    </row>
    <row r="218" spans="1:13" ht="13.8" thickBot="1" x14ac:dyDescent="0.3">
      <c r="A218" s="103" t="str">
        <f t="shared" si="25"/>
        <v>GS &lt;50</v>
      </c>
      <c r="B218" s="103" t="s">
        <v>84</v>
      </c>
      <c r="C218" s="24">
        <f>B18</f>
        <v>3</v>
      </c>
      <c r="D218" s="247" t="s">
        <v>85</v>
      </c>
      <c r="E218" s="247"/>
      <c r="F218" s="77"/>
      <c r="G218" s="78"/>
      <c r="H218" s="79">
        <f>H215+H216+H217</f>
        <v>381.75700180821173</v>
      </c>
      <c r="I218" s="80"/>
      <c r="J218" s="80"/>
      <c r="K218" s="81">
        <f>K215+K216+K217</f>
        <v>387.15425223393356</v>
      </c>
      <c r="L218" s="82">
        <f>K218-H218</f>
        <v>5.3972504257218361</v>
      </c>
      <c r="M218" s="83">
        <f>IF((H218)=0,"",(L218/H218))</f>
        <v>1.4137921243506947E-2</v>
      </c>
    </row>
    <row r="219" spans="1:13" ht="13.8" thickBot="1" x14ac:dyDescent="0.3">
      <c r="A219" s="103" t="str">
        <f t="shared" si="25"/>
        <v>GS &lt;50</v>
      </c>
      <c r="B219" s="103" t="s">
        <v>12</v>
      </c>
      <c r="D219" s="58"/>
      <c r="E219" s="59"/>
      <c r="F219" s="60"/>
      <c r="G219" s="61"/>
      <c r="H219" s="62"/>
      <c r="I219" s="60"/>
      <c r="J219" s="63"/>
      <c r="K219" s="62"/>
      <c r="L219" s="64"/>
      <c r="M219" s="65"/>
    </row>
    <row r="220" spans="1:13" hidden="1" x14ac:dyDescent="0.25">
      <c r="A220" s="103" t="str">
        <f t="shared" si="25"/>
        <v>GS &lt;50</v>
      </c>
      <c r="B220" s="103" t="s">
        <v>78</v>
      </c>
      <c r="D220" s="135" t="s">
        <v>86</v>
      </c>
      <c r="E220" s="25"/>
      <c r="F220" s="136"/>
      <c r="G220" s="137"/>
      <c r="H220" s="138">
        <f>SUM(H212,H205:H208,H204)</f>
        <v>397.66413609856062</v>
      </c>
      <c r="I220" s="139"/>
      <c r="J220" s="139"/>
      <c r="K220" s="138">
        <f>SUM(K212,K205:K208,K204)</f>
        <v>403.69458350160176</v>
      </c>
      <c r="L220" s="140">
        <f>K220-H220</f>
        <v>6.030447403041137</v>
      </c>
      <c r="M220" s="141">
        <f>IF((H220)=0,"",(L220/H220))</f>
        <v>1.5164675050169718E-2</v>
      </c>
    </row>
    <row r="221" spans="1:13" hidden="1" x14ac:dyDescent="0.25">
      <c r="A221" s="103" t="str">
        <f t="shared" si="25"/>
        <v>GS &lt;50</v>
      </c>
      <c r="B221" s="103" t="s">
        <v>78</v>
      </c>
      <c r="D221" s="142" t="s">
        <v>82</v>
      </c>
      <c r="E221" s="25"/>
      <c r="F221" s="136">
        <v>0.13</v>
      </c>
      <c r="G221" s="137"/>
      <c r="H221" s="144">
        <f>H220*F221</f>
        <v>51.696337692812882</v>
      </c>
      <c r="I221" s="136">
        <v>0.13</v>
      </c>
      <c r="J221" s="145"/>
      <c r="K221" s="144">
        <f>K220*I221</f>
        <v>52.480295855208233</v>
      </c>
      <c r="L221" s="119">
        <f>K221-H221</f>
        <v>0.78395816239535066</v>
      </c>
      <c r="M221" s="146">
        <f>IF((H221)=0,"",(L221/H221))</f>
        <v>1.5164675050169772E-2</v>
      </c>
    </row>
    <row r="222" spans="1:13" ht="14.4" hidden="1" x14ac:dyDescent="0.3">
      <c r="A222" s="103" t="str">
        <f t="shared" si="25"/>
        <v>GS &lt;50</v>
      </c>
      <c r="B222" s="103" t="s">
        <v>78</v>
      </c>
      <c r="D222" s="142" t="s">
        <v>83</v>
      </c>
      <c r="E222" s="147"/>
      <c r="F222" s="148">
        <f>OER</f>
        <v>0.23499999999999999</v>
      </c>
      <c r="G222" s="137"/>
      <c r="H222" s="144">
        <f>IF(OR(ISNUMBER(SEARCH("[DGEN]", E176))=TRUE, ISNUMBER(SEARCH("STREET LIGHT", E176))=TRUE), 0, IF(AND(E178=0, E179=0),0, IF(AND(E179=0, E178*12&gt;250000), 0, IF(AND(E178=0, E179&gt;=50), 0, IF(E178*12&lt;=250000, F222*H220*-1, IF(E179&lt;50, F222*H220*-1, 0))))))</f>
        <v>-93.451071983161739</v>
      </c>
      <c r="I222" s="148">
        <f>OER</f>
        <v>0.23499999999999999</v>
      </c>
      <c r="J222" s="145"/>
      <c r="K222" s="144">
        <f>IF(OR(ISNUMBER(SEARCH("[DGEN]", E176))=TRUE, ISNUMBER(SEARCH("STREET LIGHT", E176))=TRUE), 0, IF(AND(E178=0, E179=0),0, IF(AND(E179=0, E178*12&gt;250000), 0, IF(AND(E178=0, E179&gt;=50), 0, IF(E178*12&lt;=250000, I222*K220*-1, IF(E179&lt;50, I222*K220*-1, 0))))))</f>
        <v>-94.868227122876405</v>
      </c>
      <c r="L222" s="119"/>
      <c r="M222" s="146"/>
    </row>
    <row r="223" spans="1:13" hidden="1" x14ac:dyDescent="0.25">
      <c r="A223" s="103" t="str">
        <f t="shared" si="25"/>
        <v>GS &lt;50</v>
      </c>
      <c r="B223" s="103" t="s">
        <v>87</v>
      </c>
      <c r="D223" s="248" t="s">
        <v>86</v>
      </c>
      <c r="E223" s="248"/>
      <c r="F223" s="149"/>
      <c r="G223" s="143"/>
      <c r="H223" s="138">
        <f>SUM(H220,H221)</f>
        <v>449.36047379137352</v>
      </c>
      <c r="I223" s="150"/>
      <c r="J223" s="150"/>
      <c r="K223" s="138">
        <f>SUM(K220,K221)</f>
        <v>456.17487935680998</v>
      </c>
      <c r="L223" s="140">
        <f>K223-H223</f>
        <v>6.8144055654364593</v>
      </c>
      <c r="M223" s="141">
        <f>IF((H223)=0,"",(L223/H223))</f>
        <v>1.5164675050169659E-2</v>
      </c>
    </row>
    <row r="224" spans="1:13" ht="13.8" hidden="1" thickBot="1" x14ac:dyDescent="0.3">
      <c r="A224" s="103" t="str">
        <f t="shared" si="25"/>
        <v>GS &lt;50</v>
      </c>
      <c r="B224" s="103" t="s">
        <v>78</v>
      </c>
      <c r="D224" s="131"/>
      <c r="E224" s="132"/>
      <c r="F224" s="151"/>
      <c r="G224" s="152"/>
      <c r="H224" s="153"/>
      <c r="I224" s="151"/>
      <c r="J224" s="133"/>
      <c r="K224" s="153"/>
      <c r="L224" s="154"/>
      <c r="M224" s="134"/>
    </row>
    <row r="225" spans="1:14" hidden="1" x14ac:dyDescent="0.25">
      <c r="A225" s="103" t="str">
        <f t="shared" si="25"/>
        <v>GS &lt;50</v>
      </c>
      <c r="B225" s="103" t="s">
        <v>17</v>
      </c>
      <c r="D225" s="135" t="s">
        <v>88</v>
      </c>
      <c r="E225" s="25"/>
      <c r="F225" s="136"/>
      <c r="G225" s="137"/>
      <c r="H225" s="138">
        <f>SUM(H213,H205:H208,H204)</f>
        <v>397.66413609856062</v>
      </c>
      <c r="I225" s="139"/>
      <c r="J225" s="139"/>
      <c r="K225" s="138">
        <f>SUM(K213,K205:K208,K204)</f>
        <v>403.69458350160176</v>
      </c>
      <c r="L225" s="140">
        <f>K225-H225</f>
        <v>6.030447403041137</v>
      </c>
      <c r="M225" s="141">
        <f>IF((H225)=0,"",(L225/H225))</f>
        <v>1.5164675050169718E-2</v>
      </c>
    </row>
    <row r="226" spans="1:14" hidden="1" x14ac:dyDescent="0.25">
      <c r="A226" s="103" t="str">
        <f t="shared" si="25"/>
        <v>GS &lt;50</v>
      </c>
      <c r="B226" s="103" t="s">
        <v>17</v>
      </c>
      <c r="D226" s="142" t="s">
        <v>82</v>
      </c>
      <c r="E226" s="25"/>
      <c r="F226" s="136">
        <v>0.13</v>
      </c>
      <c r="G226" s="137"/>
      <c r="H226" s="144">
        <f>H225*F226</f>
        <v>51.696337692812882</v>
      </c>
      <c r="I226" s="136">
        <v>0.13</v>
      </c>
      <c r="J226" s="145"/>
      <c r="K226" s="144">
        <f>K225*I226</f>
        <v>52.480295855208233</v>
      </c>
      <c r="L226" s="119">
        <f>K226-H226</f>
        <v>0.78395816239535066</v>
      </c>
      <c r="M226" s="146">
        <f>IF((H226)=0,"",(L226/H226))</f>
        <v>1.5164675050169772E-2</v>
      </c>
    </row>
    <row r="227" spans="1:14" ht="14.4" hidden="1" x14ac:dyDescent="0.3">
      <c r="A227" s="103" t="str">
        <f t="shared" si="25"/>
        <v>GS &lt;50</v>
      </c>
      <c r="B227" s="103" t="s">
        <v>17</v>
      </c>
      <c r="D227" s="142" t="s">
        <v>83</v>
      </c>
      <c r="E227" s="147"/>
      <c r="F227" s="148">
        <f>OER</f>
        <v>0.23499999999999999</v>
      </c>
      <c r="G227" s="137"/>
      <c r="H227" s="144">
        <f>IF(OR(ISNUMBER(SEARCH("[DGEN]", E176))=TRUE, ISNUMBER(SEARCH("STREET LIGHT", E176))=TRUE), 0, IF(AND(E178=0, E179=0),0, IF(AND(E179=0, E178*12&gt;250000), 0, IF(AND(E178=0, E179&gt;=50), 0, IF(E178*12&lt;=250000, F227*H225*-1, IF(E179&lt;50, F227*H225*-1, 0))))))</f>
        <v>-93.451071983161739</v>
      </c>
      <c r="I227" s="148">
        <f>OER</f>
        <v>0.23499999999999999</v>
      </c>
      <c r="J227" s="145"/>
      <c r="K227" s="144">
        <f>IF(OR(ISNUMBER(SEARCH("[DGEN]", E176))=TRUE, ISNUMBER(SEARCH("STREET LIGHT", E176))=TRUE), 0, IF(AND(E178=0, E179=0),0, IF(AND(E179=0, E178*12&gt;250000), 0, IF(AND(E178=0, E179&gt;=50), 0, IF(E178*12&lt;=250000, I227*K225*-1, IF(E179&lt;50, I227*K225*-1, 0))))))</f>
        <v>-94.868227122876405</v>
      </c>
      <c r="L227" s="119"/>
      <c r="M227" s="146"/>
    </row>
    <row r="228" spans="1:14" hidden="1" x14ac:dyDescent="0.25">
      <c r="A228" s="103" t="str">
        <f t="shared" si="25"/>
        <v>GS &lt;50</v>
      </c>
      <c r="B228" s="103" t="s">
        <v>89</v>
      </c>
      <c r="D228" s="248" t="s">
        <v>88</v>
      </c>
      <c r="E228" s="248"/>
      <c r="F228" s="149"/>
      <c r="G228" s="143"/>
      <c r="H228" s="138">
        <f>SUM(H225,H226)</f>
        <v>449.36047379137352</v>
      </c>
      <c r="I228" s="150"/>
      <c r="J228" s="150"/>
      <c r="K228" s="138">
        <f>SUM(K225,K226)</f>
        <v>456.17487935680998</v>
      </c>
      <c r="L228" s="140">
        <f>K228-H228</f>
        <v>6.8144055654364593</v>
      </c>
      <c r="M228" s="141">
        <f>IF((H228)=0,"",(L228/H228))</f>
        <v>1.5164675050169659E-2</v>
      </c>
    </row>
    <row r="229" spans="1:14" ht="13.8" hidden="1" thickBot="1" x14ac:dyDescent="0.3">
      <c r="A229" s="103" t="str">
        <f t="shared" si="25"/>
        <v>GS &lt;50</v>
      </c>
      <c r="B229" s="103" t="s">
        <v>17</v>
      </c>
      <c r="D229" s="131"/>
      <c r="E229" s="132"/>
      <c r="F229" s="155"/>
      <c r="G229" s="152"/>
      <c r="H229" s="156"/>
      <c r="I229" s="155"/>
      <c r="J229" s="133"/>
      <c r="K229" s="156"/>
      <c r="L229" s="154"/>
      <c r="M229" s="157"/>
    </row>
    <row r="232" spans="1:14" x14ac:dyDescent="0.25">
      <c r="C232" s="103"/>
      <c r="D232" s="104" t="s">
        <v>34</v>
      </c>
      <c r="E232" s="249" t="str">
        <f>D19</f>
        <v>GS 50 - 2,999 kW</v>
      </c>
      <c r="F232" s="250"/>
      <c r="G232" s="250"/>
      <c r="H232" s="250"/>
      <c r="I232" s="250"/>
      <c r="J232" s="251"/>
      <c r="K232" s="103" t="str">
        <f>IF(N19="DEMAND - INTERVAL","RTSR - INTERVAL METERED","")</f>
        <v/>
      </c>
    </row>
    <row r="233" spans="1:14" x14ac:dyDescent="0.25">
      <c r="C233" s="103"/>
      <c r="D233" s="104" t="s">
        <v>35</v>
      </c>
      <c r="E233" s="252" t="str">
        <f>H19</f>
        <v>Non-RPP (Other)</v>
      </c>
      <c r="F233" s="253"/>
      <c r="G233" s="254"/>
      <c r="H233" s="20"/>
      <c r="I233" s="20"/>
    </row>
    <row r="234" spans="1:14" ht="15.6" x14ac:dyDescent="0.25">
      <c r="C234" s="103"/>
      <c r="D234" s="104" t="s">
        <v>36</v>
      </c>
      <c r="E234" s="21">
        <f>K19</f>
        <v>75000</v>
      </c>
      <c r="F234" s="105" t="s">
        <v>11</v>
      </c>
      <c r="J234" s="22"/>
      <c r="K234" s="22"/>
      <c r="L234" s="22"/>
      <c r="M234" s="22"/>
      <c r="N234" s="22"/>
    </row>
    <row r="235" spans="1:14" ht="15.6" x14ac:dyDescent="0.3">
      <c r="C235" s="103"/>
      <c r="D235" s="104" t="s">
        <v>37</v>
      </c>
      <c r="E235" s="21">
        <f>L19</f>
        <v>175</v>
      </c>
      <c r="F235" s="106" t="s">
        <v>16</v>
      </c>
      <c r="G235" s="107"/>
      <c r="H235" s="108"/>
      <c r="I235" s="108"/>
      <c r="J235" s="108"/>
    </row>
    <row r="236" spans="1:14" x14ac:dyDescent="0.25">
      <c r="C236" s="103"/>
      <c r="D236" s="104" t="s">
        <v>38</v>
      </c>
      <c r="E236" s="23">
        <f>I19</f>
        <v>1.0415000000000001</v>
      </c>
    </row>
    <row r="237" spans="1:14" x14ac:dyDescent="0.25">
      <c r="C237" s="103"/>
      <c r="D237" s="104" t="s">
        <v>39</v>
      </c>
      <c r="E237" s="23">
        <f>J19</f>
        <v>1.0415000000000001</v>
      </c>
    </row>
    <row r="238" spans="1:14" x14ac:dyDescent="0.25">
      <c r="C238" s="103"/>
    </row>
    <row r="239" spans="1:14" x14ac:dyDescent="0.25">
      <c r="C239" s="103"/>
      <c r="E239" s="105"/>
      <c r="F239" s="237" t="s">
        <v>40</v>
      </c>
      <c r="G239" s="238"/>
      <c r="H239" s="239"/>
      <c r="I239" s="237" t="s">
        <v>41</v>
      </c>
      <c r="J239" s="238"/>
      <c r="K239" s="239"/>
      <c r="L239" s="237" t="s">
        <v>42</v>
      </c>
      <c r="M239" s="239"/>
    </row>
    <row r="240" spans="1:14" x14ac:dyDescent="0.25">
      <c r="C240" s="103"/>
      <c r="E240" s="240"/>
      <c r="F240" s="109" t="s">
        <v>43</v>
      </c>
      <c r="G240" s="109" t="s">
        <v>44</v>
      </c>
      <c r="H240" s="110" t="s">
        <v>45</v>
      </c>
      <c r="I240" s="109" t="s">
        <v>43</v>
      </c>
      <c r="J240" s="111" t="s">
        <v>44</v>
      </c>
      <c r="K240" s="110" t="s">
        <v>45</v>
      </c>
      <c r="L240" s="242" t="s">
        <v>46</v>
      </c>
      <c r="M240" s="244" t="s">
        <v>47</v>
      </c>
    </row>
    <row r="241" spans="1:15" x14ac:dyDescent="0.25">
      <c r="C241" s="103"/>
      <c r="E241" s="241"/>
      <c r="F241" s="112" t="s">
        <v>48</v>
      </c>
      <c r="G241" s="112"/>
      <c r="H241" s="113" t="s">
        <v>48</v>
      </c>
      <c r="I241" s="112" t="s">
        <v>48</v>
      </c>
      <c r="J241" s="113"/>
      <c r="K241" s="113" t="s">
        <v>48</v>
      </c>
      <c r="L241" s="243"/>
      <c r="M241" s="245"/>
    </row>
    <row r="242" spans="1:15" x14ac:dyDescent="0.25">
      <c r="A242" s="103" t="str">
        <f>$E232</f>
        <v>GS 50 - 2,999 kW</v>
      </c>
      <c r="D242" s="114" t="s">
        <v>49</v>
      </c>
      <c r="E242" s="25"/>
      <c r="F242" s="26">
        <f>'VRZ BI (2028)'!I242</f>
        <v>165.94</v>
      </c>
      <c r="G242" s="115">
        <v>1</v>
      </c>
      <c r="H242" s="116">
        <f>G242*F242</f>
        <v>165.94</v>
      </c>
      <c r="I242" s="45">
        <v>165.94</v>
      </c>
      <c r="J242" s="117">
        <f>G242</f>
        <v>1</v>
      </c>
      <c r="K242" s="118">
        <f>J242*I242</f>
        <v>165.94</v>
      </c>
      <c r="L242" s="119">
        <f>K242-H242</f>
        <v>0</v>
      </c>
      <c r="M242" s="120">
        <f>IF(ISERROR(L242/H242), "", L242/H242)</f>
        <v>0</v>
      </c>
    </row>
    <row r="243" spans="1:15" x14ac:dyDescent="0.25">
      <c r="A243" s="103" t="str">
        <f t="shared" ref="A243:A285" si="30">A242</f>
        <v>GS 50 - 2,999 kW</v>
      </c>
      <c r="D243" s="114" t="s">
        <v>50</v>
      </c>
      <c r="E243" s="25"/>
      <c r="F243" s="36">
        <f>'VRZ BI (2028)'!I243</f>
        <v>6.5250000000000004</v>
      </c>
      <c r="G243" s="115">
        <f>IF($E235&gt;0, $E235, $E234)</f>
        <v>175</v>
      </c>
      <c r="H243" s="116">
        <f>G243*F243</f>
        <v>1141.875</v>
      </c>
      <c r="I243" s="35">
        <v>6.7892000000000001</v>
      </c>
      <c r="J243" s="117">
        <f>IF($E235&gt;0, $E235, $E234)</f>
        <v>175</v>
      </c>
      <c r="K243" s="118">
        <f>J243*I243</f>
        <v>1188.1100000000001</v>
      </c>
      <c r="L243" s="119">
        <f>K243-H243</f>
        <v>46.235000000000127</v>
      </c>
      <c r="M243" s="120">
        <f>IF(ISERROR(L243/H243), "", L243/H243)</f>
        <v>4.0490421455938806E-2</v>
      </c>
    </row>
    <row r="244" spans="1:15" ht="13.2" hidden="1" customHeight="1" x14ac:dyDescent="0.25">
      <c r="A244" s="103" t="str">
        <f t="shared" si="30"/>
        <v>GS 50 - 2,999 kW</v>
      </c>
      <c r="D244" s="114" t="s">
        <v>51</v>
      </c>
      <c r="E244" s="25"/>
      <c r="F244" s="34"/>
      <c r="G244" s="115">
        <f>IF($E235&gt;0, $E235, $E234)</f>
        <v>175</v>
      </c>
      <c r="H244" s="116">
        <v>0</v>
      </c>
      <c r="I244" s="35"/>
      <c r="J244" s="117">
        <f>IF($E235&gt;0, $E235, $E234)</f>
        <v>175</v>
      </c>
      <c r="K244" s="118">
        <v>0</v>
      </c>
      <c r="L244" s="119"/>
      <c r="M244" s="120"/>
    </row>
    <row r="245" spans="1:15" ht="13.2" hidden="1" customHeight="1" x14ac:dyDescent="0.25">
      <c r="A245" s="103" t="str">
        <f t="shared" si="30"/>
        <v>GS 50 - 2,999 kW</v>
      </c>
      <c r="D245" s="114" t="s">
        <v>52</v>
      </c>
      <c r="E245" s="25"/>
      <c r="F245" s="34"/>
      <c r="G245" s="115">
        <f>IF($E235&gt;0, $E235, $E234)</f>
        <v>175</v>
      </c>
      <c r="H245" s="116">
        <v>0</v>
      </c>
      <c r="I245" s="35"/>
      <c r="J245" s="121">
        <f>IF($E235&gt;0, $E235, $E234)</f>
        <v>175</v>
      </c>
      <c r="K245" s="118">
        <v>0</v>
      </c>
      <c r="L245" s="119">
        <f t="shared" ref="L245:L263" si="31">K245-H245</f>
        <v>0</v>
      </c>
      <c r="M245" s="120" t="str">
        <f>IF(ISERROR(L245/H245), "", L245/H245)</f>
        <v/>
      </c>
    </row>
    <row r="246" spans="1:15" x14ac:dyDescent="0.25">
      <c r="A246" s="103" t="str">
        <f t="shared" si="30"/>
        <v>GS 50 - 2,999 kW</v>
      </c>
      <c r="D246" s="114" t="s">
        <v>53</v>
      </c>
      <c r="E246" s="25"/>
      <c r="F246" s="26">
        <f>'VRZ BI (2028)'!I246</f>
        <v>0</v>
      </c>
      <c r="G246" s="115">
        <v>1</v>
      </c>
      <c r="H246" s="116">
        <f>G246*F246</f>
        <v>0</v>
      </c>
      <c r="I246" s="45">
        <v>0</v>
      </c>
      <c r="J246" s="117">
        <f>G246</f>
        <v>1</v>
      </c>
      <c r="K246" s="118">
        <f>J246*I246</f>
        <v>0</v>
      </c>
      <c r="L246" s="119">
        <f t="shared" si="31"/>
        <v>0</v>
      </c>
      <c r="M246" s="120" t="str">
        <f>IF(ISERROR(L246/H246), "", L246/H246)</f>
        <v/>
      </c>
    </row>
    <row r="247" spans="1:15" x14ac:dyDescent="0.25">
      <c r="A247" s="103" t="str">
        <f t="shared" si="30"/>
        <v>GS 50 - 2,999 kW</v>
      </c>
      <c r="D247" s="114" t="s">
        <v>54</v>
      </c>
      <c r="E247" s="25"/>
      <c r="F247" s="36">
        <f>'VRZ BI (2028)'!I247</f>
        <v>0.46929910891921489</v>
      </c>
      <c r="G247" s="115">
        <f>IF($E235&gt;0, $E235, $E234)</f>
        <v>175</v>
      </c>
      <c r="H247" s="116">
        <f>G247*F247</f>
        <v>82.127344060862612</v>
      </c>
      <c r="I247" s="35">
        <v>0.46929910891921489</v>
      </c>
      <c r="J247" s="117">
        <f>IF($E235&gt;0, $E235, $E234)</f>
        <v>175</v>
      </c>
      <c r="K247" s="118">
        <f>J247*I247</f>
        <v>82.127344060862612</v>
      </c>
      <c r="L247" s="119">
        <f t="shared" si="31"/>
        <v>0</v>
      </c>
      <c r="M247" s="120">
        <f>IF(ISERROR(L247/H247), "", L247/H247)</f>
        <v>0</v>
      </c>
    </row>
    <row r="248" spans="1:15" x14ac:dyDescent="0.25">
      <c r="A248" s="103" t="str">
        <f t="shared" si="30"/>
        <v>GS 50 - 2,999 kW</v>
      </c>
      <c r="B248" s="103" t="s">
        <v>55</v>
      </c>
      <c r="C248" s="24">
        <f>B19</f>
        <v>4</v>
      </c>
      <c r="D248" s="122" t="s">
        <v>56</v>
      </c>
      <c r="E248" s="7"/>
      <c r="F248" s="37"/>
      <c r="G248" s="38"/>
      <c r="H248" s="39">
        <f>SUM(H242:H247)</f>
        <v>1389.9423440608628</v>
      </c>
      <c r="I248" s="51"/>
      <c r="J248" s="40"/>
      <c r="K248" s="39">
        <f>SUM(K242:K247)</f>
        <v>1436.1773440608629</v>
      </c>
      <c r="L248" s="41">
        <f t="shared" si="31"/>
        <v>46.235000000000127</v>
      </c>
      <c r="M248" s="42">
        <f>IF((H248)=0,"",(L248/H248))</f>
        <v>3.3263969687346677E-2</v>
      </c>
    </row>
    <row r="249" spans="1:15" x14ac:dyDescent="0.25">
      <c r="A249" s="103" t="str">
        <f t="shared" si="30"/>
        <v>GS 50 - 2,999 kW</v>
      </c>
      <c r="D249" s="123" t="s">
        <v>57</v>
      </c>
      <c r="E249" s="25"/>
      <c r="F249" s="34">
        <f>IF((E234*12&gt;=150000), 0, IF(E233="RPP",(F265*OffPeakPer+F266*MidPeakPer+F267*OnPeakPer),IF(E233="Non-RPP (Retailer)",F268,F269)))</f>
        <v>0</v>
      </c>
      <c r="G249" s="43">
        <f>IF(F249=0, 0, $E234*E236-E234)</f>
        <v>0</v>
      </c>
      <c r="H249" s="28">
        <f t="shared" ref="H249:H256" si="32">G249*F249</f>
        <v>0</v>
      </c>
      <c r="I249" s="35">
        <f>IF((E234*12&gt;=150000), 0, IF(E233="RPP",(I265*OffPeakPer+I266*MidPeakPer+I267*OnPeakPer),IF(E233="Non-RPP (Retailer)",I268,I269)))</f>
        <v>0</v>
      </c>
      <c r="J249" s="44">
        <f>IF(I249=0, 0, E234*E237-E234)</f>
        <v>0</v>
      </c>
      <c r="K249" s="31">
        <f t="shared" ref="K249:K256" si="33">J249*I249</f>
        <v>0</v>
      </c>
      <c r="L249" s="32">
        <f t="shared" si="31"/>
        <v>0</v>
      </c>
      <c r="M249" s="33" t="str">
        <f t="shared" ref="M249:M256" si="34">IF(ISERROR(L249/H249), "", L249/H249)</f>
        <v/>
      </c>
    </row>
    <row r="250" spans="1:15" ht="26.4" x14ac:dyDescent="0.25">
      <c r="A250" s="103" t="str">
        <f t="shared" si="30"/>
        <v>GS 50 - 2,999 kW</v>
      </c>
      <c r="D250" s="123" t="s">
        <v>58</v>
      </c>
      <c r="E250" s="25"/>
      <c r="F250" s="36">
        <f>'VRZ BI (2028)'!I250</f>
        <v>0</v>
      </c>
      <c r="G250" s="55">
        <f>IF($E235&gt;0, $E235, $E234)</f>
        <v>175</v>
      </c>
      <c r="H250" s="116">
        <f t="shared" si="32"/>
        <v>0</v>
      </c>
      <c r="I250" s="35">
        <v>0</v>
      </c>
      <c r="J250" s="56">
        <f>IF($E235&gt;0, $E235, $E234)</f>
        <v>175</v>
      </c>
      <c r="K250" s="118">
        <f t="shared" si="33"/>
        <v>0</v>
      </c>
      <c r="L250" s="119">
        <f t="shared" si="31"/>
        <v>0</v>
      </c>
      <c r="M250" s="120" t="str">
        <f t="shared" si="34"/>
        <v/>
      </c>
    </row>
    <row r="251" spans="1:15" x14ac:dyDescent="0.25">
      <c r="A251" s="103" t="str">
        <f t="shared" si="30"/>
        <v>GS 50 - 2,999 kW</v>
      </c>
      <c r="D251" s="123" t="s">
        <v>59</v>
      </c>
      <c r="E251" s="25"/>
      <c r="F251" s="36">
        <f>'VRZ BI (2028)'!I251</f>
        <v>0</v>
      </c>
      <c r="G251" s="55">
        <f>IF($E235&gt;0, $E235, $E234)</f>
        <v>175</v>
      </c>
      <c r="H251" s="116">
        <f t="shared" si="32"/>
        <v>0</v>
      </c>
      <c r="I251" s="35">
        <v>0</v>
      </c>
      <c r="J251" s="56">
        <f>IF($E235&gt;0, $E235, $E234)</f>
        <v>175</v>
      </c>
      <c r="K251" s="118">
        <f t="shared" si="33"/>
        <v>0</v>
      </c>
      <c r="L251" s="119">
        <f t="shared" si="31"/>
        <v>0</v>
      </c>
      <c r="M251" s="120" t="str">
        <f t="shared" si="34"/>
        <v/>
      </c>
    </row>
    <row r="252" spans="1:15" x14ac:dyDescent="0.25">
      <c r="A252" s="103" t="str">
        <f t="shared" si="30"/>
        <v>GS 50 - 2,999 kW</v>
      </c>
      <c r="D252" s="123" t="s">
        <v>60</v>
      </c>
      <c r="E252" s="25"/>
      <c r="F252" s="36">
        <f>'VRZ BI (2028)'!I252</f>
        <v>0</v>
      </c>
      <c r="G252" s="55">
        <f>E234</f>
        <v>75000</v>
      </c>
      <c r="H252" s="116">
        <f t="shared" si="32"/>
        <v>0</v>
      </c>
      <c r="I252" s="35">
        <v>0</v>
      </c>
      <c r="J252" s="56">
        <f>E234</f>
        <v>75000</v>
      </c>
      <c r="K252" s="118">
        <f t="shared" si="33"/>
        <v>0</v>
      </c>
      <c r="L252" s="119">
        <f t="shared" si="31"/>
        <v>0</v>
      </c>
      <c r="M252" s="120" t="str">
        <f t="shared" si="34"/>
        <v/>
      </c>
    </row>
    <row r="253" spans="1:15" x14ac:dyDescent="0.25">
      <c r="A253" s="103" t="str">
        <f t="shared" si="30"/>
        <v>GS 50 - 2,999 kW</v>
      </c>
      <c r="D253" s="114" t="s">
        <v>61</v>
      </c>
      <c r="E253" s="25"/>
      <c r="F253" s="36">
        <f>'VRZ BI (2028)'!I253</f>
        <v>0.60016425135170126</v>
      </c>
      <c r="G253" s="55">
        <f>IF($E235&gt;0, $E235, $E234)</f>
        <v>175</v>
      </c>
      <c r="H253" s="116">
        <f t="shared" si="32"/>
        <v>105.02874398654772</v>
      </c>
      <c r="I253" s="35">
        <v>0.62760054128042186</v>
      </c>
      <c r="J253" s="56">
        <f>IF($E235&gt;0, $E235, $E234)</f>
        <v>175</v>
      </c>
      <c r="K253" s="118">
        <f t="shared" si="33"/>
        <v>109.83009472407383</v>
      </c>
      <c r="L253" s="119">
        <f t="shared" si="31"/>
        <v>4.8013507375261071</v>
      </c>
      <c r="M253" s="120">
        <f t="shared" si="34"/>
        <v>4.5714635396773604E-2</v>
      </c>
      <c r="O253" s="160"/>
    </row>
    <row r="254" spans="1:15" ht="26.4" x14ac:dyDescent="0.25">
      <c r="A254" s="103" t="str">
        <f t="shared" si="30"/>
        <v>GS 50 - 2,999 kW</v>
      </c>
      <c r="D254" s="123" t="s">
        <v>62</v>
      </c>
      <c r="E254" s="25"/>
      <c r="F254" s="26">
        <v>0</v>
      </c>
      <c r="G254" s="115">
        <v>1</v>
      </c>
      <c r="H254" s="116">
        <f t="shared" si="32"/>
        <v>0</v>
      </c>
      <c r="I254" s="45">
        <v>0</v>
      </c>
      <c r="J254" s="121">
        <v>1</v>
      </c>
      <c r="K254" s="118">
        <f t="shared" si="33"/>
        <v>0</v>
      </c>
      <c r="L254" s="119">
        <f t="shared" si="31"/>
        <v>0</v>
      </c>
      <c r="M254" s="120" t="str">
        <f t="shared" si="34"/>
        <v/>
      </c>
    </row>
    <row r="255" spans="1:15" x14ac:dyDescent="0.25">
      <c r="A255" s="103" t="str">
        <f t="shared" si="30"/>
        <v>GS 50 - 2,999 kW</v>
      </c>
      <c r="D255" s="114" t="s">
        <v>63</v>
      </c>
      <c r="E255" s="25"/>
      <c r="F255" s="26">
        <v>0</v>
      </c>
      <c r="G255" s="115">
        <v>1</v>
      </c>
      <c r="H255" s="116">
        <f t="shared" si="32"/>
        <v>0</v>
      </c>
      <c r="I255" s="45">
        <v>0</v>
      </c>
      <c r="J255" s="121">
        <v>1</v>
      </c>
      <c r="K255" s="118">
        <f t="shared" si="33"/>
        <v>0</v>
      </c>
      <c r="L255" s="119">
        <f t="shared" si="31"/>
        <v>0</v>
      </c>
      <c r="M255" s="120" t="str">
        <f t="shared" si="34"/>
        <v/>
      </c>
    </row>
    <row r="256" spans="1:15" x14ac:dyDescent="0.25">
      <c r="A256" s="103" t="str">
        <f t="shared" si="30"/>
        <v>GS 50 - 2,999 kW</v>
      </c>
      <c r="D256" s="114" t="s">
        <v>64</v>
      </c>
      <c r="E256" s="25"/>
      <c r="F256" s="36">
        <f>'VRZ BI (2028)'!I256</f>
        <v>1.8452470224931204E-2</v>
      </c>
      <c r="G256" s="55">
        <f>IF($E235&gt;0, $E235, $E234)</f>
        <v>175</v>
      </c>
      <c r="H256" s="116">
        <f t="shared" si="32"/>
        <v>3.2291822893629609</v>
      </c>
      <c r="I256" s="35">
        <v>1.8452470224931204E-2</v>
      </c>
      <c r="J256" s="56">
        <f>IF($E235&gt;0, $E235, $E234)</f>
        <v>175</v>
      </c>
      <c r="K256" s="118">
        <f t="shared" si="33"/>
        <v>3.2291822893629609</v>
      </c>
      <c r="L256" s="119">
        <f t="shared" si="31"/>
        <v>0</v>
      </c>
      <c r="M256" s="120">
        <f t="shared" si="34"/>
        <v>0</v>
      </c>
    </row>
    <row r="257" spans="1:15" ht="26.4" x14ac:dyDescent="0.25">
      <c r="A257" s="103" t="str">
        <f t="shared" si="30"/>
        <v>GS 50 - 2,999 kW</v>
      </c>
      <c r="B257" s="103" t="s">
        <v>65</v>
      </c>
      <c r="C257" s="24">
        <f>B19</f>
        <v>4</v>
      </c>
      <c r="D257" s="124" t="s">
        <v>66</v>
      </c>
      <c r="E257" s="125"/>
      <c r="F257" s="48"/>
      <c r="G257" s="49"/>
      <c r="H257" s="50">
        <f>SUM(H248:H256)</f>
        <v>1498.2002703367734</v>
      </c>
      <c r="I257" s="51"/>
      <c r="J257" s="52"/>
      <c r="K257" s="50">
        <f>SUM(K248:K256)</f>
        <v>1549.2366210742998</v>
      </c>
      <c r="L257" s="41">
        <f t="shared" si="31"/>
        <v>51.036350737526391</v>
      </c>
      <c r="M257" s="42">
        <f>IF((H257)=0,"",(L257/H257))</f>
        <v>3.4065105812625548E-2</v>
      </c>
    </row>
    <row r="258" spans="1:15" x14ac:dyDescent="0.25">
      <c r="A258" s="103" t="str">
        <f t="shared" si="30"/>
        <v>GS 50 - 2,999 kW</v>
      </c>
      <c r="D258" s="126" t="s">
        <v>67</v>
      </c>
      <c r="E258" s="25"/>
      <c r="F258" s="36">
        <f>'VRZ BI (2028)'!I258</f>
        <v>5.7565999999999997</v>
      </c>
      <c r="G258" s="43">
        <f>IF($E235&gt;0, $E235, $E234*$E236)</f>
        <v>175</v>
      </c>
      <c r="H258" s="116">
        <f>G258*F258</f>
        <v>1007.405</v>
      </c>
      <c r="I258" s="35">
        <v>6.0796000000000001</v>
      </c>
      <c r="J258" s="44">
        <f>IF($E235&gt;0, $E235, $E234*$E237)</f>
        <v>175</v>
      </c>
      <c r="K258" s="118">
        <f>J258*I258</f>
        <v>1063.93</v>
      </c>
      <c r="L258" s="119">
        <f t="shared" si="31"/>
        <v>56.525000000000091</v>
      </c>
      <c r="M258" s="120">
        <f>IF(ISERROR(L258/H258), "", L258/H258)</f>
        <v>5.610950908522401E-2</v>
      </c>
      <c r="N258" s="127" t="str">
        <f>IF(ISERROR(ABS(M258)), "", IF(ABS(M258)&gt;=4%, "In the manager's summary, discuss the reasoning for the change in RTSR rates", ""))</f>
        <v>In the manager's summary, discuss the reasoning for the change in RTSR rates</v>
      </c>
      <c r="O258" s="160"/>
    </row>
    <row r="259" spans="1:15" ht="26.4" x14ac:dyDescent="0.25">
      <c r="A259" s="103" t="str">
        <f t="shared" si="30"/>
        <v>GS 50 - 2,999 kW</v>
      </c>
      <c r="D259" s="128" t="s">
        <v>68</v>
      </c>
      <c r="E259" s="25"/>
      <c r="F259" s="36">
        <f>'VRZ BI (2028)'!I259</f>
        <v>4.0744999999999996</v>
      </c>
      <c r="G259" s="43">
        <f>IF($E235&gt;0, $E235, $E234*$E236)</f>
        <v>175</v>
      </c>
      <c r="H259" s="116">
        <f>G259*F259</f>
        <v>713.03749999999991</v>
      </c>
      <c r="I259" s="35">
        <v>4.3044000000000002</v>
      </c>
      <c r="J259" s="44">
        <f>IF($E235&gt;0, $E235, $E234*$E237)</f>
        <v>175</v>
      </c>
      <c r="K259" s="118">
        <f>J259*I259</f>
        <v>753.2700000000001</v>
      </c>
      <c r="L259" s="119">
        <f t="shared" si="31"/>
        <v>40.232500000000186</v>
      </c>
      <c r="M259" s="120">
        <f>IF(ISERROR(L259/H259), "", L259/H259)</f>
        <v>5.6424101116701701E-2</v>
      </c>
      <c r="N259" s="127" t="str">
        <f>IF(ISERROR(ABS(M259)), "", IF(ABS(M259)&gt;=4%, "In the manager's summary, discuss the reasoning for the change in RTSR rates", ""))</f>
        <v>In the manager's summary, discuss the reasoning for the change in RTSR rates</v>
      </c>
      <c r="O259" s="160"/>
    </row>
    <row r="260" spans="1:15" ht="26.4" x14ac:dyDescent="0.25">
      <c r="A260" s="103" t="str">
        <f t="shared" si="30"/>
        <v>GS 50 - 2,999 kW</v>
      </c>
      <c r="B260" s="103" t="s">
        <v>69</v>
      </c>
      <c r="C260" s="24">
        <f>B19</f>
        <v>4</v>
      </c>
      <c r="D260" s="124" t="s">
        <v>70</v>
      </c>
      <c r="E260" s="7"/>
      <c r="F260" s="48"/>
      <c r="G260" s="49"/>
      <c r="H260" s="50">
        <f>SUM(H257:H259)</f>
        <v>3218.6427703367731</v>
      </c>
      <c r="I260" s="51"/>
      <c r="J260" s="40"/>
      <c r="K260" s="50">
        <f>SUM(K257:K259)</f>
        <v>3366.4366210742996</v>
      </c>
      <c r="L260" s="41">
        <f t="shared" si="31"/>
        <v>147.79385073752655</v>
      </c>
      <c r="M260" s="42">
        <f>IF((H260)=0,"",(L260/H260))</f>
        <v>4.5918065869131101E-2</v>
      </c>
    </row>
    <row r="261" spans="1:15" ht="26.4" x14ac:dyDescent="0.25">
      <c r="A261" s="103" t="str">
        <f t="shared" si="30"/>
        <v>GS 50 - 2,999 kW</v>
      </c>
      <c r="D261" s="129" t="s">
        <v>71</v>
      </c>
      <c r="E261" s="25"/>
      <c r="F261" s="36">
        <v>4.5000000000000005E-3</v>
      </c>
      <c r="G261" s="43">
        <f>E234*E236</f>
        <v>78112.5</v>
      </c>
      <c r="H261" s="130">
        <f>G261*F261</f>
        <v>351.50625000000002</v>
      </c>
      <c r="I261" s="35">
        <v>4.5000000000000005E-3</v>
      </c>
      <c r="J261" s="44">
        <f>E234*E237</f>
        <v>78112.5</v>
      </c>
      <c r="K261" s="118">
        <f>J261*I261</f>
        <v>351.50625000000002</v>
      </c>
      <c r="L261" s="119">
        <f t="shared" si="31"/>
        <v>0</v>
      </c>
      <c r="M261" s="120">
        <f>IF(ISERROR(L261/H261), "", L261/H261)</f>
        <v>0</v>
      </c>
    </row>
    <row r="262" spans="1:15" ht="26.4" x14ac:dyDescent="0.25">
      <c r="A262" s="103" t="str">
        <f t="shared" si="30"/>
        <v>GS 50 - 2,999 kW</v>
      </c>
      <c r="D262" s="129" t="s">
        <v>72</v>
      </c>
      <c r="E262" s="25"/>
      <c r="F262" s="36">
        <v>1.5E-3</v>
      </c>
      <c r="G262" s="43">
        <f>E234*E236</f>
        <v>78112.5</v>
      </c>
      <c r="H262" s="130">
        <f>G262*F262</f>
        <v>117.16875</v>
      </c>
      <c r="I262" s="35">
        <v>1.5E-3</v>
      </c>
      <c r="J262" s="44">
        <f>E234*E237</f>
        <v>78112.5</v>
      </c>
      <c r="K262" s="118">
        <f>J262*I262</f>
        <v>117.16875</v>
      </c>
      <c r="L262" s="119">
        <f t="shared" si="31"/>
        <v>0</v>
      </c>
      <c r="M262" s="120">
        <f>IF(ISERROR(L262/H262), "", L262/H262)</f>
        <v>0</v>
      </c>
    </row>
    <row r="263" spans="1:15" x14ac:dyDescent="0.25">
      <c r="A263" s="103" t="str">
        <f t="shared" si="30"/>
        <v>GS 50 - 2,999 kW</v>
      </c>
      <c r="D263" s="25" t="s">
        <v>73</v>
      </c>
      <c r="E263" s="25"/>
      <c r="F263" s="54">
        <v>0.25</v>
      </c>
      <c r="G263" s="27">
        <v>1</v>
      </c>
      <c r="H263" s="130">
        <f>G263*F263</f>
        <v>0.25</v>
      </c>
      <c r="I263" s="45">
        <v>0.25</v>
      </c>
      <c r="J263" s="30">
        <v>1</v>
      </c>
      <c r="K263" s="118">
        <f>J263*I263</f>
        <v>0.25</v>
      </c>
      <c r="L263" s="119">
        <f t="shared" si="31"/>
        <v>0</v>
      </c>
      <c r="M263" s="120">
        <f>IF(ISERROR(L263/H263), "", L263/H263)</f>
        <v>0</v>
      </c>
    </row>
    <row r="264" spans="1:15" ht="26.4" hidden="1" customHeight="1" x14ac:dyDescent="0.25">
      <c r="A264" s="103" t="str">
        <f t="shared" si="30"/>
        <v>GS 50 - 2,999 kW</v>
      </c>
      <c r="D264" s="129" t="s">
        <v>74</v>
      </c>
      <c r="E264" s="25"/>
      <c r="F264" s="34"/>
      <c r="G264" s="43"/>
      <c r="H264" s="130"/>
      <c r="I264" s="35"/>
      <c r="J264" s="44"/>
      <c r="K264" s="118"/>
      <c r="L264" s="119"/>
      <c r="M264" s="120"/>
    </row>
    <row r="265" spans="1:15" ht="13.2" hidden="1" customHeight="1" x14ac:dyDescent="0.25">
      <c r="A265" s="103" t="str">
        <f t="shared" si="30"/>
        <v>GS 50 - 2,999 kW</v>
      </c>
      <c r="B265" s="103" t="s">
        <v>12</v>
      </c>
      <c r="D265" s="25" t="s">
        <v>75</v>
      </c>
      <c r="E265" s="25"/>
      <c r="F265" s="96">
        <v>8.6999999999999994E-2</v>
      </c>
      <c r="G265" s="55">
        <f>IF(AND(E234*12&gt;=150000),OffPeakPer*E234*E236,OffPeakPer*E234)</f>
        <v>49992.000000000007</v>
      </c>
      <c r="H265" s="130">
        <f>G265*F265</f>
        <v>4349.3040000000001</v>
      </c>
      <c r="I265" s="35">
        <f>OffPeak</f>
        <v>9.8000000000000004E-2</v>
      </c>
      <c r="J265" s="56">
        <f>IF(AND(E234*12&gt;=150000),OffPeakPer*E234*E237,OffPeakPer*E234)</f>
        <v>49992.000000000007</v>
      </c>
      <c r="K265" s="118">
        <f>J265*I265</f>
        <v>4899.2160000000013</v>
      </c>
      <c r="L265" s="119">
        <f>K265-H265</f>
        <v>549.91200000000117</v>
      </c>
      <c r="M265" s="120">
        <f>IF(ISERROR(L265/H265), "", L265/H265)</f>
        <v>0.12643678160919566</v>
      </c>
    </row>
    <row r="266" spans="1:15" ht="13.2" hidden="1" customHeight="1" x14ac:dyDescent="0.25">
      <c r="A266" s="103" t="str">
        <f t="shared" si="30"/>
        <v>GS 50 - 2,999 kW</v>
      </c>
      <c r="B266" s="103" t="s">
        <v>12</v>
      </c>
      <c r="D266" s="25" t="s">
        <v>76</v>
      </c>
      <c r="E266" s="25"/>
      <c r="F266" s="96">
        <v>0.157</v>
      </c>
      <c r="G266" s="55">
        <f>IF(AND(E234*12&gt;=150000),MidPeakPer*E234*E236,MidPeakPer*E234)</f>
        <v>14060.250000000002</v>
      </c>
      <c r="H266" s="130">
        <f>G266*F266</f>
        <v>2207.4592500000003</v>
      </c>
      <c r="I266" s="35">
        <f>MidPeak</f>
        <v>0.157</v>
      </c>
      <c r="J266" s="56">
        <f>IF(AND(E234*12&gt;=150000),MidPeakPer*E234*E237,MidPeakPer*E234)</f>
        <v>14060.250000000002</v>
      </c>
      <c r="K266" s="118">
        <f>J266*I266</f>
        <v>2207.4592500000003</v>
      </c>
      <c r="L266" s="119">
        <f>K266-H266</f>
        <v>0</v>
      </c>
      <c r="M266" s="120">
        <f>IF(ISERROR(L266/H266), "", L266/H266)</f>
        <v>0</v>
      </c>
    </row>
    <row r="267" spans="1:15" ht="13.2" hidden="1" customHeight="1" x14ac:dyDescent="0.25">
      <c r="A267" s="103" t="str">
        <f t="shared" si="30"/>
        <v>GS 50 - 2,999 kW</v>
      </c>
      <c r="B267" s="103" t="s">
        <v>12</v>
      </c>
      <c r="D267" s="103" t="s">
        <v>77</v>
      </c>
      <c r="E267" s="25"/>
      <c r="F267" s="96">
        <v>0.182</v>
      </c>
      <c r="G267" s="55">
        <f>IF(AND(E234*12&gt;=150000),OnPeakPer*E234*E236,OnPeakPer*E234)</f>
        <v>14060.250000000002</v>
      </c>
      <c r="H267" s="130">
        <f>G267*F267</f>
        <v>2558.9655000000002</v>
      </c>
      <c r="I267" s="35">
        <f>OnPeak</f>
        <v>0.20300000000000001</v>
      </c>
      <c r="J267" s="56">
        <f>IF(AND(E234*12&gt;=150000),OnPeakPer*E234*E237,OnPeakPer*E234)</f>
        <v>14060.250000000002</v>
      </c>
      <c r="K267" s="118">
        <f>J267*I267</f>
        <v>2854.2307500000006</v>
      </c>
      <c r="L267" s="119">
        <f>K267-H267</f>
        <v>295.26525000000038</v>
      </c>
      <c r="M267" s="120">
        <f>IF(ISERROR(L267/H267), "", L267/H267)</f>
        <v>0.11538461538461552</v>
      </c>
    </row>
    <row r="268" spans="1:15" ht="13.2" hidden="1" customHeight="1" x14ac:dyDescent="0.25">
      <c r="A268" s="103" t="str">
        <f t="shared" si="30"/>
        <v>GS 50 - 2,999 kW</v>
      </c>
      <c r="B268" s="103" t="s">
        <v>78</v>
      </c>
      <c r="D268" s="25" t="s">
        <v>79</v>
      </c>
      <c r="E268" s="25"/>
      <c r="F268" s="57">
        <v>0.11308</v>
      </c>
      <c r="G268" s="55">
        <f>IF(AND(E234*12&gt;=150000),E234*E236,E234)</f>
        <v>78112.5</v>
      </c>
      <c r="H268" s="130">
        <f>G268*F268</f>
        <v>8832.9614999999994</v>
      </c>
      <c r="I268" s="35">
        <f>F268</f>
        <v>0.11308</v>
      </c>
      <c r="J268" s="56">
        <f>IF(AND(E234*12&gt;=150000),E234*E237,E234)</f>
        <v>78112.5</v>
      </c>
      <c r="K268" s="118">
        <f>J268*I268</f>
        <v>8832.9614999999994</v>
      </c>
      <c r="L268" s="119">
        <f>K268-H268</f>
        <v>0</v>
      </c>
      <c r="M268" s="120">
        <f>IF(ISERROR(L268/H268), "", L268/H268)</f>
        <v>0</v>
      </c>
    </row>
    <row r="269" spans="1:15" ht="13.8" thickBot="1" x14ac:dyDescent="0.3">
      <c r="A269" s="103" t="str">
        <f t="shared" si="30"/>
        <v>GS 50 - 2,999 kW</v>
      </c>
      <c r="B269" s="103" t="s">
        <v>17</v>
      </c>
      <c r="D269" s="25" t="s">
        <v>80</v>
      </c>
      <c r="E269" s="25"/>
      <c r="F269" s="57">
        <v>0.11308</v>
      </c>
      <c r="G269" s="55">
        <f>IF(AND(E234*12&gt;=150000),E234*E236,E234)</f>
        <v>78112.5</v>
      </c>
      <c r="H269" s="130">
        <f>G269*F269</f>
        <v>8832.9614999999994</v>
      </c>
      <c r="I269" s="35">
        <f>F269</f>
        <v>0.11308</v>
      </c>
      <c r="J269" s="56">
        <f>IF(AND(E234*12&gt;=150000),E234*E237,E234)</f>
        <v>78112.5</v>
      </c>
      <c r="K269" s="118">
        <f>J269*I269</f>
        <v>8832.9614999999994</v>
      </c>
      <c r="L269" s="119">
        <f>K269-H269</f>
        <v>0</v>
      </c>
      <c r="M269" s="120">
        <f>IF(ISERROR(L269/H269), "", L269/H269)</f>
        <v>0</v>
      </c>
    </row>
    <row r="270" spans="1:15" ht="13.8" thickBot="1" x14ac:dyDescent="0.3">
      <c r="A270" s="103" t="str">
        <f t="shared" si="30"/>
        <v>GS 50 - 2,999 kW</v>
      </c>
      <c r="D270" s="58"/>
      <c r="E270" s="59"/>
      <c r="F270" s="60"/>
      <c r="G270" s="61"/>
      <c r="H270" s="62"/>
      <c r="I270" s="60"/>
      <c r="J270" s="63"/>
      <c r="K270" s="62"/>
      <c r="L270" s="64"/>
      <c r="M270" s="65"/>
    </row>
    <row r="271" spans="1:15" ht="13.2" hidden="1" customHeight="1" x14ac:dyDescent="0.25">
      <c r="A271" s="103" t="str">
        <f t="shared" si="30"/>
        <v>GS 50 - 2,999 kW</v>
      </c>
      <c r="B271" s="103" t="s">
        <v>12</v>
      </c>
      <c r="D271" s="135" t="s">
        <v>81</v>
      </c>
      <c r="E271" s="25"/>
      <c r="F271" s="66"/>
      <c r="G271" s="67"/>
      <c r="H271" s="68">
        <f>SUM(H261:H267,H260)</f>
        <v>12803.296520336775</v>
      </c>
      <c r="I271" s="69"/>
      <c r="J271" s="69"/>
      <c r="K271" s="68">
        <f>SUM(K261:K267,K260)</f>
        <v>13796.267621074301</v>
      </c>
      <c r="L271" s="70">
        <f>K271-H271</f>
        <v>992.97110073752629</v>
      </c>
      <c r="M271" s="71">
        <f>IF((H271)=0,"",(L271/H271))</f>
        <v>7.7555893449807206E-2</v>
      </c>
    </row>
    <row r="272" spans="1:15" ht="13.2" hidden="1" customHeight="1" x14ac:dyDescent="0.25">
      <c r="A272" s="103" t="str">
        <f t="shared" si="30"/>
        <v>GS 50 - 2,999 kW</v>
      </c>
      <c r="B272" s="103" t="s">
        <v>12</v>
      </c>
      <c r="D272" s="142" t="s">
        <v>82</v>
      </c>
      <c r="E272" s="25"/>
      <c r="F272" s="66">
        <v>0.13</v>
      </c>
      <c r="G272" s="72"/>
      <c r="H272" s="73">
        <f>H271*F272</f>
        <v>1664.4285476437808</v>
      </c>
      <c r="I272" s="74">
        <v>0.13</v>
      </c>
      <c r="J272" s="27"/>
      <c r="K272" s="73">
        <f>K271*I272</f>
        <v>1793.5147907396592</v>
      </c>
      <c r="L272" s="32">
        <f>K272-H272</f>
        <v>129.08624309587844</v>
      </c>
      <c r="M272" s="75">
        <f>IF((H272)=0,"",(L272/H272))</f>
        <v>7.755589344980722E-2</v>
      </c>
    </row>
    <row r="273" spans="1:13" ht="14.4" hidden="1" customHeight="1" x14ac:dyDescent="0.3">
      <c r="A273" s="103" t="str">
        <f t="shared" si="30"/>
        <v>GS 50 - 2,999 kW</v>
      </c>
      <c r="B273" s="103" t="s">
        <v>12</v>
      </c>
      <c r="D273" s="142" t="s">
        <v>83</v>
      </c>
      <c r="E273" s="147"/>
      <c r="F273" s="76">
        <f>OER</f>
        <v>0.23499999999999999</v>
      </c>
      <c r="G273" s="72"/>
      <c r="H273" s="73">
        <f>IF(OR(ISNUMBER(SEARCH("[DGEN]", E232))=TRUE, ISNUMBER(SEARCH("STREET LIGHT", E232))=TRUE), 0, IF(AND(E234=0, E235=0),0, IF(AND(E235=0, E234*12&gt;250000), 0, IF(AND(E234=0, E235&gt;=50), 0, IF(E234*12&lt;=250000, F273*H271*-1, IF(E235&lt;50, F273*H271*-1, 0))))))</f>
        <v>0</v>
      </c>
      <c r="I273" s="76">
        <f>OER</f>
        <v>0.23499999999999999</v>
      </c>
      <c r="J273" s="27"/>
      <c r="K273" s="73">
        <f>IF(OR(ISNUMBER(SEARCH("[DGEN]", E232))=TRUE, ISNUMBER(SEARCH("STREET LIGHT", E232))=TRUE), 0, IF(AND(E234=0, E235=0),0, IF(AND(E235=0, E234*12&gt;250000), 0, IF(AND(E234=0, E235&gt;=50), 0, IF(E234*12&lt;=250000, I273*K271*-1, IF(E235&lt;50, I273*K271*-1, 0))))))</f>
        <v>0</v>
      </c>
      <c r="L273" s="32">
        <f>K273-H273</f>
        <v>0</v>
      </c>
      <c r="M273" s="75"/>
    </row>
    <row r="274" spans="1:13" ht="13.2" hidden="1" customHeight="1" x14ac:dyDescent="0.25">
      <c r="A274" s="103" t="str">
        <f t="shared" si="30"/>
        <v>GS 50 - 2,999 kW</v>
      </c>
      <c r="B274" s="103" t="s">
        <v>84</v>
      </c>
      <c r="D274" s="248" t="s">
        <v>85</v>
      </c>
      <c r="E274" s="248"/>
      <c r="F274" s="77"/>
      <c r="G274" s="78"/>
      <c r="H274" s="79">
        <f>H271+H272+H273</f>
        <v>14467.725067980555</v>
      </c>
      <c r="I274" s="80"/>
      <c r="J274" s="80"/>
      <c r="K274" s="81">
        <f>K271+K272+K273</f>
        <v>15589.78241181396</v>
      </c>
      <c r="L274" s="82">
        <f>K274-H274</f>
        <v>1122.057343833405</v>
      </c>
      <c r="M274" s="83">
        <f>IF((H274)=0,"",(L274/H274))</f>
        <v>7.7555893449807234E-2</v>
      </c>
    </row>
    <row r="275" spans="1:13" ht="13.8" hidden="1" customHeight="1" thickBot="1" x14ac:dyDescent="0.3">
      <c r="A275" s="103" t="str">
        <f t="shared" si="30"/>
        <v>GS 50 - 2,999 kW</v>
      </c>
      <c r="B275" s="103" t="s">
        <v>12</v>
      </c>
      <c r="D275" s="131"/>
      <c r="E275" s="132"/>
      <c r="F275" s="60"/>
      <c r="G275" s="61"/>
      <c r="H275" s="62"/>
      <c r="I275" s="60"/>
      <c r="J275" s="63"/>
      <c r="K275" s="62"/>
      <c r="L275" s="64"/>
      <c r="M275" s="65"/>
    </row>
    <row r="276" spans="1:13" ht="13.2" hidden="1" customHeight="1" x14ac:dyDescent="0.25">
      <c r="A276" s="103" t="str">
        <f t="shared" si="30"/>
        <v>GS 50 - 2,999 kW</v>
      </c>
      <c r="B276" s="103" t="s">
        <v>78</v>
      </c>
      <c r="D276" s="135" t="s">
        <v>86</v>
      </c>
      <c r="E276" s="25"/>
      <c r="F276" s="66"/>
      <c r="G276" s="67"/>
      <c r="H276" s="68">
        <f>SUM(H268,H261:H264,H260)</f>
        <v>12520.529270336774</v>
      </c>
      <c r="I276" s="69"/>
      <c r="J276" s="69"/>
      <c r="K276" s="68">
        <f>SUM(K268,K261:K264,K260)</f>
        <v>12668.3231210743</v>
      </c>
      <c r="L276" s="70">
        <f>K276-H276</f>
        <v>147.79385073752564</v>
      </c>
      <c r="M276" s="71">
        <f>IF((H276)=0,"",(L276/H276))</f>
        <v>1.1804121658632592E-2</v>
      </c>
    </row>
    <row r="277" spans="1:13" ht="13.2" hidden="1" customHeight="1" x14ac:dyDescent="0.25">
      <c r="A277" s="103" t="str">
        <f t="shared" si="30"/>
        <v>GS 50 - 2,999 kW</v>
      </c>
      <c r="B277" s="103" t="s">
        <v>78</v>
      </c>
      <c r="D277" s="142" t="s">
        <v>82</v>
      </c>
      <c r="E277" s="25"/>
      <c r="F277" s="66">
        <v>0.13</v>
      </c>
      <c r="G277" s="67"/>
      <c r="H277" s="73">
        <f>H276*F277</f>
        <v>1627.6688051437807</v>
      </c>
      <c r="I277" s="66">
        <v>0.13</v>
      </c>
      <c r="J277" s="74"/>
      <c r="K277" s="73">
        <f>K276*I277</f>
        <v>1646.882005739659</v>
      </c>
      <c r="L277" s="32">
        <f>K277-H277</f>
        <v>19.213200595878334</v>
      </c>
      <c r="M277" s="75">
        <f>IF((H277)=0,"",(L277/H277))</f>
        <v>1.1804121658632592E-2</v>
      </c>
    </row>
    <row r="278" spans="1:13" ht="14.4" hidden="1" customHeight="1" x14ac:dyDescent="0.3">
      <c r="A278" s="103" t="str">
        <f t="shared" si="30"/>
        <v>GS 50 - 2,999 kW</v>
      </c>
      <c r="B278" s="103" t="s">
        <v>78</v>
      </c>
      <c r="D278" s="142" t="s">
        <v>83</v>
      </c>
      <c r="E278" s="147"/>
      <c r="F278" s="76">
        <f>OER</f>
        <v>0.23499999999999999</v>
      </c>
      <c r="G278" s="67"/>
      <c r="H278" s="73">
        <f>IF(OR(ISNUMBER(SEARCH("[DGEN]", E232))=TRUE, ISNUMBER(SEARCH("STREET LIGHT", E232))=TRUE), 0, IF(AND(E234=0, E235=0),0, IF(AND(E235=0, E234*12&gt;250000), 0, IF(AND(E234=0, E235&gt;=50), 0, IF(E234*12&lt;=250000, F278*H276*-1, IF(E235&lt;50, F278*H276*-1, 0))))))</f>
        <v>0</v>
      </c>
      <c r="I278" s="76">
        <f>OER</f>
        <v>0.23499999999999999</v>
      </c>
      <c r="J278" s="74"/>
      <c r="K278" s="73">
        <f>IF(OR(ISNUMBER(SEARCH("[DGEN]", E232))=TRUE, ISNUMBER(SEARCH("STREET LIGHT", E232))=TRUE), 0, IF(AND(E234=0, E235=0),0, IF(AND(E235=0, E234*12&gt;250000), 0, IF(AND(E234=0, E235&gt;=50), 0, IF(E234*12&lt;=250000, I278*K276*-1, IF(E235&lt;50, I278*K276*-1, 0))))))</f>
        <v>0</v>
      </c>
      <c r="L278" s="32"/>
      <c r="M278" s="75"/>
    </row>
    <row r="279" spans="1:13" ht="13.2" hidden="1" customHeight="1" x14ac:dyDescent="0.25">
      <c r="A279" s="103" t="str">
        <f t="shared" si="30"/>
        <v>GS 50 - 2,999 kW</v>
      </c>
      <c r="B279" s="103" t="s">
        <v>87</v>
      </c>
      <c r="D279" s="248" t="s">
        <v>86</v>
      </c>
      <c r="E279" s="248"/>
      <c r="F279" s="84"/>
      <c r="G279" s="85"/>
      <c r="H279" s="79">
        <f>SUM(H276,H277)</f>
        <v>14148.198075480555</v>
      </c>
      <c r="I279" s="86"/>
      <c r="J279" s="86"/>
      <c r="K279" s="79">
        <f>SUM(K276,K277)</f>
        <v>14315.205126813958</v>
      </c>
      <c r="L279" s="87">
        <f>K279-H279</f>
        <v>167.00705133340307</v>
      </c>
      <c r="M279" s="88">
        <f>IF((H279)=0,"",(L279/H279))</f>
        <v>1.1804121658632528E-2</v>
      </c>
    </row>
    <row r="280" spans="1:13" ht="13.8" hidden="1" customHeight="1" thickBot="1" x14ac:dyDescent="0.3">
      <c r="A280" s="103" t="str">
        <f t="shared" si="30"/>
        <v>GS 50 - 2,999 kW</v>
      </c>
      <c r="B280" s="103" t="s">
        <v>78</v>
      </c>
      <c r="D280" s="131"/>
      <c r="E280" s="132"/>
      <c r="F280" s="89"/>
      <c r="G280" s="90"/>
      <c r="H280" s="91"/>
      <c r="I280" s="89"/>
      <c r="J280" s="61"/>
      <c r="K280" s="91"/>
      <c r="L280" s="92"/>
      <c r="M280" s="65"/>
    </row>
    <row r="281" spans="1:13" x14ac:dyDescent="0.25">
      <c r="A281" s="103" t="str">
        <f t="shared" si="30"/>
        <v>GS 50 - 2,999 kW</v>
      </c>
      <c r="B281" s="103" t="s">
        <v>17</v>
      </c>
      <c r="D281" s="135" t="s">
        <v>88</v>
      </c>
      <c r="E281" s="25"/>
      <c r="F281" s="136"/>
      <c r="G281" s="137"/>
      <c r="H281" s="138">
        <f>SUM(H269,H261:H264,H260)</f>
        <v>12520.529270336774</v>
      </c>
      <c r="I281" s="139"/>
      <c r="J281" s="139"/>
      <c r="K281" s="138">
        <f>SUM(K269,K261:K264,K260)</f>
        <v>12668.3231210743</v>
      </c>
      <c r="L281" s="140">
        <f>K281-H281</f>
        <v>147.79385073752564</v>
      </c>
      <c r="M281" s="141">
        <f>IF((H281)=0,"",(L281/H281))</f>
        <v>1.1804121658632592E-2</v>
      </c>
    </row>
    <row r="282" spans="1:13" x14ac:dyDescent="0.25">
      <c r="A282" s="103" t="str">
        <f t="shared" si="30"/>
        <v>GS 50 - 2,999 kW</v>
      </c>
      <c r="B282" s="103" t="s">
        <v>17</v>
      </c>
      <c r="D282" s="142" t="s">
        <v>82</v>
      </c>
      <c r="E282" s="25"/>
      <c r="F282" s="136">
        <v>0.13</v>
      </c>
      <c r="G282" s="137"/>
      <c r="H282" s="144">
        <f>H281*F282</f>
        <v>1627.6688051437807</v>
      </c>
      <c r="I282" s="136">
        <v>0.13</v>
      </c>
      <c r="J282" s="145"/>
      <c r="K282" s="144">
        <f>K281*I282</f>
        <v>1646.882005739659</v>
      </c>
      <c r="L282" s="119">
        <f>K282-H282</f>
        <v>19.213200595878334</v>
      </c>
      <c r="M282" s="146">
        <f>IF((H282)=0,"",(L282/H282))</f>
        <v>1.1804121658632592E-2</v>
      </c>
    </row>
    <row r="283" spans="1:13" ht="14.4" x14ac:dyDescent="0.3">
      <c r="A283" s="103" t="str">
        <f t="shared" si="30"/>
        <v>GS 50 - 2,999 kW</v>
      </c>
      <c r="B283" s="103" t="s">
        <v>17</v>
      </c>
      <c r="D283" s="142" t="s">
        <v>83</v>
      </c>
      <c r="E283" s="147"/>
      <c r="F283" s="148">
        <f>OER</f>
        <v>0.23499999999999999</v>
      </c>
      <c r="G283" s="137"/>
      <c r="H283" s="144">
        <f>IF(OR(ISNUMBER(SEARCH("[DGEN]", E232))=TRUE, ISNUMBER(SEARCH("STREET LIGHT", E232))=TRUE), 0, IF(AND(E234=0, E235=0),0, IF(AND(E235=0, E234*12&gt;250000), 0, IF(AND(E234=0, E235&gt;=50), 0, IF(E234*12&lt;=250000, F283*H281*-1, IF(E235&lt;50, F283*H281*-1, 0))))))</f>
        <v>0</v>
      </c>
      <c r="I283" s="148">
        <f>OER</f>
        <v>0.23499999999999999</v>
      </c>
      <c r="J283" s="145"/>
      <c r="K283" s="144">
        <f>IF(OR(ISNUMBER(SEARCH("[DGEN]", E232))=TRUE, ISNUMBER(SEARCH("STREET LIGHT", E232))=TRUE), 0, IF(AND(E234=0, E235=0),0, IF(AND(E235=0, E234*12&gt;250000), 0, IF(AND(E234=0, E235&gt;=50), 0, IF(E234*12&lt;=250000, I283*K281*-1, IF(E235&lt;50, I283*K281*-1, 0))))))</f>
        <v>0</v>
      </c>
      <c r="L283" s="119"/>
      <c r="M283" s="146"/>
    </row>
    <row r="284" spans="1:13" ht="13.8" customHeight="1" thickBot="1" x14ac:dyDescent="0.3">
      <c r="A284" s="103" t="str">
        <f t="shared" si="30"/>
        <v>GS 50 - 2,999 kW</v>
      </c>
      <c r="B284" s="103" t="s">
        <v>89</v>
      </c>
      <c r="C284" s="24">
        <f>B19</f>
        <v>4</v>
      </c>
      <c r="D284" s="247" t="s">
        <v>88</v>
      </c>
      <c r="E284" s="247"/>
      <c r="F284" s="84"/>
      <c r="G284" s="85"/>
      <c r="H284" s="79">
        <f>SUM(H281,H282)</f>
        <v>14148.198075480555</v>
      </c>
      <c r="I284" s="86"/>
      <c r="J284" s="86"/>
      <c r="K284" s="79">
        <f>SUM(K281,K282)</f>
        <v>14315.205126813958</v>
      </c>
      <c r="L284" s="87">
        <f>K284-H284</f>
        <v>167.00705133340307</v>
      </c>
      <c r="M284" s="88">
        <f>IF((H284)=0,"",(L284/H284))</f>
        <v>1.1804121658632528E-2</v>
      </c>
    </row>
    <row r="285" spans="1:13" ht="13.8" thickBot="1" x14ac:dyDescent="0.3">
      <c r="A285" s="103" t="str">
        <f t="shared" si="30"/>
        <v>GS 50 - 2,999 kW</v>
      </c>
      <c r="B285" s="103" t="s">
        <v>17</v>
      </c>
      <c r="D285" s="58"/>
      <c r="E285" s="59"/>
      <c r="F285" s="93"/>
      <c r="G285" s="90"/>
      <c r="H285" s="94"/>
      <c r="I285" s="93"/>
      <c r="J285" s="61"/>
      <c r="K285" s="94"/>
      <c r="L285" s="92"/>
      <c r="M285" s="95"/>
    </row>
    <row r="288" spans="1:13" x14ac:dyDescent="0.25">
      <c r="C288" s="103"/>
      <c r="D288" s="104" t="s">
        <v>34</v>
      </c>
      <c r="E288" s="249" t="str">
        <f>D20</f>
        <v>GS 3,000 - 4,999 kW</v>
      </c>
      <c r="F288" s="250"/>
      <c r="G288" s="250"/>
      <c r="H288" s="250"/>
      <c r="I288" s="250"/>
      <c r="J288" s="251"/>
      <c r="K288" s="103" t="str">
        <f>IF(N20="DEMAND - INTERVAL","RTSR - INTERVAL METERED","")</f>
        <v/>
      </c>
    </row>
    <row r="289" spans="1:14" x14ac:dyDescent="0.25">
      <c r="C289" s="103"/>
      <c r="D289" s="104" t="s">
        <v>35</v>
      </c>
      <c r="E289" s="252" t="str">
        <f>H20</f>
        <v>Non-RPP (Other)</v>
      </c>
      <c r="F289" s="253"/>
      <c r="G289" s="254"/>
      <c r="H289" s="20"/>
      <c r="I289" s="20"/>
    </row>
    <row r="290" spans="1:14" ht="15.6" x14ac:dyDescent="0.25">
      <c r="C290" s="103"/>
      <c r="D290" s="104" t="s">
        <v>36</v>
      </c>
      <c r="E290" s="21">
        <f>K20</f>
        <v>2000000</v>
      </c>
      <c r="F290" s="105" t="s">
        <v>11</v>
      </c>
      <c r="J290" s="22"/>
      <c r="K290" s="22"/>
      <c r="L290" s="22"/>
      <c r="M290" s="22"/>
      <c r="N290" s="22"/>
    </row>
    <row r="291" spans="1:14" ht="15.6" x14ac:dyDescent="0.3">
      <c r="C291" s="103"/>
      <c r="D291" s="104" t="s">
        <v>37</v>
      </c>
      <c r="E291" s="21">
        <f>L20</f>
        <v>4000</v>
      </c>
      <c r="F291" s="106" t="s">
        <v>16</v>
      </c>
      <c r="G291" s="107"/>
      <c r="H291" s="108"/>
      <c r="I291" s="108"/>
      <c r="J291" s="108"/>
    </row>
    <row r="292" spans="1:14" x14ac:dyDescent="0.25">
      <c r="C292" s="103"/>
      <c r="D292" s="104" t="s">
        <v>38</v>
      </c>
      <c r="E292" s="23">
        <f>I20</f>
        <v>1.0310999999999999</v>
      </c>
    </row>
    <row r="293" spans="1:14" x14ac:dyDescent="0.25">
      <c r="C293" s="103"/>
      <c r="D293" s="104" t="s">
        <v>39</v>
      </c>
      <c r="E293" s="23">
        <f>J20</f>
        <v>1.0310999999999999</v>
      </c>
    </row>
    <row r="294" spans="1:14" x14ac:dyDescent="0.25">
      <c r="C294" s="103"/>
    </row>
    <row r="295" spans="1:14" x14ac:dyDescent="0.25">
      <c r="C295" s="103"/>
      <c r="E295" s="105"/>
      <c r="F295" s="237" t="s">
        <v>40</v>
      </c>
      <c r="G295" s="238"/>
      <c r="H295" s="239"/>
      <c r="I295" s="237" t="s">
        <v>41</v>
      </c>
      <c r="J295" s="238"/>
      <c r="K295" s="239"/>
      <c r="L295" s="237" t="s">
        <v>42</v>
      </c>
      <c r="M295" s="239"/>
    </row>
    <row r="296" spans="1:14" x14ac:dyDescent="0.25">
      <c r="C296" s="103"/>
      <c r="E296" s="240"/>
      <c r="F296" s="109" t="s">
        <v>43</v>
      </c>
      <c r="G296" s="109" t="s">
        <v>44</v>
      </c>
      <c r="H296" s="110" t="s">
        <v>45</v>
      </c>
      <c r="I296" s="109" t="s">
        <v>43</v>
      </c>
      <c r="J296" s="111" t="s">
        <v>44</v>
      </c>
      <c r="K296" s="110" t="s">
        <v>45</v>
      </c>
      <c r="L296" s="242" t="s">
        <v>46</v>
      </c>
      <c r="M296" s="244" t="s">
        <v>47</v>
      </c>
    </row>
    <row r="297" spans="1:14" x14ac:dyDescent="0.25">
      <c r="C297" s="103"/>
      <c r="E297" s="241"/>
      <c r="F297" s="112" t="s">
        <v>48</v>
      </c>
      <c r="G297" s="112"/>
      <c r="H297" s="113" t="s">
        <v>48</v>
      </c>
      <c r="I297" s="112" t="s">
        <v>48</v>
      </c>
      <c r="J297" s="113"/>
      <c r="K297" s="113" t="s">
        <v>48</v>
      </c>
      <c r="L297" s="243"/>
      <c r="M297" s="245"/>
    </row>
    <row r="298" spans="1:14" x14ac:dyDescent="0.25">
      <c r="A298" s="103" t="str">
        <f>$E288</f>
        <v>GS 3,000 - 4,999 kW</v>
      </c>
      <c r="D298" s="114" t="s">
        <v>49</v>
      </c>
      <c r="E298" s="25"/>
      <c r="F298" s="26">
        <f>'VRZ BI (2028)'!I298</f>
        <v>4599.8500000000004</v>
      </c>
      <c r="G298" s="115">
        <v>1</v>
      </c>
      <c r="H298" s="116">
        <f>G298*F298</f>
        <v>4599.8500000000004</v>
      </c>
      <c r="I298" s="45">
        <v>4599.8500000000004</v>
      </c>
      <c r="J298" s="117">
        <f>G298</f>
        <v>1</v>
      </c>
      <c r="K298" s="118">
        <f>J298*I298</f>
        <v>4599.8500000000004</v>
      </c>
      <c r="L298" s="119">
        <f>K298-H298</f>
        <v>0</v>
      </c>
      <c r="M298" s="120">
        <f>IF(ISERROR(L298/H298), "", L298/H298)</f>
        <v>0</v>
      </c>
    </row>
    <row r="299" spans="1:14" x14ac:dyDescent="0.25">
      <c r="A299" s="103" t="str">
        <f t="shared" ref="A299:A341" si="35">A298</f>
        <v>GS 3,000 - 4,999 kW</v>
      </c>
      <c r="D299" s="114" t="s">
        <v>50</v>
      </c>
      <c r="E299" s="25"/>
      <c r="F299" s="36">
        <f>'VRZ BI (2028)'!I299</f>
        <v>5.1151</v>
      </c>
      <c r="G299" s="115">
        <f>IF($E291&gt;0, $E291, $E290)</f>
        <v>4000</v>
      </c>
      <c r="H299" s="116">
        <f>G299*F299</f>
        <v>20460.400000000001</v>
      </c>
      <c r="I299" s="35">
        <v>5.3171999999999997</v>
      </c>
      <c r="J299" s="117">
        <f>IF($E291&gt;0, $E291, $E290)</f>
        <v>4000</v>
      </c>
      <c r="K299" s="118">
        <f>J299*I299</f>
        <v>21268.799999999999</v>
      </c>
      <c r="L299" s="119">
        <f>K299-H299</f>
        <v>808.39999999999782</v>
      </c>
      <c r="M299" s="120">
        <f>IF(ISERROR(L299/H299), "", L299/H299)</f>
        <v>3.9510469003538433E-2</v>
      </c>
    </row>
    <row r="300" spans="1:14" ht="13.2" hidden="1" customHeight="1" x14ac:dyDescent="0.25">
      <c r="A300" s="103" t="str">
        <f t="shared" si="35"/>
        <v>GS 3,000 - 4,999 kW</v>
      </c>
      <c r="D300" s="114" t="s">
        <v>51</v>
      </c>
      <c r="E300" s="25"/>
      <c r="F300" s="34"/>
      <c r="G300" s="115">
        <f>IF($E291&gt;0, $E291, $E290)</f>
        <v>4000</v>
      </c>
      <c r="H300" s="116">
        <v>0</v>
      </c>
      <c r="I300" s="35"/>
      <c r="J300" s="117">
        <f>IF($E291&gt;0, $E291, $E290)</f>
        <v>4000</v>
      </c>
      <c r="K300" s="118">
        <v>0</v>
      </c>
      <c r="L300" s="119"/>
      <c r="M300" s="120"/>
    </row>
    <row r="301" spans="1:14" ht="13.2" hidden="1" customHeight="1" x14ac:dyDescent="0.25">
      <c r="A301" s="103" t="str">
        <f t="shared" si="35"/>
        <v>GS 3,000 - 4,999 kW</v>
      </c>
      <c r="D301" s="114" t="s">
        <v>52</v>
      </c>
      <c r="E301" s="25"/>
      <c r="F301" s="34"/>
      <c r="G301" s="115">
        <f>IF($E291&gt;0, $E291, $E290)</f>
        <v>4000</v>
      </c>
      <c r="H301" s="116">
        <v>0</v>
      </c>
      <c r="I301" s="35"/>
      <c r="J301" s="121">
        <f>IF($E291&gt;0, $E291, $E290)</f>
        <v>4000</v>
      </c>
      <c r="K301" s="118">
        <v>0</v>
      </c>
      <c r="L301" s="119">
        <f t="shared" ref="L301:L319" si="36">K301-H301</f>
        <v>0</v>
      </c>
      <c r="M301" s="120" t="str">
        <f>IF(ISERROR(L301/H301), "", L301/H301)</f>
        <v/>
      </c>
    </row>
    <row r="302" spans="1:14" x14ac:dyDescent="0.25">
      <c r="A302" s="103" t="str">
        <f t="shared" si="35"/>
        <v>GS 3,000 - 4,999 kW</v>
      </c>
      <c r="D302" s="114" t="s">
        <v>53</v>
      </c>
      <c r="E302" s="25"/>
      <c r="F302" s="26">
        <f>'VRZ BI (2028)'!I302</f>
        <v>0</v>
      </c>
      <c r="G302" s="115">
        <v>1</v>
      </c>
      <c r="H302" s="116">
        <f>G302*F302</f>
        <v>0</v>
      </c>
      <c r="I302" s="45">
        <v>0</v>
      </c>
      <c r="J302" s="117">
        <f>G302</f>
        <v>1</v>
      </c>
      <c r="K302" s="118">
        <f>J302*I302</f>
        <v>0</v>
      </c>
      <c r="L302" s="119">
        <f t="shared" si="36"/>
        <v>0</v>
      </c>
      <c r="M302" s="120" t="str">
        <f>IF(ISERROR(L302/H302), "", L302/H302)</f>
        <v/>
      </c>
    </row>
    <row r="303" spans="1:14" x14ac:dyDescent="0.25">
      <c r="A303" s="103" t="str">
        <f t="shared" si="35"/>
        <v>GS 3,000 - 4,999 kW</v>
      </c>
      <c r="D303" s="114" t="s">
        <v>54</v>
      </c>
      <c r="E303" s="25"/>
      <c r="F303" s="36">
        <f>'VRZ BI (2028)'!I303</f>
        <v>0.39634492222813189</v>
      </c>
      <c r="G303" s="115">
        <f>IF($E291&gt;0, $E291, $E290)</f>
        <v>4000</v>
      </c>
      <c r="H303" s="116">
        <f>G303*F303</f>
        <v>1585.3796889125276</v>
      </c>
      <c r="I303" s="35">
        <v>0.39634492222813189</v>
      </c>
      <c r="J303" s="117">
        <f>IF($E291&gt;0, $E291, $E290)</f>
        <v>4000</v>
      </c>
      <c r="K303" s="118">
        <f>J303*I303</f>
        <v>1585.3796889125276</v>
      </c>
      <c r="L303" s="119">
        <f t="shared" si="36"/>
        <v>0</v>
      </c>
      <c r="M303" s="120">
        <f>IF(ISERROR(L303/H303), "", L303/H303)</f>
        <v>0</v>
      </c>
    </row>
    <row r="304" spans="1:14" x14ac:dyDescent="0.25">
      <c r="A304" s="103" t="str">
        <f t="shared" si="35"/>
        <v>GS 3,000 - 4,999 kW</v>
      </c>
      <c r="B304" s="103" t="s">
        <v>55</v>
      </c>
      <c r="C304" s="24">
        <f>B20</f>
        <v>5</v>
      </c>
      <c r="D304" s="122" t="s">
        <v>56</v>
      </c>
      <c r="E304" s="7"/>
      <c r="F304" s="37"/>
      <c r="G304" s="38"/>
      <c r="H304" s="39">
        <f>SUM(H298:H303)</f>
        <v>26645.629688912526</v>
      </c>
      <c r="I304" s="51"/>
      <c r="J304" s="40"/>
      <c r="K304" s="39">
        <f>SUM(K298:K303)</f>
        <v>27454.029688912527</v>
      </c>
      <c r="L304" s="41">
        <f t="shared" si="36"/>
        <v>808.40000000000146</v>
      </c>
      <c r="M304" s="42">
        <f>IF((H304)=0,"",(L304/H304))</f>
        <v>3.0338933980471237E-2</v>
      </c>
    </row>
    <row r="305" spans="1:15" x14ac:dyDescent="0.25">
      <c r="A305" s="103" t="str">
        <f t="shared" si="35"/>
        <v>GS 3,000 - 4,999 kW</v>
      </c>
      <c r="D305" s="123" t="s">
        <v>57</v>
      </c>
      <c r="E305" s="25"/>
      <c r="F305" s="34">
        <f>IF((E290*12&gt;=150000), 0, IF(E289="RPP",(F321*OffPeakPer+F322*MidPeakPer+F323*OnPeakPer),IF(E289="Non-RPP (Retailer)",F324,F325)))</f>
        <v>0</v>
      </c>
      <c r="G305" s="43">
        <f>IF(F305=0, 0, $E290*E292-E290)</f>
        <v>0</v>
      </c>
      <c r="H305" s="28">
        <f t="shared" ref="H305:H312" si="37">G305*F305</f>
        <v>0</v>
      </c>
      <c r="I305" s="35">
        <f>IF((E290*12&gt;=150000), 0, IF(E289="RPP",(I321*OffPeakPer+I322*MidPeakPer+I323*OnPeakPer),IF(E289="Non-RPP (Retailer)",I324,I325)))</f>
        <v>0</v>
      </c>
      <c r="J305" s="44">
        <f>IF(I305=0, 0, E290*E293-E290)</f>
        <v>0</v>
      </c>
      <c r="K305" s="31">
        <f t="shared" ref="K305:K312" si="38">J305*I305</f>
        <v>0</v>
      </c>
      <c r="L305" s="32">
        <f t="shared" si="36"/>
        <v>0</v>
      </c>
      <c r="M305" s="33" t="str">
        <f t="shared" ref="M305:M312" si="39">IF(ISERROR(L305/H305), "", L305/H305)</f>
        <v/>
      </c>
    </row>
    <row r="306" spans="1:15" ht="26.4" x14ac:dyDescent="0.25">
      <c r="A306" s="103" t="str">
        <f t="shared" si="35"/>
        <v>GS 3,000 - 4,999 kW</v>
      </c>
      <c r="D306" s="123" t="s">
        <v>58</v>
      </c>
      <c r="E306" s="25"/>
      <c r="F306" s="36">
        <f>'VRZ BI (2028)'!I306</f>
        <v>0</v>
      </c>
      <c r="G306" s="55">
        <f>IF($E291&gt;0, $E291, $E290)</f>
        <v>4000</v>
      </c>
      <c r="H306" s="116">
        <f t="shared" si="37"/>
        <v>0</v>
      </c>
      <c r="I306" s="35">
        <v>0</v>
      </c>
      <c r="J306" s="56">
        <f>IF($E291&gt;0, $E291, $E290)</f>
        <v>4000</v>
      </c>
      <c r="K306" s="118">
        <f t="shared" si="38"/>
        <v>0</v>
      </c>
      <c r="L306" s="119">
        <f t="shared" si="36"/>
        <v>0</v>
      </c>
      <c r="M306" s="120" t="str">
        <f t="shared" si="39"/>
        <v/>
      </c>
    </row>
    <row r="307" spans="1:15" x14ac:dyDescent="0.25">
      <c r="A307" s="103" t="str">
        <f t="shared" si="35"/>
        <v>GS 3,000 - 4,999 kW</v>
      </c>
      <c r="D307" s="123" t="s">
        <v>59</v>
      </c>
      <c r="E307" s="25"/>
      <c r="F307" s="36">
        <f>'VRZ BI (2028)'!I307</f>
        <v>0</v>
      </c>
      <c r="G307" s="55">
        <f>IF($E291&gt;0, $E291, $E290)</f>
        <v>4000</v>
      </c>
      <c r="H307" s="116">
        <f t="shared" si="37"/>
        <v>0</v>
      </c>
      <c r="I307" s="35">
        <v>0</v>
      </c>
      <c r="J307" s="56">
        <f>IF($E291&gt;0, $E291, $E290)</f>
        <v>4000</v>
      </c>
      <c r="K307" s="118">
        <f t="shared" si="38"/>
        <v>0</v>
      </c>
      <c r="L307" s="119">
        <f t="shared" si="36"/>
        <v>0</v>
      </c>
      <c r="M307" s="120" t="str">
        <f t="shared" si="39"/>
        <v/>
      </c>
    </row>
    <row r="308" spans="1:15" x14ac:dyDescent="0.25">
      <c r="A308" s="103" t="str">
        <f t="shared" si="35"/>
        <v>GS 3,000 - 4,999 kW</v>
      </c>
      <c r="D308" s="123" t="s">
        <v>60</v>
      </c>
      <c r="E308" s="25"/>
      <c r="F308" s="36">
        <f>'VRZ BI (2028)'!I308</f>
        <v>0</v>
      </c>
      <c r="G308" s="55">
        <f>E290</f>
        <v>2000000</v>
      </c>
      <c r="H308" s="116">
        <f t="shared" si="37"/>
        <v>0</v>
      </c>
      <c r="I308" s="35">
        <v>0</v>
      </c>
      <c r="J308" s="56">
        <f>E290</f>
        <v>2000000</v>
      </c>
      <c r="K308" s="118">
        <f t="shared" si="38"/>
        <v>0</v>
      </c>
      <c r="L308" s="119">
        <f t="shared" si="36"/>
        <v>0</v>
      </c>
      <c r="M308" s="120" t="str">
        <f t="shared" si="39"/>
        <v/>
      </c>
    </row>
    <row r="309" spans="1:15" x14ac:dyDescent="0.25">
      <c r="A309" s="103" t="str">
        <f t="shared" si="35"/>
        <v>GS 3,000 - 4,999 kW</v>
      </c>
      <c r="D309" s="114" t="s">
        <v>61</v>
      </c>
      <c r="E309" s="25"/>
      <c r="F309" s="36">
        <f>'VRZ BI (2028)'!I309</f>
        <v>0.42623197753746322</v>
      </c>
      <c r="G309" s="55">
        <f>IF($E291&gt;0, $E291, $E290)</f>
        <v>4000</v>
      </c>
      <c r="H309" s="116">
        <f t="shared" si="37"/>
        <v>1704.927910149853</v>
      </c>
      <c r="I309" s="35">
        <v>0.44571701698503419</v>
      </c>
      <c r="J309" s="56">
        <f>IF($E291&gt;0, $E291, $E290)</f>
        <v>4000</v>
      </c>
      <c r="K309" s="118">
        <f t="shared" si="38"/>
        <v>1782.8680679401368</v>
      </c>
      <c r="L309" s="119">
        <f t="shared" si="36"/>
        <v>77.94015779028382</v>
      </c>
      <c r="M309" s="120">
        <f t="shared" si="39"/>
        <v>4.5714635396773666E-2</v>
      </c>
      <c r="O309" s="160"/>
    </row>
    <row r="310" spans="1:15" ht="26.4" x14ac:dyDescent="0.25">
      <c r="A310" s="103" t="str">
        <f t="shared" si="35"/>
        <v>GS 3,000 - 4,999 kW</v>
      </c>
      <c r="D310" s="123" t="s">
        <v>62</v>
      </c>
      <c r="E310" s="25"/>
      <c r="F310" s="26">
        <v>0</v>
      </c>
      <c r="G310" s="115">
        <v>1</v>
      </c>
      <c r="H310" s="116">
        <f t="shared" si="37"/>
        <v>0</v>
      </c>
      <c r="I310" s="45">
        <v>0</v>
      </c>
      <c r="J310" s="121">
        <v>1</v>
      </c>
      <c r="K310" s="118">
        <f t="shared" si="38"/>
        <v>0</v>
      </c>
      <c r="L310" s="119">
        <f t="shared" si="36"/>
        <v>0</v>
      </c>
      <c r="M310" s="120" t="str">
        <f t="shared" si="39"/>
        <v/>
      </c>
    </row>
    <row r="311" spans="1:15" x14ac:dyDescent="0.25">
      <c r="A311" s="103" t="str">
        <f t="shared" si="35"/>
        <v>GS 3,000 - 4,999 kW</v>
      </c>
      <c r="D311" s="114" t="s">
        <v>63</v>
      </c>
      <c r="E311" s="25"/>
      <c r="F311" s="26">
        <v>0</v>
      </c>
      <c r="G311" s="115">
        <v>1</v>
      </c>
      <c r="H311" s="116">
        <f t="shared" si="37"/>
        <v>0</v>
      </c>
      <c r="I311" s="45">
        <v>0</v>
      </c>
      <c r="J311" s="121">
        <v>1</v>
      </c>
      <c r="K311" s="118">
        <f t="shared" si="38"/>
        <v>0</v>
      </c>
      <c r="L311" s="119">
        <f t="shared" si="36"/>
        <v>0</v>
      </c>
      <c r="M311" s="120" t="str">
        <f t="shared" si="39"/>
        <v/>
      </c>
    </row>
    <row r="312" spans="1:15" x14ac:dyDescent="0.25">
      <c r="A312" s="103" t="str">
        <f t="shared" si="35"/>
        <v>GS 3,000 - 4,999 kW</v>
      </c>
      <c r="D312" s="114" t="s">
        <v>64</v>
      </c>
      <c r="E312" s="25"/>
      <c r="F312" s="36">
        <f>'VRZ BI (2028)'!I312</f>
        <v>9.966224607198846E-3</v>
      </c>
      <c r="G312" s="55">
        <f>IF($E291&gt;0, $E291, $E290)</f>
        <v>4000</v>
      </c>
      <c r="H312" s="116">
        <f t="shared" si="37"/>
        <v>39.864898428795385</v>
      </c>
      <c r="I312" s="35">
        <v>9.966224607198846E-3</v>
      </c>
      <c r="J312" s="56">
        <f>IF($E291&gt;0, $E291, $E290)</f>
        <v>4000</v>
      </c>
      <c r="K312" s="118">
        <f t="shared" si="38"/>
        <v>39.864898428795385</v>
      </c>
      <c r="L312" s="119">
        <f t="shared" si="36"/>
        <v>0</v>
      </c>
      <c r="M312" s="120">
        <f t="shared" si="39"/>
        <v>0</v>
      </c>
    </row>
    <row r="313" spans="1:15" ht="26.4" x14ac:dyDescent="0.25">
      <c r="A313" s="103" t="str">
        <f t="shared" si="35"/>
        <v>GS 3,000 - 4,999 kW</v>
      </c>
      <c r="B313" s="103" t="s">
        <v>65</v>
      </c>
      <c r="C313" s="24">
        <f>B20</f>
        <v>5</v>
      </c>
      <c r="D313" s="124" t="s">
        <v>66</v>
      </c>
      <c r="E313" s="125"/>
      <c r="F313" s="48"/>
      <c r="G313" s="49"/>
      <c r="H313" s="50">
        <f>SUM(H304:H312)</f>
        <v>28390.422497491174</v>
      </c>
      <c r="I313" s="51"/>
      <c r="J313" s="52"/>
      <c r="K313" s="50">
        <f>SUM(K304:K312)</f>
        <v>29276.762655281458</v>
      </c>
      <c r="L313" s="41">
        <f t="shared" si="36"/>
        <v>886.34015779028414</v>
      </c>
      <c r="M313" s="42">
        <f>IF((H313)=0,"",(L313/H313))</f>
        <v>3.1219688888695085E-2</v>
      </c>
    </row>
    <row r="314" spans="1:15" x14ac:dyDescent="0.25">
      <c r="A314" s="103" t="str">
        <f t="shared" si="35"/>
        <v>GS 3,000 - 4,999 kW</v>
      </c>
      <c r="D314" s="126" t="s">
        <v>67</v>
      </c>
      <c r="E314" s="25"/>
      <c r="F314" s="36">
        <f>'VRZ BI (2028)'!I314</f>
        <v>6.1009000000000002</v>
      </c>
      <c r="G314" s="43">
        <f>IF($E291&gt;0, $E291, $E290*$E292)</f>
        <v>4000</v>
      </c>
      <c r="H314" s="116">
        <f>G314*F314</f>
        <v>24403.600000000002</v>
      </c>
      <c r="I314" s="35">
        <v>6.4432999999999998</v>
      </c>
      <c r="J314" s="44">
        <f>IF($E291&gt;0, $E291, $E290*$E293)</f>
        <v>4000</v>
      </c>
      <c r="K314" s="118">
        <f>J314*I314</f>
        <v>25773.200000000001</v>
      </c>
      <c r="L314" s="119">
        <f t="shared" si="36"/>
        <v>1369.5999999999985</v>
      </c>
      <c r="M314" s="120">
        <f>IF(ISERROR(L314/H314), "", L314/H314)</f>
        <v>5.6122867117966137E-2</v>
      </c>
      <c r="N314" s="127" t="str">
        <f>IF(ISERROR(ABS(M314)), "", IF(ABS(M314)&gt;=4%, "In the manager's summary, discuss the reasoning for the change in RTSR rates", ""))</f>
        <v>In the manager's summary, discuss the reasoning for the change in RTSR rates</v>
      </c>
      <c r="O314" s="160"/>
    </row>
    <row r="315" spans="1:15" ht="26.4" x14ac:dyDescent="0.25">
      <c r="A315" s="103" t="str">
        <f t="shared" si="35"/>
        <v>GS 3,000 - 4,999 kW</v>
      </c>
      <c r="D315" s="128" t="s">
        <v>68</v>
      </c>
      <c r="E315" s="25"/>
      <c r="F315" s="36">
        <f>'VRZ BI (2028)'!I315</f>
        <v>2.8788999999999998</v>
      </c>
      <c r="G315" s="43">
        <f>IF($E291&gt;0, $E291, $E290*$E292)</f>
        <v>4000</v>
      </c>
      <c r="H315" s="116">
        <f>G315*F315</f>
        <v>11515.599999999999</v>
      </c>
      <c r="I315" s="35">
        <v>3.0413000000000001</v>
      </c>
      <c r="J315" s="44">
        <f>IF($E291&gt;0, $E291, $E290*$E293)</f>
        <v>4000</v>
      </c>
      <c r="K315" s="118">
        <f>J315*I315</f>
        <v>12165.2</v>
      </c>
      <c r="L315" s="119">
        <f t="shared" si="36"/>
        <v>649.60000000000218</v>
      </c>
      <c r="M315" s="120">
        <f>IF(ISERROR(L315/H315), "", L315/H315)</f>
        <v>5.6410434540970708E-2</v>
      </c>
      <c r="N315" s="127" t="str">
        <f>IF(ISERROR(ABS(M315)), "", IF(ABS(M315)&gt;=4%, "In the manager's summary, discuss the reasoning for the change in RTSR rates", ""))</f>
        <v>In the manager's summary, discuss the reasoning for the change in RTSR rates</v>
      </c>
      <c r="O315" s="160"/>
    </row>
    <row r="316" spans="1:15" ht="26.4" x14ac:dyDescent="0.25">
      <c r="A316" s="103" t="str">
        <f t="shared" si="35"/>
        <v>GS 3,000 - 4,999 kW</v>
      </c>
      <c r="B316" s="103" t="s">
        <v>69</v>
      </c>
      <c r="C316" s="24">
        <f>B20</f>
        <v>5</v>
      </c>
      <c r="D316" s="124" t="s">
        <v>70</v>
      </c>
      <c r="E316" s="7"/>
      <c r="F316" s="48"/>
      <c r="G316" s="49"/>
      <c r="H316" s="50">
        <f>SUM(H313:H315)</f>
        <v>64309.622497491175</v>
      </c>
      <c r="I316" s="51"/>
      <c r="J316" s="40"/>
      <c r="K316" s="50">
        <f>SUM(K313:K315)</f>
        <v>67215.162655281456</v>
      </c>
      <c r="L316" s="41">
        <f t="shared" si="36"/>
        <v>2905.5401577902812</v>
      </c>
      <c r="M316" s="42">
        <f>IF((H316)=0,"",(L316/H316))</f>
        <v>4.5180488470502704E-2</v>
      </c>
    </row>
    <row r="317" spans="1:15" ht="26.4" x14ac:dyDescent="0.25">
      <c r="A317" s="103" t="str">
        <f t="shared" si="35"/>
        <v>GS 3,000 - 4,999 kW</v>
      </c>
      <c r="D317" s="129" t="s">
        <v>71</v>
      </c>
      <c r="E317" s="25"/>
      <c r="F317" s="36">
        <v>4.5000000000000005E-3</v>
      </c>
      <c r="G317" s="43">
        <f>E290*E292</f>
        <v>2062199.9999999998</v>
      </c>
      <c r="H317" s="130">
        <f>G317*F317</f>
        <v>9279.9</v>
      </c>
      <c r="I317" s="35">
        <v>4.5000000000000005E-3</v>
      </c>
      <c r="J317" s="44">
        <f>E290*E293</f>
        <v>2062199.9999999998</v>
      </c>
      <c r="K317" s="118">
        <f>J317*I317</f>
        <v>9279.9</v>
      </c>
      <c r="L317" s="119">
        <f t="shared" si="36"/>
        <v>0</v>
      </c>
      <c r="M317" s="120">
        <f>IF(ISERROR(L317/H317), "", L317/H317)</f>
        <v>0</v>
      </c>
    </row>
    <row r="318" spans="1:15" ht="26.4" x14ac:dyDescent="0.25">
      <c r="A318" s="103" t="str">
        <f t="shared" si="35"/>
        <v>GS 3,000 - 4,999 kW</v>
      </c>
      <c r="D318" s="129" t="s">
        <v>72</v>
      </c>
      <c r="E318" s="25"/>
      <c r="F318" s="36">
        <v>1.5E-3</v>
      </c>
      <c r="G318" s="43">
        <f>E290*E292</f>
        <v>2062199.9999999998</v>
      </c>
      <c r="H318" s="130">
        <f>G318*F318</f>
        <v>3093.2999999999997</v>
      </c>
      <c r="I318" s="35">
        <v>1.5E-3</v>
      </c>
      <c r="J318" s="44">
        <f>E290*E293</f>
        <v>2062199.9999999998</v>
      </c>
      <c r="K318" s="118">
        <f>J318*I318</f>
        <v>3093.2999999999997</v>
      </c>
      <c r="L318" s="119">
        <f t="shared" si="36"/>
        <v>0</v>
      </c>
      <c r="M318" s="120">
        <f>IF(ISERROR(L318/H318), "", L318/H318)</f>
        <v>0</v>
      </c>
    </row>
    <row r="319" spans="1:15" x14ac:dyDescent="0.25">
      <c r="A319" s="103" t="str">
        <f t="shared" si="35"/>
        <v>GS 3,000 - 4,999 kW</v>
      </c>
      <c r="D319" s="25" t="s">
        <v>73</v>
      </c>
      <c r="E319" s="25"/>
      <c r="F319" s="54">
        <v>0.25</v>
      </c>
      <c r="G319" s="27">
        <v>1</v>
      </c>
      <c r="H319" s="130">
        <f>G319*F319</f>
        <v>0.25</v>
      </c>
      <c r="I319" s="45">
        <v>0.25</v>
      </c>
      <c r="J319" s="30">
        <v>1</v>
      </c>
      <c r="K319" s="118">
        <f>J319*I319</f>
        <v>0.25</v>
      </c>
      <c r="L319" s="119">
        <f t="shared" si="36"/>
        <v>0</v>
      </c>
      <c r="M319" s="120">
        <f>IF(ISERROR(L319/H319), "", L319/H319)</f>
        <v>0</v>
      </c>
    </row>
    <row r="320" spans="1:15" ht="26.4" hidden="1" customHeight="1" x14ac:dyDescent="0.25">
      <c r="A320" s="103" t="str">
        <f t="shared" si="35"/>
        <v>GS 3,000 - 4,999 kW</v>
      </c>
      <c r="D320" s="129" t="s">
        <v>74</v>
      </c>
      <c r="E320" s="25"/>
      <c r="F320" s="34"/>
      <c r="G320" s="43"/>
      <c r="H320" s="130"/>
      <c r="I320" s="35"/>
      <c r="J320" s="44"/>
      <c r="K320" s="118"/>
      <c r="L320" s="119"/>
      <c r="M320" s="120"/>
    </row>
    <row r="321" spans="1:13" ht="13.2" hidden="1" customHeight="1" x14ac:dyDescent="0.25">
      <c r="A321" s="103" t="str">
        <f t="shared" si="35"/>
        <v>GS 3,000 - 4,999 kW</v>
      </c>
      <c r="B321" s="103" t="s">
        <v>12</v>
      </c>
      <c r="D321" s="25" t="s">
        <v>75</v>
      </c>
      <c r="E321" s="25"/>
      <c r="F321" s="96">
        <v>8.6999999999999994E-2</v>
      </c>
      <c r="G321" s="55">
        <f>IF(AND(E290*12&gt;=150000),OffPeakPer*E290*E292,OffPeakPer*E290)</f>
        <v>1319807.9999999998</v>
      </c>
      <c r="H321" s="130">
        <f>G321*F321</f>
        <v>114823.29599999997</v>
      </c>
      <c r="I321" s="35">
        <f>OffPeak</f>
        <v>9.8000000000000004E-2</v>
      </c>
      <c r="J321" s="56">
        <f>IF(AND(E290*12&gt;=150000),OffPeakPer*E290*E293,OffPeakPer*E290)</f>
        <v>1319807.9999999998</v>
      </c>
      <c r="K321" s="118">
        <f>J321*I321</f>
        <v>129341.18399999998</v>
      </c>
      <c r="L321" s="119">
        <f>K321-H321</f>
        <v>14517.888000000006</v>
      </c>
      <c r="M321" s="120">
        <f>IF(ISERROR(L321/H321), "", L321/H321)</f>
        <v>0.1264367816091955</v>
      </c>
    </row>
    <row r="322" spans="1:13" ht="13.2" hidden="1" customHeight="1" x14ac:dyDescent="0.25">
      <c r="A322" s="103" t="str">
        <f t="shared" si="35"/>
        <v>GS 3,000 - 4,999 kW</v>
      </c>
      <c r="B322" s="103" t="s">
        <v>12</v>
      </c>
      <c r="D322" s="25" t="s">
        <v>76</v>
      </c>
      <c r="E322" s="25"/>
      <c r="F322" s="96">
        <v>0.157</v>
      </c>
      <c r="G322" s="55">
        <f>IF(AND(E290*12&gt;=150000),MidPeakPer*E290*E292,MidPeakPer*E290)</f>
        <v>371195.99999999994</v>
      </c>
      <c r="H322" s="130">
        <f>G322*F322</f>
        <v>58277.77199999999</v>
      </c>
      <c r="I322" s="35">
        <f>MidPeak</f>
        <v>0.157</v>
      </c>
      <c r="J322" s="56">
        <f>IF(AND(E290*12&gt;=150000),MidPeakPer*E290*E293,MidPeakPer*E290)</f>
        <v>371195.99999999994</v>
      </c>
      <c r="K322" s="118">
        <f>J322*I322</f>
        <v>58277.77199999999</v>
      </c>
      <c r="L322" s="119">
        <f>K322-H322</f>
        <v>0</v>
      </c>
      <c r="M322" s="120">
        <f>IF(ISERROR(L322/H322), "", L322/H322)</f>
        <v>0</v>
      </c>
    </row>
    <row r="323" spans="1:13" ht="13.2" hidden="1" customHeight="1" x14ac:dyDescent="0.25">
      <c r="A323" s="103" t="str">
        <f t="shared" si="35"/>
        <v>GS 3,000 - 4,999 kW</v>
      </c>
      <c r="B323" s="103" t="s">
        <v>12</v>
      </c>
      <c r="D323" s="103" t="s">
        <v>77</v>
      </c>
      <c r="E323" s="25"/>
      <c r="F323" s="96">
        <v>0.182</v>
      </c>
      <c r="G323" s="55">
        <f>IF(AND(E290*12&gt;=150000),OnPeakPer*E290*E292,OnPeakPer*E290)</f>
        <v>371195.99999999994</v>
      </c>
      <c r="H323" s="130">
        <f>G323*F323</f>
        <v>67557.671999999991</v>
      </c>
      <c r="I323" s="35">
        <f>OnPeak</f>
        <v>0.20300000000000001</v>
      </c>
      <c r="J323" s="56">
        <f>IF(AND(E290*12&gt;=150000),OnPeakPer*E290*E293,OnPeakPer*E290)</f>
        <v>371195.99999999994</v>
      </c>
      <c r="K323" s="118">
        <f>J323*I323</f>
        <v>75352.788</v>
      </c>
      <c r="L323" s="119">
        <f>K323-H323</f>
        <v>7795.1160000000091</v>
      </c>
      <c r="M323" s="120">
        <f>IF(ISERROR(L323/H323), "", L323/H323)</f>
        <v>0.11538461538461553</v>
      </c>
    </row>
    <row r="324" spans="1:13" ht="13.2" hidden="1" customHeight="1" x14ac:dyDescent="0.25">
      <c r="A324" s="103" t="str">
        <f t="shared" si="35"/>
        <v>GS 3,000 - 4,999 kW</v>
      </c>
      <c r="B324" s="103" t="s">
        <v>78</v>
      </c>
      <c r="D324" s="25" t="s">
        <v>79</v>
      </c>
      <c r="E324" s="25"/>
      <c r="F324" s="57">
        <v>0.11308</v>
      </c>
      <c r="G324" s="55">
        <f>IF(AND(E290*12&gt;=150000),E290*E292,E290)</f>
        <v>2062199.9999999998</v>
      </c>
      <c r="H324" s="130">
        <f>G324*F324</f>
        <v>233193.57599999997</v>
      </c>
      <c r="I324" s="35">
        <f>F324</f>
        <v>0.11308</v>
      </c>
      <c r="J324" s="56">
        <f>IF(AND(E290*12&gt;=150000),E290*E293,E290)</f>
        <v>2062199.9999999998</v>
      </c>
      <c r="K324" s="118">
        <f>J324*I324</f>
        <v>233193.57599999997</v>
      </c>
      <c r="L324" s="119">
        <f>K324-H324</f>
        <v>0</v>
      </c>
      <c r="M324" s="120">
        <f>IF(ISERROR(L324/H324), "", L324/H324)</f>
        <v>0</v>
      </c>
    </row>
    <row r="325" spans="1:13" ht="13.8" thickBot="1" x14ac:dyDescent="0.3">
      <c r="A325" s="103" t="str">
        <f t="shared" si="35"/>
        <v>GS 3,000 - 4,999 kW</v>
      </c>
      <c r="B325" s="103" t="s">
        <v>17</v>
      </c>
      <c r="D325" s="25" t="s">
        <v>80</v>
      </c>
      <c r="E325" s="25"/>
      <c r="F325" s="57">
        <v>0.11308</v>
      </c>
      <c r="G325" s="55">
        <f>IF(AND(E290*12&gt;=150000),E290*E292,E290)</f>
        <v>2062199.9999999998</v>
      </c>
      <c r="H325" s="130">
        <f>G325*F325</f>
        <v>233193.57599999997</v>
      </c>
      <c r="I325" s="35">
        <f>F325</f>
        <v>0.11308</v>
      </c>
      <c r="J325" s="56">
        <f>IF(AND(E290*12&gt;=150000),E290*E293,E290)</f>
        <v>2062199.9999999998</v>
      </c>
      <c r="K325" s="118">
        <f>J325*I325</f>
        <v>233193.57599999997</v>
      </c>
      <c r="L325" s="119">
        <f>K325-H325</f>
        <v>0</v>
      </c>
      <c r="M325" s="120">
        <f>IF(ISERROR(L325/H325), "", L325/H325)</f>
        <v>0</v>
      </c>
    </row>
    <row r="326" spans="1:13" ht="13.8" thickBot="1" x14ac:dyDescent="0.3">
      <c r="A326" s="103" t="str">
        <f t="shared" si="35"/>
        <v>GS 3,000 - 4,999 kW</v>
      </c>
      <c r="D326" s="58"/>
      <c r="E326" s="59"/>
      <c r="F326" s="60"/>
      <c r="G326" s="61"/>
      <c r="H326" s="62"/>
      <c r="I326" s="60"/>
      <c r="J326" s="63"/>
      <c r="K326" s="62"/>
      <c r="L326" s="64"/>
      <c r="M326" s="65"/>
    </row>
    <row r="327" spans="1:13" ht="13.2" hidden="1" customHeight="1" x14ac:dyDescent="0.25">
      <c r="A327" s="103" t="str">
        <f t="shared" si="35"/>
        <v>GS 3,000 - 4,999 kW</v>
      </c>
      <c r="B327" s="103" t="s">
        <v>12</v>
      </c>
      <c r="D327" s="135" t="s">
        <v>81</v>
      </c>
      <c r="E327" s="25"/>
      <c r="F327" s="66"/>
      <c r="G327" s="67"/>
      <c r="H327" s="68">
        <f>SUM(H317:H323,H316)</f>
        <v>317341.81249749113</v>
      </c>
      <c r="I327" s="69"/>
      <c r="J327" s="69"/>
      <c r="K327" s="68">
        <f>SUM(K317:K323,K316)</f>
        <v>342560.3566552815</v>
      </c>
      <c r="L327" s="70">
        <f>K327-H327</f>
        <v>25218.544157790369</v>
      </c>
      <c r="M327" s="71">
        <f>IF((H327)=0,"",(L327/H327))</f>
        <v>7.9468078786465446E-2</v>
      </c>
    </row>
    <row r="328" spans="1:13" ht="13.2" hidden="1" customHeight="1" x14ac:dyDescent="0.25">
      <c r="A328" s="103" t="str">
        <f t="shared" si="35"/>
        <v>GS 3,000 - 4,999 kW</v>
      </c>
      <c r="B328" s="103" t="s">
        <v>12</v>
      </c>
      <c r="D328" s="142" t="s">
        <v>82</v>
      </c>
      <c r="E328" s="25"/>
      <c r="F328" s="66">
        <v>0.13</v>
      </c>
      <c r="G328" s="72"/>
      <c r="H328" s="73">
        <f>H327*F328</f>
        <v>41254.435624673846</v>
      </c>
      <c r="I328" s="74">
        <v>0.13</v>
      </c>
      <c r="J328" s="27"/>
      <c r="K328" s="73">
        <f>K327*I328</f>
        <v>44532.846365186597</v>
      </c>
      <c r="L328" s="32">
        <f>K328-H328</f>
        <v>3278.4107405127506</v>
      </c>
      <c r="M328" s="75">
        <f>IF((H328)=0,"",(L328/H328))</f>
        <v>7.9468078786465515E-2</v>
      </c>
    </row>
    <row r="329" spans="1:13" ht="14.4" hidden="1" customHeight="1" x14ac:dyDescent="0.3">
      <c r="A329" s="103" t="str">
        <f t="shared" si="35"/>
        <v>GS 3,000 - 4,999 kW</v>
      </c>
      <c r="B329" s="103" t="s">
        <v>12</v>
      </c>
      <c r="D329" s="142" t="s">
        <v>83</v>
      </c>
      <c r="E329" s="147"/>
      <c r="F329" s="76">
        <f>OER</f>
        <v>0.23499999999999999</v>
      </c>
      <c r="G329" s="72"/>
      <c r="H329" s="73">
        <f>IF(OR(ISNUMBER(SEARCH("[DGEN]", E288))=TRUE, ISNUMBER(SEARCH("STREET LIGHT", E288))=TRUE), 0, IF(AND(E290=0, E291=0),0, IF(AND(E291=0, E290*12&gt;250000), 0, IF(AND(E290=0, E291&gt;=50), 0, IF(E290*12&lt;=250000, F329*H327*-1, IF(E291&lt;50, F329*H327*-1, 0))))))</f>
        <v>0</v>
      </c>
      <c r="I329" s="76">
        <f>OER</f>
        <v>0.23499999999999999</v>
      </c>
      <c r="J329" s="27"/>
      <c r="K329" s="73">
        <f>IF(OR(ISNUMBER(SEARCH("[DGEN]", E288))=TRUE, ISNUMBER(SEARCH("STREET LIGHT", E288))=TRUE), 0, IF(AND(E290=0, E291=0),0, IF(AND(E291=0, E290*12&gt;250000), 0, IF(AND(E290=0, E291&gt;=50), 0, IF(E290*12&lt;=250000, I329*K327*-1, IF(E291&lt;50, I329*K327*-1, 0))))))</f>
        <v>0</v>
      </c>
      <c r="L329" s="32">
        <f>K329-H329</f>
        <v>0</v>
      </c>
      <c r="M329" s="75"/>
    </row>
    <row r="330" spans="1:13" ht="13.2" hidden="1" customHeight="1" x14ac:dyDescent="0.25">
      <c r="A330" s="103" t="str">
        <f t="shared" si="35"/>
        <v>GS 3,000 - 4,999 kW</v>
      </c>
      <c r="B330" s="103" t="s">
        <v>84</v>
      </c>
      <c r="D330" s="248" t="s">
        <v>85</v>
      </c>
      <c r="E330" s="248"/>
      <c r="F330" s="77"/>
      <c r="G330" s="78"/>
      <c r="H330" s="79">
        <f>H327+H328+H329</f>
        <v>358596.24812216498</v>
      </c>
      <c r="I330" s="80"/>
      <c r="J330" s="80"/>
      <c r="K330" s="81">
        <f>K327+K328+K329</f>
        <v>387093.20302046812</v>
      </c>
      <c r="L330" s="82">
        <f>K330-H330</f>
        <v>28496.954898303142</v>
      </c>
      <c r="M330" s="83">
        <f>IF((H330)=0,"",(L330/H330))</f>
        <v>7.9468078786465515E-2</v>
      </c>
    </row>
    <row r="331" spans="1:13" ht="13.8" hidden="1" customHeight="1" thickBot="1" x14ac:dyDescent="0.3">
      <c r="A331" s="103" t="str">
        <f t="shared" si="35"/>
        <v>GS 3,000 - 4,999 kW</v>
      </c>
      <c r="B331" s="103" t="s">
        <v>12</v>
      </c>
      <c r="D331" s="131"/>
      <c r="E331" s="132"/>
      <c r="F331" s="60"/>
      <c r="G331" s="61"/>
      <c r="H331" s="62"/>
      <c r="I331" s="60"/>
      <c r="J331" s="63"/>
      <c r="K331" s="62"/>
      <c r="L331" s="64"/>
      <c r="M331" s="65"/>
    </row>
    <row r="332" spans="1:13" ht="13.2" hidden="1" customHeight="1" x14ac:dyDescent="0.25">
      <c r="A332" s="103" t="str">
        <f t="shared" si="35"/>
        <v>GS 3,000 - 4,999 kW</v>
      </c>
      <c r="B332" s="103" t="s">
        <v>78</v>
      </c>
      <c r="D332" s="135" t="s">
        <v>86</v>
      </c>
      <c r="E332" s="25"/>
      <c r="F332" s="66"/>
      <c r="G332" s="67"/>
      <c r="H332" s="68">
        <f>SUM(H324,H317:H320,H316)</f>
        <v>309876.64849749114</v>
      </c>
      <c r="I332" s="69"/>
      <c r="J332" s="69"/>
      <c r="K332" s="68">
        <f>SUM(K324,K317:K320,K316)</f>
        <v>312782.18865528144</v>
      </c>
      <c r="L332" s="70">
        <f>K332-H332</f>
        <v>2905.5401577902958</v>
      </c>
      <c r="M332" s="71">
        <f>IF((H332)=0,"",(L332/H332))</f>
        <v>9.3764411480454623E-3</v>
      </c>
    </row>
    <row r="333" spans="1:13" ht="13.2" hidden="1" customHeight="1" x14ac:dyDescent="0.25">
      <c r="A333" s="103" t="str">
        <f t="shared" si="35"/>
        <v>GS 3,000 - 4,999 kW</v>
      </c>
      <c r="B333" s="103" t="s">
        <v>78</v>
      </c>
      <c r="D333" s="142" t="s">
        <v>82</v>
      </c>
      <c r="E333" s="25"/>
      <c r="F333" s="66">
        <v>0.13</v>
      </c>
      <c r="G333" s="67"/>
      <c r="H333" s="73">
        <f>H332*F333</f>
        <v>40283.964304673849</v>
      </c>
      <c r="I333" s="66">
        <v>0.13</v>
      </c>
      <c r="J333" s="74"/>
      <c r="K333" s="73">
        <f>K332*I333</f>
        <v>40661.684525186589</v>
      </c>
      <c r="L333" s="32">
        <f>K333-H333</f>
        <v>377.72022051273962</v>
      </c>
      <c r="M333" s="75">
        <f>IF((H333)=0,"",(L333/H333))</f>
        <v>9.37644114804549E-3</v>
      </c>
    </row>
    <row r="334" spans="1:13" ht="14.4" hidden="1" customHeight="1" x14ac:dyDescent="0.3">
      <c r="A334" s="103" t="str">
        <f t="shared" si="35"/>
        <v>GS 3,000 - 4,999 kW</v>
      </c>
      <c r="B334" s="103" t="s">
        <v>78</v>
      </c>
      <c r="D334" s="142" t="s">
        <v>83</v>
      </c>
      <c r="E334" s="147"/>
      <c r="F334" s="76">
        <f>OER</f>
        <v>0.23499999999999999</v>
      </c>
      <c r="G334" s="67"/>
      <c r="H334" s="73">
        <f>IF(OR(ISNUMBER(SEARCH("[DGEN]", E288))=TRUE, ISNUMBER(SEARCH("STREET LIGHT", E288))=TRUE), 0, IF(AND(E290=0, E291=0),0, IF(AND(E291=0, E290*12&gt;250000), 0, IF(AND(E290=0, E291&gt;=50), 0, IF(E290*12&lt;=250000, F334*H332*-1, IF(E291&lt;50, F334*H332*-1, 0))))))</f>
        <v>0</v>
      </c>
      <c r="I334" s="76">
        <f>OER</f>
        <v>0.23499999999999999</v>
      </c>
      <c r="J334" s="74"/>
      <c r="K334" s="73">
        <f>IF(OR(ISNUMBER(SEARCH("[DGEN]", E288))=TRUE, ISNUMBER(SEARCH("STREET LIGHT", E288))=TRUE), 0, IF(AND(E290=0, E291=0),0, IF(AND(E291=0, E290*12&gt;250000), 0, IF(AND(E290=0, E291&gt;=50), 0, IF(E290*12&lt;=250000, I334*K332*-1, IF(E291&lt;50, I334*K332*-1, 0))))))</f>
        <v>0</v>
      </c>
      <c r="L334" s="32"/>
      <c r="M334" s="75"/>
    </row>
    <row r="335" spans="1:13" ht="13.2" hidden="1" customHeight="1" x14ac:dyDescent="0.25">
      <c r="A335" s="103" t="str">
        <f t="shared" si="35"/>
        <v>GS 3,000 - 4,999 kW</v>
      </c>
      <c r="B335" s="103" t="s">
        <v>87</v>
      </c>
      <c r="D335" s="248" t="s">
        <v>86</v>
      </c>
      <c r="E335" s="248"/>
      <c r="F335" s="84"/>
      <c r="G335" s="85"/>
      <c r="H335" s="79">
        <f>SUM(H332,H333)</f>
        <v>350160.61280216498</v>
      </c>
      <c r="I335" s="86"/>
      <c r="J335" s="86"/>
      <c r="K335" s="79">
        <f>SUM(K332,K333)</f>
        <v>353443.87318046804</v>
      </c>
      <c r="L335" s="87">
        <f>K335-H335</f>
        <v>3283.2603783030645</v>
      </c>
      <c r="M335" s="88">
        <f>IF((H335)=0,"",(L335/H335))</f>
        <v>9.376441148045549E-3</v>
      </c>
    </row>
    <row r="336" spans="1:13" ht="13.8" hidden="1" customHeight="1" thickBot="1" x14ac:dyDescent="0.3">
      <c r="A336" s="103" t="str">
        <f t="shared" si="35"/>
        <v>GS 3,000 - 4,999 kW</v>
      </c>
      <c r="B336" s="103" t="s">
        <v>78</v>
      </c>
      <c r="D336" s="131"/>
      <c r="E336" s="132"/>
      <c r="F336" s="89"/>
      <c r="G336" s="90"/>
      <c r="H336" s="91"/>
      <c r="I336" s="89"/>
      <c r="J336" s="61"/>
      <c r="K336" s="91"/>
      <c r="L336" s="92"/>
      <c r="M336" s="65"/>
    </row>
    <row r="337" spans="1:14" x14ac:dyDescent="0.25">
      <c r="A337" s="103" t="str">
        <f t="shared" si="35"/>
        <v>GS 3,000 - 4,999 kW</v>
      </c>
      <c r="B337" s="103" t="s">
        <v>17</v>
      </c>
      <c r="D337" s="135" t="s">
        <v>88</v>
      </c>
      <c r="E337" s="25"/>
      <c r="F337" s="136"/>
      <c r="G337" s="137"/>
      <c r="H337" s="138">
        <f>SUM(H325,H317:H320,H316)</f>
        <v>309876.64849749114</v>
      </c>
      <c r="I337" s="139"/>
      <c r="J337" s="139"/>
      <c r="K337" s="138">
        <f>SUM(K325,K317:K320,K316)</f>
        <v>312782.18865528144</v>
      </c>
      <c r="L337" s="140">
        <f>K337-H337</f>
        <v>2905.5401577902958</v>
      </c>
      <c r="M337" s="141">
        <f>IF((H337)=0,"",(L337/H337))</f>
        <v>9.3764411480454623E-3</v>
      </c>
    </row>
    <row r="338" spans="1:14" x14ac:dyDescent="0.25">
      <c r="A338" s="103" t="str">
        <f t="shared" si="35"/>
        <v>GS 3,000 - 4,999 kW</v>
      </c>
      <c r="B338" s="103" t="s">
        <v>17</v>
      </c>
      <c r="D338" s="142" t="s">
        <v>82</v>
      </c>
      <c r="E338" s="25"/>
      <c r="F338" s="136">
        <v>0.13</v>
      </c>
      <c r="G338" s="137"/>
      <c r="H338" s="144">
        <f>H337*F338</f>
        <v>40283.964304673849</v>
      </c>
      <c r="I338" s="136">
        <v>0.13</v>
      </c>
      <c r="J338" s="145"/>
      <c r="K338" s="144">
        <f>K337*I338</f>
        <v>40661.684525186589</v>
      </c>
      <c r="L338" s="119">
        <f>K338-H338</f>
        <v>377.72022051273962</v>
      </c>
      <c r="M338" s="146">
        <f>IF((H338)=0,"",(L338/H338))</f>
        <v>9.37644114804549E-3</v>
      </c>
    </row>
    <row r="339" spans="1:14" ht="14.4" x14ac:dyDescent="0.3">
      <c r="A339" s="103" t="str">
        <f t="shared" si="35"/>
        <v>GS 3,000 - 4,999 kW</v>
      </c>
      <c r="B339" s="103" t="s">
        <v>17</v>
      </c>
      <c r="D339" s="142" t="s">
        <v>83</v>
      </c>
      <c r="E339" s="147"/>
      <c r="F339" s="148">
        <f>OER</f>
        <v>0.23499999999999999</v>
      </c>
      <c r="G339" s="137"/>
      <c r="H339" s="144">
        <f>IF(OR(ISNUMBER(SEARCH("[DGEN]", E288))=TRUE, ISNUMBER(SEARCH("STREET LIGHT", E288))=TRUE), 0, IF(AND(E290=0, E291=0),0, IF(AND(E291=0, E290*12&gt;250000), 0, IF(AND(E290=0, E291&gt;=50), 0, IF(E290*12&lt;=250000, F339*H337*-1, IF(E291&lt;50, F339*H337*-1, 0))))))</f>
        <v>0</v>
      </c>
      <c r="I339" s="148">
        <f>OER</f>
        <v>0.23499999999999999</v>
      </c>
      <c r="J339" s="145"/>
      <c r="K339" s="144">
        <f>IF(OR(ISNUMBER(SEARCH("[DGEN]", E288))=TRUE, ISNUMBER(SEARCH("STREET LIGHT", E288))=TRUE), 0, IF(AND(E290=0, E291=0),0, IF(AND(E291=0, E290*12&gt;250000), 0, IF(AND(E290=0, E291&gt;=50), 0, IF(E290*12&lt;=250000, I339*K337*-1, IF(E291&lt;50, I339*K337*-1, 0))))))</f>
        <v>0</v>
      </c>
      <c r="L339" s="119"/>
      <c r="M339" s="146"/>
    </row>
    <row r="340" spans="1:14" ht="13.8" customHeight="1" thickBot="1" x14ac:dyDescent="0.3">
      <c r="A340" s="103" t="str">
        <f t="shared" si="35"/>
        <v>GS 3,000 - 4,999 kW</v>
      </c>
      <c r="B340" s="103" t="s">
        <v>89</v>
      </c>
      <c r="C340" s="24">
        <f>B20</f>
        <v>5</v>
      </c>
      <c r="D340" s="247" t="s">
        <v>88</v>
      </c>
      <c r="E340" s="247"/>
      <c r="F340" s="84"/>
      <c r="G340" s="85"/>
      <c r="H340" s="79">
        <f>SUM(H337,H338)</f>
        <v>350160.61280216498</v>
      </c>
      <c r="I340" s="86"/>
      <c r="J340" s="86"/>
      <c r="K340" s="79">
        <f>SUM(K337,K338)</f>
        <v>353443.87318046804</v>
      </c>
      <c r="L340" s="87">
        <f>K340-H340</f>
        <v>3283.2603783030645</v>
      </c>
      <c r="M340" s="88">
        <f>IF((H340)=0,"",(L340/H340))</f>
        <v>9.376441148045549E-3</v>
      </c>
    </row>
    <row r="341" spans="1:14" ht="13.8" thickBot="1" x14ac:dyDescent="0.3">
      <c r="A341" s="103" t="str">
        <f t="shared" si="35"/>
        <v>GS 3,000 - 4,999 kW</v>
      </c>
      <c r="B341" s="103" t="s">
        <v>17</v>
      </c>
      <c r="D341" s="58"/>
      <c r="E341" s="59"/>
      <c r="F341" s="93"/>
      <c r="G341" s="90"/>
      <c r="H341" s="94"/>
      <c r="I341" s="93"/>
      <c r="J341" s="61"/>
      <c r="K341" s="94"/>
      <c r="L341" s="92"/>
      <c r="M341" s="95"/>
    </row>
    <row r="344" spans="1:14" x14ac:dyDescent="0.25">
      <c r="C344" s="103"/>
      <c r="D344" s="104" t="s">
        <v>34</v>
      </c>
      <c r="E344" s="249" t="str">
        <f>D21</f>
        <v>Large Use &gt;5MW</v>
      </c>
      <c r="F344" s="250"/>
      <c r="G344" s="250"/>
      <c r="H344" s="250"/>
      <c r="I344" s="250"/>
      <c r="J344" s="251"/>
      <c r="K344" s="103" t="str">
        <f>IF(N21="DEMAND - INTERVAL","RTSR - INTERVAL METERED","")</f>
        <v/>
      </c>
    </row>
    <row r="345" spans="1:14" x14ac:dyDescent="0.25">
      <c r="C345" s="103"/>
      <c r="D345" s="104" t="s">
        <v>35</v>
      </c>
      <c r="E345" s="252" t="str">
        <f>H21</f>
        <v>Non-RPP (Other)</v>
      </c>
      <c r="F345" s="253"/>
      <c r="G345" s="254"/>
      <c r="H345" s="20"/>
      <c r="I345" s="20"/>
    </row>
    <row r="346" spans="1:14" ht="15.6" x14ac:dyDescent="0.25">
      <c r="C346" s="103"/>
      <c r="D346" s="104" t="s">
        <v>36</v>
      </c>
      <c r="E346" s="21">
        <f>K21</f>
        <v>5650000</v>
      </c>
      <c r="F346" s="105" t="s">
        <v>11</v>
      </c>
      <c r="J346" s="22"/>
      <c r="K346" s="22"/>
      <c r="L346" s="22"/>
      <c r="M346" s="22"/>
      <c r="N346" s="22"/>
    </row>
    <row r="347" spans="1:14" ht="15.6" x14ac:dyDescent="0.3">
      <c r="C347" s="103"/>
      <c r="D347" s="104" t="s">
        <v>37</v>
      </c>
      <c r="E347" s="21">
        <f>L21</f>
        <v>9400</v>
      </c>
      <c r="F347" s="106" t="s">
        <v>16</v>
      </c>
      <c r="G347" s="107"/>
      <c r="H347" s="108"/>
      <c r="I347" s="108"/>
      <c r="J347" s="108"/>
    </row>
    <row r="348" spans="1:14" x14ac:dyDescent="0.25">
      <c r="C348" s="103"/>
      <c r="D348" s="104" t="s">
        <v>38</v>
      </c>
      <c r="E348" s="23">
        <f>I21</f>
        <v>1.0065999999999999</v>
      </c>
    </row>
    <row r="349" spans="1:14" x14ac:dyDescent="0.25">
      <c r="C349" s="103"/>
      <c r="D349" s="104" t="s">
        <v>39</v>
      </c>
      <c r="E349" s="23">
        <f>J21</f>
        <v>1.0065999999999999</v>
      </c>
    </row>
    <row r="350" spans="1:14" x14ac:dyDescent="0.25">
      <c r="C350" s="103"/>
    </row>
    <row r="351" spans="1:14" x14ac:dyDescent="0.25">
      <c r="C351" s="103"/>
      <c r="E351" s="105"/>
      <c r="F351" s="237" t="s">
        <v>40</v>
      </c>
      <c r="G351" s="238"/>
      <c r="H351" s="239"/>
      <c r="I351" s="237" t="s">
        <v>41</v>
      </c>
      <c r="J351" s="238"/>
      <c r="K351" s="239"/>
      <c r="L351" s="237" t="s">
        <v>42</v>
      </c>
      <c r="M351" s="239"/>
    </row>
    <row r="352" spans="1:14" x14ac:dyDescent="0.25">
      <c r="C352" s="103"/>
      <c r="E352" s="240"/>
      <c r="F352" s="109" t="s">
        <v>43</v>
      </c>
      <c r="G352" s="109" t="s">
        <v>44</v>
      </c>
      <c r="H352" s="110" t="s">
        <v>45</v>
      </c>
      <c r="I352" s="109" t="s">
        <v>43</v>
      </c>
      <c r="J352" s="111" t="s">
        <v>44</v>
      </c>
      <c r="K352" s="110" t="s">
        <v>45</v>
      </c>
      <c r="L352" s="242" t="s">
        <v>46</v>
      </c>
      <c r="M352" s="244" t="s">
        <v>47</v>
      </c>
    </row>
    <row r="353" spans="1:15" x14ac:dyDescent="0.25">
      <c r="C353" s="103"/>
      <c r="E353" s="241"/>
      <c r="F353" s="112" t="s">
        <v>48</v>
      </c>
      <c r="G353" s="112"/>
      <c r="H353" s="113" t="s">
        <v>48</v>
      </c>
      <c r="I353" s="112" t="s">
        <v>48</v>
      </c>
      <c r="J353" s="113"/>
      <c r="K353" s="113" t="s">
        <v>48</v>
      </c>
      <c r="L353" s="243"/>
      <c r="M353" s="245"/>
    </row>
    <row r="354" spans="1:15" x14ac:dyDescent="0.25">
      <c r="A354" s="103" t="str">
        <f>$E344</f>
        <v>Large Use &gt;5MW</v>
      </c>
      <c r="D354" s="114" t="s">
        <v>49</v>
      </c>
      <c r="E354" s="25"/>
      <c r="F354" s="26">
        <f>'VRZ BI (2028)'!I354</f>
        <v>10722.24</v>
      </c>
      <c r="G354" s="115">
        <v>1</v>
      </c>
      <c r="H354" s="116">
        <f>G354*F354</f>
        <v>10722.24</v>
      </c>
      <c r="I354" s="45">
        <v>10722.24</v>
      </c>
      <c r="J354" s="117">
        <f>G354</f>
        <v>1</v>
      </c>
      <c r="K354" s="118">
        <f>J354*I354</f>
        <v>10722.24</v>
      </c>
      <c r="L354" s="119">
        <f>K354-H354</f>
        <v>0</v>
      </c>
      <c r="M354" s="120">
        <f>IF(ISERROR(L354/H354), "", L354/H354)</f>
        <v>0</v>
      </c>
    </row>
    <row r="355" spans="1:15" x14ac:dyDescent="0.25">
      <c r="A355" s="103" t="str">
        <f t="shared" ref="A355:A397" si="40">A354</f>
        <v>Large Use &gt;5MW</v>
      </c>
      <c r="D355" s="114" t="s">
        <v>50</v>
      </c>
      <c r="E355" s="25"/>
      <c r="F355" s="36">
        <f>'VRZ BI (2028)'!I355</f>
        <v>6.1325000000000003</v>
      </c>
      <c r="G355" s="115">
        <f>IF($E347&gt;0, $E347, $E346)</f>
        <v>9400</v>
      </c>
      <c r="H355" s="116">
        <f>G355*F355</f>
        <v>57645.5</v>
      </c>
      <c r="I355" s="35">
        <v>6.3644999999999996</v>
      </c>
      <c r="J355" s="117">
        <f>IF($E347&gt;0, $E347, $E346)</f>
        <v>9400</v>
      </c>
      <c r="K355" s="118">
        <f>J355*I355</f>
        <v>59826.299999999996</v>
      </c>
      <c r="L355" s="119">
        <f>K355-H355</f>
        <v>2180.7999999999956</v>
      </c>
      <c r="M355" s="120">
        <f>IF(ISERROR(L355/H355), "", L355/H355)</f>
        <v>3.7831227068895155E-2</v>
      </c>
    </row>
    <row r="356" spans="1:15" ht="13.2" hidden="1" customHeight="1" x14ac:dyDescent="0.25">
      <c r="A356" s="103" t="str">
        <f t="shared" si="40"/>
        <v>Large Use &gt;5MW</v>
      </c>
      <c r="D356" s="114" t="s">
        <v>51</v>
      </c>
      <c r="E356" s="25"/>
      <c r="F356" s="34"/>
      <c r="G356" s="115">
        <f>IF($E347&gt;0, $E347, $E346)</f>
        <v>9400</v>
      </c>
      <c r="H356" s="116">
        <v>0</v>
      </c>
      <c r="I356" s="35"/>
      <c r="J356" s="117">
        <f>IF($E347&gt;0, $E347, $E346)</f>
        <v>9400</v>
      </c>
      <c r="K356" s="118">
        <v>0</v>
      </c>
      <c r="L356" s="119"/>
      <c r="M356" s="120"/>
    </row>
    <row r="357" spans="1:15" ht="13.2" hidden="1" customHeight="1" x14ac:dyDescent="0.25">
      <c r="A357" s="103" t="str">
        <f t="shared" si="40"/>
        <v>Large Use &gt;5MW</v>
      </c>
      <c r="D357" s="114" t="s">
        <v>52</v>
      </c>
      <c r="E357" s="25"/>
      <c r="F357" s="34"/>
      <c r="G357" s="115">
        <f>IF($E347&gt;0, $E347, $E346)</f>
        <v>9400</v>
      </c>
      <c r="H357" s="116">
        <v>0</v>
      </c>
      <c r="I357" s="35"/>
      <c r="J357" s="121">
        <f>IF($E347&gt;0, $E347, $E346)</f>
        <v>9400</v>
      </c>
      <c r="K357" s="118">
        <v>0</v>
      </c>
      <c r="L357" s="119">
        <f t="shared" ref="L357:L375" si="41">K357-H357</f>
        <v>0</v>
      </c>
      <c r="M357" s="120" t="str">
        <f>IF(ISERROR(L357/H357), "", L357/H357)</f>
        <v/>
      </c>
    </row>
    <row r="358" spans="1:15" x14ac:dyDescent="0.25">
      <c r="A358" s="103" t="str">
        <f t="shared" si="40"/>
        <v>Large Use &gt;5MW</v>
      </c>
      <c r="D358" s="114" t="s">
        <v>53</v>
      </c>
      <c r="E358" s="25"/>
      <c r="F358" s="26">
        <f>'VRZ BI (2028)'!I358</f>
        <v>0</v>
      </c>
      <c r="G358" s="115">
        <v>1</v>
      </c>
      <c r="H358" s="116">
        <f>G358*F358</f>
        <v>0</v>
      </c>
      <c r="I358" s="45">
        <v>0</v>
      </c>
      <c r="J358" s="117">
        <f>G358</f>
        <v>1</v>
      </c>
      <c r="K358" s="118">
        <f>J358*I358</f>
        <v>0</v>
      </c>
      <c r="L358" s="119">
        <f t="shared" si="41"/>
        <v>0</v>
      </c>
      <c r="M358" s="120" t="str">
        <f>IF(ISERROR(L358/H358), "", L358/H358)</f>
        <v/>
      </c>
    </row>
    <row r="359" spans="1:15" x14ac:dyDescent="0.25">
      <c r="A359" s="103" t="str">
        <f t="shared" si="40"/>
        <v>Large Use &gt;5MW</v>
      </c>
      <c r="D359" s="114" t="s">
        <v>54</v>
      </c>
      <c r="E359" s="25"/>
      <c r="F359" s="36">
        <f>'VRZ BI (2028)'!I359</f>
        <v>0.50183764731516856</v>
      </c>
      <c r="G359" s="115">
        <f>IF($E347&gt;0, $E347, $E346)</f>
        <v>9400</v>
      </c>
      <c r="H359" s="116">
        <f>G359*F359</f>
        <v>4717.2738847625842</v>
      </c>
      <c r="I359" s="35">
        <v>0.50183764731516856</v>
      </c>
      <c r="J359" s="117">
        <f>IF($E347&gt;0, $E347, $E346)</f>
        <v>9400</v>
      </c>
      <c r="K359" s="118">
        <f>J359*I359</f>
        <v>4717.2738847625842</v>
      </c>
      <c r="L359" s="119">
        <f t="shared" si="41"/>
        <v>0</v>
      </c>
      <c r="M359" s="120">
        <f>IF(ISERROR(L359/H359), "", L359/H359)</f>
        <v>0</v>
      </c>
    </row>
    <row r="360" spans="1:15" x14ac:dyDescent="0.25">
      <c r="A360" s="103" t="str">
        <f t="shared" si="40"/>
        <v>Large Use &gt;5MW</v>
      </c>
      <c r="B360" s="103" t="s">
        <v>55</v>
      </c>
      <c r="C360" s="24">
        <f>B21</f>
        <v>6</v>
      </c>
      <c r="D360" s="122" t="s">
        <v>56</v>
      </c>
      <c r="E360" s="7"/>
      <c r="F360" s="37"/>
      <c r="G360" s="38"/>
      <c r="H360" s="39">
        <f>SUM(H354:H359)</f>
        <v>73085.013884762593</v>
      </c>
      <c r="I360" s="51"/>
      <c r="J360" s="40"/>
      <c r="K360" s="39">
        <f>SUM(K354:K359)</f>
        <v>75265.813884762581</v>
      </c>
      <c r="L360" s="41">
        <f t="shared" si="41"/>
        <v>2180.7999999999884</v>
      </c>
      <c r="M360" s="42">
        <f>IF((H360)=0,"",(L360/H360))</f>
        <v>2.983922262693393E-2</v>
      </c>
    </row>
    <row r="361" spans="1:15" x14ac:dyDescent="0.25">
      <c r="A361" s="103" t="str">
        <f t="shared" si="40"/>
        <v>Large Use &gt;5MW</v>
      </c>
      <c r="D361" s="123" t="s">
        <v>57</v>
      </c>
      <c r="E361" s="25"/>
      <c r="F361" s="34">
        <f>IF((E346*12&gt;=150000), 0, IF(E345="RPP",(F377*OffPeakPer+F378*MidPeakPer+F379*OnPeakPer),IF(E345="Non-RPP (Retailer)",F380,F381)))</f>
        <v>0</v>
      </c>
      <c r="G361" s="43">
        <f>IF(F361=0, 0, $E346*E348-E346)</f>
        <v>0</v>
      </c>
      <c r="H361" s="28">
        <f t="shared" ref="H361:H368" si="42">G361*F361</f>
        <v>0</v>
      </c>
      <c r="I361" s="35">
        <f>IF((E346*12&gt;=150000), 0, IF(E345="RPP",(I377*OffPeakPer+I378*MidPeakPer+I379*OnPeakPer),IF(E345="Non-RPP (Retailer)",I380,I381)))</f>
        <v>0</v>
      </c>
      <c r="J361" s="44">
        <f>IF(I361=0, 0, E346*E349-E346)</f>
        <v>0</v>
      </c>
      <c r="K361" s="31">
        <f t="shared" ref="K361:K368" si="43">J361*I361</f>
        <v>0</v>
      </c>
      <c r="L361" s="32">
        <f t="shared" si="41"/>
        <v>0</v>
      </c>
      <c r="M361" s="33" t="str">
        <f t="shared" ref="M361:M368" si="44">IF(ISERROR(L361/H361), "", L361/H361)</f>
        <v/>
      </c>
    </row>
    <row r="362" spans="1:15" ht="26.4" x14ac:dyDescent="0.25">
      <c r="A362" s="103" t="str">
        <f t="shared" si="40"/>
        <v>Large Use &gt;5MW</v>
      </c>
      <c r="D362" s="123" t="s">
        <v>58</v>
      </c>
      <c r="E362" s="25"/>
      <c r="F362" s="36">
        <f>'VRZ BI (2028)'!I362</f>
        <v>0</v>
      </c>
      <c r="G362" s="55">
        <f>IF($E347&gt;0, $E347, $E346)</f>
        <v>9400</v>
      </c>
      <c r="H362" s="116">
        <f t="shared" si="42"/>
        <v>0</v>
      </c>
      <c r="I362" s="35">
        <v>0</v>
      </c>
      <c r="J362" s="56">
        <f>IF($E347&gt;0, $E347, $E346)</f>
        <v>9400</v>
      </c>
      <c r="K362" s="118">
        <f t="shared" si="43"/>
        <v>0</v>
      </c>
      <c r="L362" s="119">
        <f t="shared" si="41"/>
        <v>0</v>
      </c>
      <c r="M362" s="120" t="str">
        <f t="shared" si="44"/>
        <v/>
      </c>
    </row>
    <row r="363" spans="1:15" x14ac:dyDescent="0.25">
      <c r="A363" s="103" t="str">
        <f t="shared" si="40"/>
        <v>Large Use &gt;5MW</v>
      </c>
      <c r="D363" s="123" t="s">
        <v>59</v>
      </c>
      <c r="E363" s="25"/>
      <c r="F363" s="36">
        <f>'VRZ BI (2028)'!I363</f>
        <v>0</v>
      </c>
      <c r="G363" s="55">
        <f>IF($E347&gt;0, $E347, $E346)</f>
        <v>9400</v>
      </c>
      <c r="H363" s="116">
        <f t="shared" si="42"/>
        <v>0</v>
      </c>
      <c r="I363" s="35">
        <v>0</v>
      </c>
      <c r="J363" s="56">
        <f>IF($E347&gt;0, $E347, $E346)</f>
        <v>9400</v>
      </c>
      <c r="K363" s="118">
        <f t="shared" si="43"/>
        <v>0</v>
      </c>
      <c r="L363" s="119">
        <f t="shared" si="41"/>
        <v>0</v>
      </c>
      <c r="M363" s="120" t="str">
        <f t="shared" si="44"/>
        <v/>
      </c>
    </row>
    <row r="364" spans="1:15" x14ac:dyDescent="0.25">
      <c r="A364" s="103" t="str">
        <f t="shared" si="40"/>
        <v>Large Use &gt;5MW</v>
      </c>
      <c r="D364" s="123" t="s">
        <v>60</v>
      </c>
      <c r="E364" s="25"/>
      <c r="F364" s="36">
        <f>'VRZ BI (2028)'!I364</f>
        <v>0</v>
      </c>
      <c r="G364" s="55">
        <f>E346</f>
        <v>5650000</v>
      </c>
      <c r="H364" s="116">
        <f t="shared" si="42"/>
        <v>0</v>
      </c>
      <c r="I364" s="35">
        <v>0</v>
      </c>
      <c r="J364" s="56">
        <f>E346</f>
        <v>5650000</v>
      </c>
      <c r="K364" s="118">
        <f t="shared" si="43"/>
        <v>0</v>
      </c>
      <c r="L364" s="119">
        <f t="shared" si="41"/>
        <v>0</v>
      </c>
      <c r="M364" s="120" t="str">
        <f t="shared" si="44"/>
        <v/>
      </c>
    </row>
    <row r="365" spans="1:15" x14ac:dyDescent="0.25">
      <c r="A365" s="103" t="str">
        <f t="shared" si="40"/>
        <v>Large Use &gt;5MW</v>
      </c>
      <c r="D365" s="114" t="s">
        <v>61</v>
      </c>
      <c r="E365" s="25"/>
      <c r="F365" s="36">
        <f>'VRZ BI (2028)'!I365</f>
        <v>0.65854858863908539</v>
      </c>
      <c r="G365" s="55">
        <f>IF($E347&gt;0, $E347, $E346)</f>
        <v>9400</v>
      </c>
      <c r="H365" s="116">
        <f t="shared" si="42"/>
        <v>6190.3567332074026</v>
      </c>
      <c r="I365" s="35">
        <v>0.6886538972597811</v>
      </c>
      <c r="J365" s="56">
        <f>IF($E347&gt;0, $E347, $E346)</f>
        <v>9400</v>
      </c>
      <c r="K365" s="118">
        <f t="shared" si="43"/>
        <v>6473.3466342419424</v>
      </c>
      <c r="L365" s="119">
        <f t="shared" si="41"/>
        <v>282.9899010345398</v>
      </c>
      <c r="M365" s="120">
        <f t="shared" si="44"/>
        <v>4.5714635396773742E-2</v>
      </c>
      <c r="O365" s="160"/>
    </row>
    <row r="366" spans="1:15" ht="26.4" x14ac:dyDescent="0.25">
      <c r="A366" s="103" t="str">
        <f t="shared" si="40"/>
        <v>Large Use &gt;5MW</v>
      </c>
      <c r="D366" s="123" t="s">
        <v>62</v>
      </c>
      <c r="E366" s="25"/>
      <c r="F366" s="36">
        <f>'VRZ BI (2028)'!I366</f>
        <v>0</v>
      </c>
      <c r="G366" s="115">
        <v>1</v>
      </c>
      <c r="H366" s="116">
        <f t="shared" si="42"/>
        <v>0</v>
      </c>
      <c r="I366" s="45">
        <v>0</v>
      </c>
      <c r="J366" s="121">
        <v>1</v>
      </c>
      <c r="K366" s="118">
        <f t="shared" si="43"/>
        <v>0</v>
      </c>
      <c r="L366" s="119">
        <f t="shared" si="41"/>
        <v>0</v>
      </c>
      <c r="M366" s="120" t="str">
        <f t="shared" si="44"/>
        <v/>
      </c>
    </row>
    <row r="367" spans="1:15" x14ac:dyDescent="0.25">
      <c r="A367" s="103" t="str">
        <f t="shared" si="40"/>
        <v>Large Use &gt;5MW</v>
      </c>
      <c r="D367" s="114" t="s">
        <v>63</v>
      </c>
      <c r="E367" s="25"/>
      <c r="F367" s="36">
        <f>'VRZ BI (2028)'!I367</f>
        <v>0</v>
      </c>
      <c r="G367" s="115">
        <v>1</v>
      </c>
      <c r="H367" s="116">
        <f t="shared" si="42"/>
        <v>0</v>
      </c>
      <c r="I367" s="45">
        <v>0</v>
      </c>
      <c r="J367" s="121">
        <v>1</v>
      </c>
      <c r="K367" s="118">
        <f t="shared" si="43"/>
        <v>0</v>
      </c>
      <c r="L367" s="119">
        <f t="shared" si="41"/>
        <v>0</v>
      </c>
      <c r="M367" s="120" t="str">
        <f t="shared" si="44"/>
        <v/>
      </c>
    </row>
    <row r="368" spans="1:15" x14ac:dyDescent="0.25">
      <c r="A368" s="103" t="str">
        <f t="shared" si="40"/>
        <v>Large Use &gt;5MW</v>
      </c>
      <c r="D368" s="114" t="s">
        <v>64</v>
      </c>
      <c r="E368" s="25"/>
      <c r="F368" s="36">
        <f>'VRZ BI (2028)'!I368</f>
        <v>1.3330882734288146E-2</v>
      </c>
      <c r="G368" s="55">
        <f>IF($E347&gt;0, $E347, $E346)</f>
        <v>9400</v>
      </c>
      <c r="H368" s="116">
        <f t="shared" si="42"/>
        <v>125.31029770230857</v>
      </c>
      <c r="I368" s="35">
        <v>1.3330882734288146E-2</v>
      </c>
      <c r="J368" s="56">
        <f>IF($E347&gt;0, $E347, $E346)</f>
        <v>9400</v>
      </c>
      <c r="K368" s="118">
        <f t="shared" si="43"/>
        <v>125.31029770230857</v>
      </c>
      <c r="L368" s="119">
        <f t="shared" si="41"/>
        <v>0</v>
      </c>
      <c r="M368" s="120">
        <f t="shared" si="44"/>
        <v>0</v>
      </c>
    </row>
    <row r="369" spans="1:15" ht="26.4" x14ac:dyDescent="0.25">
      <c r="A369" s="103" t="str">
        <f t="shared" si="40"/>
        <v>Large Use &gt;5MW</v>
      </c>
      <c r="B369" s="103" t="s">
        <v>65</v>
      </c>
      <c r="C369" s="24">
        <f>B21</f>
        <v>6</v>
      </c>
      <c r="D369" s="124" t="s">
        <v>66</v>
      </c>
      <c r="E369" s="125"/>
      <c r="F369" s="48"/>
      <c r="G369" s="49"/>
      <c r="H369" s="50">
        <f>SUM(H360:H368)</f>
        <v>79400.680915672303</v>
      </c>
      <c r="I369" s="51"/>
      <c r="J369" s="52"/>
      <c r="K369" s="50">
        <f>SUM(K360:K368)</f>
        <v>81864.470816706831</v>
      </c>
      <c r="L369" s="41">
        <f t="shared" si="41"/>
        <v>2463.7899010345282</v>
      </c>
      <c r="M369" s="42">
        <f>IF((H369)=0,"",(L369/H369))</f>
        <v>3.1029833404718564E-2</v>
      </c>
    </row>
    <row r="370" spans="1:15" x14ac:dyDescent="0.25">
      <c r="A370" s="103" t="str">
        <f t="shared" si="40"/>
        <v>Large Use &gt;5MW</v>
      </c>
      <c r="D370" s="126" t="s">
        <v>67</v>
      </c>
      <c r="E370" s="25"/>
      <c r="F370" s="36">
        <f>'VRZ BI (2028)'!I370</f>
        <v>6.5012999999999996</v>
      </c>
      <c r="G370" s="43">
        <f>IF($E347&gt;0, $E347, $E346*$E348)</f>
        <v>9400</v>
      </c>
      <c r="H370" s="116">
        <f>G370*F370</f>
        <v>61112.219999999994</v>
      </c>
      <c r="I370" s="35">
        <v>6.8661000000000003</v>
      </c>
      <c r="J370" s="44">
        <f>IF($E347&gt;0, $E347, $E346*$E349)</f>
        <v>9400</v>
      </c>
      <c r="K370" s="118">
        <f>J370*I370</f>
        <v>64541.340000000004</v>
      </c>
      <c r="L370" s="119">
        <f t="shared" si="41"/>
        <v>3429.1200000000099</v>
      </c>
      <c r="M370" s="120">
        <f>IF(ISERROR(L370/H370), "", L370/H370)</f>
        <v>5.6111854552166655E-2</v>
      </c>
      <c r="N370" s="127" t="str">
        <f>IF(ISERROR(ABS(M370)), "", IF(ABS(M370)&gt;=4%, "In the manager's summary, discuss the reasoning for the change in RTSR rates", ""))</f>
        <v>In the manager's summary, discuss the reasoning for the change in RTSR rates</v>
      </c>
      <c r="O370" s="160"/>
    </row>
    <row r="371" spans="1:15" ht="26.4" x14ac:dyDescent="0.25">
      <c r="A371" s="103" t="str">
        <f t="shared" si="40"/>
        <v>Large Use &gt;5MW</v>
      </c>
      <c r="D371" s="128" t="s">
        <v>68</v>
      </c>
      <c r="E371" s="25"/>
      <c r="F371" s="36">
        <f>'VRZ BI (2028)'!I371</f>
        <v>4.4480000000000004</v>
      </c>
      <c r="G371" s="43">
        <f>IF($E347&gt;0, $E347, $E346*$E348)</f>
        <v>9400</v>
      </c>
      <c r="H371" s="116">
        <f>G371*F371</f>
        <v>41811.200000000004</v>
      </c>
      <c r="I371" s="35">
        <v>4.6989999999999998</v>
      </c>
      <c r="J371" s="44">
        <f>IF($E347&gt;0, $E347, $E346*$E349)</f>
        <v>9400</v>
      </c>
      <c r="K371" s="118">
        <f>J371*I371</f>
        <v>44170.6</v>
      </c>
      <c r="L371" s="119">
        <f t="shared" si="41"/>
        <v>2359.3999999999942</v>
      </c>
      <c r="M371" s="120">
        <f>IF(ISERROR(L371/H371), "", L371/H371)</f>
        <v>5.6429856115107771E-2</v>
      </c>
      <c r="N371" s="127" t="str">
        <f>IF(ISERROR(ABS(M371)), "", IF(ABS(M371)&gt;=4%, "In the manager's summary, discuss the reasoning for the change in RTSR rates", ""))</f>
        <v>In the manager's summary, discuss the reasoning for the change in RTSR rates</v>
      </c>
      <c r="O371" s="160"/>
    </row>
    <row r="372" spans="1:15" ht="26.4" x14ac:dyDescent="0.25">
      <c r="A372" s="103" t="str">
        <f t="shared" si="40"/>
        <v>Large Use &gt;5MW</v>
      </c>
      <c r="B372" s="103" t="s">
        <v>69</v>
      </c>
      <c r="C372" s="24">
        <f>B21</f>
        <v>6</v>
      </c>
      <c r="D372" s="124" t="s">
        <v>70</v>
      </c>
      <c r="E372" s="7"/>
      <c r="F372" s="48"/>
      <c r="G372" s="49"/>
      <c r="H372" s="50">
        <f>SUM(H369:H371)</f>
        <v>182324.10091567232</v>
      </c>
      <c r="I372" s="51"/>
      <c r="J372" s="40"/>
      <c r="K372" s="50">
        <f>SUM(K369:K371)</f>
        <v>190576.41081670683</v>
      </c>
      <c r="L372" s="41">
        <f t="shared" si="41"/>
        <v>8252.3099010345177</v>
      </c>
      <c r="M372" s="42">
        <f>IF((H372)=0,"",(L372/H372))</f>
        <v>4.526176111435392E-2</v>
      </c>
    </row>
    <row r="373" spans="1:15" ht="26.4" x14ac:dyDescent="0.25">
      <c r="A373" s="103" t="str">
        <f t="shared" si="40"/>
        <v>Large Use &gt;5MW</v>
      </c>
      <c r="D373" s="129" t="s">
        <v>71</v>
      </c>
      <c r="E373" s="25"/>
      <c r="F373" s="36">
        <v>4.5000000000000005E-3</v>
      </c>
      <c r="G373" s="43">
        <f>E346*E348</f>
        <v>5687290</v>
      </c>
      <c r="H373" s="130">
        <f>G373*F373</f>
        <v>25592.805000000004</v>
      </c>
      <c r="I373" s="35">
        <v>4.5000000000000005E-3</v>
      </c>
      <c r="J373" s="44">
        <f>E346*E349</f>
        <v>5687290</v>
      </c>
      <c r="K373" s="118">
        <f>J373*I373</f>
        <v>25592.805000000004</v>
      </c>
      <c r="L373" s="119">
        <f t="shared" si="41"/>
        <v>0</v>
      </c>
      <c r="M373" s="120">
        <f>IF(ISERROR(L373/H373), "", L373/H373)</f>
        <v>0</v>
      </c>
    </row>
    <row r="374" spans="1:15" ht="26.4" x14ac:dyDescent="0.25">
      <c r="A374" s="103" t="str">
        <f t="shared" si="40"/>
        <v>Large Use &gt;5MW</v>
      </c>
      <c r="D374" s="129" t="s">
        <v>72</v>
      </c>
      <c r="E374" s="25"/>
      <c r="F374" s="36">
        <v>1.5E-3</v>
      </c>
      <c r="G374" s="43">
        <f>E346*E348</f>
        <v>5687290</v>
      </c>
      <c r="H374" s="130">
        <f>G374*F374</f>
        <v>8530.9349999999995</v>
      </c>
      <c r="I374" s="35">
        <v>1.5E-3</v>
      </c>
      <c r="J374" s="44">
        <f>E346*E349</f>
        <v>5687290</v>
      </c>
      <c r="K374" s="118">
        <f>J374*I374</f>
        <v>8530.9349999999995</v>
      </c>
      <c r="L374" s="119">
        <f t="shared" si="41"/>
        <v>0</v>
      </c>
      <c r="M374" s="120">
        <f>IF(ISERROR(L374/H374), "", L374/H374)</f>
        <v>0</v>
      </c>
    </row>
    <row r="375" spans="1:15" x14ac:dyDescent="0.25">
      <c r="A375" s="103" t="str">
        <f t="shared" si="40"/>
        <v>Large Use &gt;5MW</v>
      </c>
      <c r="D375" s="25" t="s">
        <v>73</v>
      </c>
      <c r="E375" s="25"/>
      <c r="F375" s="54">
        <v>0.25</v>
      </c>
      <c r="G375" s="27">
        <v>1</v>
      </c>
      <c r="H375" s="130">
        <f>G375*F375</f>
        <v>0.25</v>
      </c>
      <c r="I375" s="45">
        <v>0.25</v>
      </c>
      <c r="J375" s="30">
        <v>1</v>
      </c>
      <c r="K375" s="118">
        <f>J375*I375</f>
        <v>0.25</v>
      </c>
      <c r="L375" s="119">
        <f t="shared" si="41"/>
        <v>0</v>
      </c>
      <c r="M375" s="120">
        <f>IF(ISERROR(L375/H375), "", L375/H375)</f>
        <v>0</v>
      </c>
    </row>
    <row r="376" spans="1:15" ht="26.4" hidden="1" customHeight="1" x14ac:dyDescent="0.25">
      <c r="A376" s="103" t="str">
        <f t="shared" si="40"/>
        <v>Large Use &gt;5MW</v>
      </c>
      <c r="D376" s="129" t="s">
        <v>74</v>
      </c>
      <c r="E376" s="25"/>
      <c r="F376" s="34"/>
      <c r="G376" s="43"/>
      <c r="H376" s="130"/>
      <c r="I376" s="35"/>
      <c r="J376" s="44"/>
      <c r="K376" s="118"/>
      <c r="L376" s="119"/>
      <c r="M376" s="120"/>
    </row>
    <row r="377" spans="1:15" ht="13.2" hidden="1" customHeight="1" x14ac:dyDescent="0.25">
      <c r="A377" s="103" t="str">
        <f t="shared" si="40"/>
        <v>Large Use &gt;5MW</v>
      </c>
      <c r="B377" s="103" t="s">
        <v>12</v>
      </c>
      <c r="D377" s="25" t="s">
        <v>75</v>
      </c>
      <c r="E377" s="25"/>
      <c r="F377" s="96">
        <v>8.6999999999999994E-2</v>
      </c>
      <c r="G377" s="55">
        <f>IF(AND(E346*12&gt;=150000),OffPeakPer*E346*E348,OffPeakPer*E346)</f>
        <v>3639865.5999999996</v>
      </c>
      <c r="H377" s="130">
        <f>G377*F377</f>
        <v>316668.30719999992</v>
      </c>
      <c r="I377" s="35">
        <f>OffPeak</f>
        <v>9.8000000000000004E-2</v>
      </c>
      <c r="J377" s="56">
        <f>IF(AND(E346*12&gt;=150000),OffPeakPer*E346*E349,OffPeakPer*E346)</f>
        <v>3639865.5999999996</v>
      </c>
      <c r="K377" s="118">
        <f>J377*I377</f>
        <v>356706.82879999996</v>
      </c>
      <c r="L377" s="119">
        <f>K377-H377</f>
        <v>40038.521600000036</v>
      </c>
      <c r="M377" s="120">
        <f>IF(ISERROR(L377/H377), "", L377/H377)</f>
        <v>0.12643678160919555</v>
      </c>
    </row>
    <row r="378" spans="1:15" ht="13.2" hidden="1" customHeight="1" x14ac:dyDescent="0.25">
      <c r="A378" s="103" t="str">
        <f t="shared" si="40"/>
        <v>Large Use &gt;5MW</v>
      </c>
      <c r="B378" s="103" t="s">
        <v>12</v>
      </c>
      <c r="D378" s="25" t="s">
        <v>76</v>
      </c>
      <c r="E378" s="25"/>
      <c r="F378" s="96">
        <v>0.157</v>
      </c>
      <c r="G378" s="55">
        <f>IF(AND(E346*12&gt;=150000),MidPeakPer*E346*E348,MidPeakPer*E346)</f>
        <v>1023712.2</v>
      </c>
      <c r="H378" s="130">
        <f>G378*F378</f>
        <v>160722.81539999999</v>
      </c>
      <c r="I378" s="35">
        <f>MidPeak</f>
        <v>0.157</v>
      </c>
      <c r="J378" s="56">
        <f>IF(AND(E346*12&gt;=150000),MidPeakPer*E346*E349,MidPeakPer*E346)</f>
        <v>1023712.2</v>
      </c>
      <c r="K378" s="118">
        <f>J378*I378</f>
        <v>160722.81539999999</v>
      </c>
      <c r="L378" s="119">
        <f>K378-H378</f>
        <v>0</v>
      </c>
      <c r="M378" s="120">
        <f>IF(ISERROR(L378/H378), "", L378/H378)</f>
        <v>0</v>
      </c>
    </row>
    <row r="379" spans="1:15" ht="13.2" hidden="1" customHeight="1" x14ac:dyDescent="0.25">
      <c r="A379" s="103" t="str">
        <f t="shared" si="40"/>
        <v>Large Use &gt;5MW</v>
      </c>
      <c r="B379" s="103" t="s">
        <v>12</v>
      </c>
      <c r="D379" s="103" t="s">
        <v>77</v>
      </c>
      <c r="E379" s="25"/>
      <c r="F379" s="96">
        <v>0.182</v>
      </c>
      <c r="G379" s="55">
        <f>IF(AND(E346*12&gt;=150000),OnPeakPer*E346*E348,OnPeakPer*E346)</f>
        <v>1023712.2</v>
      </c>
      <c r="H379" s="130">
        <f>G379*F379</f>
        <v>186315.62039999999</v>
      </c>
      <c r="I379" s="35">
        <f>OnPeak</f>
        <v>0.20300000000000001</v>
      </c>
      <c r="J379" s="56">
        <f>IF(AND(E346*12&gt;=150000),OnPeakPer*E346*E349,OnPeakPer*E346)</f>
        <v>1023712.2</v>
      </c>
      <c r="K379" s="118">
        <f>J379*I379</f>
        <v>207813.5766</v>
      </c>
      <c r="L379" s="119">
        <f>K379-H379</f>
        <v>21497.956200000015</v>
      </c>
      <c r="M379" s="120">
        <f>IF(ISERROR(L379/H379), "", L379/H379)</f>
        <v>0.11538461538461547</v>
      </c>
    </row>
    <row r="380" spans="1:15" ht="13.2" hidden="1" customHeight="1" x14ac:dyDescent="0.25">
      <c r="A380" s="103" t="str">
        <f t="shared" si="40"/>
        <v>Large Use &gt;5MW</v>
      </c>
      <c r="B380" s="103" t="s">
        <v>78</v>
      </c>
      <c r="D380" s="25" t="s">
        <v>79</v>
      </c>
      <c r="E380" s="25"/>
      <c r="F380" s="57">
        <v>0.11308</v>
      </c>
      <c r="G380" s="55">
        <f>IF(AND(E346*12&gt;=150000),E346*E348,E346)</f>
        <v>5687290</v>
      </c>
      <c r="H380" s="130">
        <f>G380*F380</f>
        <v>643118.75320000004</v>
      </c>
      <c r="I380" s="35">
        <f>F380</f>
        <v>0.11308</v>
      </c>
      <c r="J380" s="56">
        <f>IF(AND(E346*12&gt;=150000),E346*E349,E346)</f>
        <v>5687290</v>
      </c>
      <c r="K380" s="118">
        <f>J380*I380</f>
        <v>643118.75320000004</v>
      </c>
      <c r="L380" s="119">
        <f>K380-H380</f>
        <v>0</v>
      </c>
      <c r="M380" s="120">
        <f>IF(ISERROR(L380/H380), "", L380/H380)</f>
        <v>0</v>
      </c>
    </row>
    <row r="381" spans="1:15" ht="13.8" thickBot="1" x14ac:dyDescent="0.3">
      <c r="A381" s="103" t="str">
        <f t="shared" si="40"/>
        <v>Large Use &gt;5MW</v>
      </c>
      <c r="B381" s="103" t="s">
        <v>17</v>
      </c>
      <c r="D381" s="25" t="s">
        <v>80</v>
      </c>
      <c r="E381" s="25"/>
      <c r="F381" s="57">
        <v>0.11308</v>
      </c>
      <c r="G381" s="55">
        <f>IF(AND(E346*12&gt;=150000),E346*E348,E346)</f>
        <v>5687290</v>
      </c>
      <c r="H381" s="130">
        <f>G381*F381</f>
        <v>643118.75320000004</v>
      </c>
      <c r="I381" s="35">
        <f>F381</f>
        <v>0.11308</v>
      </c>
      <c r="J381" s="56">
        <f>IF(AND(E346*12&gt;=150000),E346*E349,E346)</f>
        <v>5687290</v>
      </c>
      <c r="K381" s="118">
        <f>J381*I381</f>
        <v>643118.75320000004</v>
      </c>
      <c r="L381" s="119">
        <f>K381-H381</f>
        <v>0</v>
      </c>
      <c r="M381" s="120">
        <f>IF(ISERROR(L381/H381), "", L381/H381)</f>
        <v>0</v>
      </c>
    </row>
    <row r="382" spans="1:15" ht="13.8" thickBot="1" x14ac:dyDescent="0.3">
      <c r="A382" s="103" t="str">
        <f t="shared" si="40"/>
        <v>Large Use &gt;5MW</v>
      </c>
      <c r="D382" s="58"/>
      <c r="E382" s="59"/>
      <c r="F382" s="60"/>
      <c r="G382" s="61"/>
      <c r="H382" s="62"/>
      <c r="I382" s="60"/>
      <c r="J382" s="63"/>
      <c r="K382" s="62"/>
      <c r="L382" s="64"/>
      <c r="M382" s="65"/>
    </row>
    <row r="383" spans="1:15" ht="13.2" hidden="1" customHeight="1" x14ac:dyDescent="0.25">
      <c r="A383" s="103" t="str">
        <f t="shared" si="40"/>
        <v>Large Use &gt;5MW</v>
      </c>
      <c r="B383" s="103" t="s">
        <v>12</v>
      </c>
      <c r="D383" s="135" t="s">
        <v>81</v>
      </c>
      <c r="E383" s="25"/>
      <c r="F383" s="66"/>
      <c r="G383" s="67"/>
      <c r="H383" s="68">
        <f>SUM(H373:H379,H372)</f>
        <v>880154.83391567226</v>
      </c>
      <c r="I383" s="69"/>
      <c r="J383" s="69"/>
      <c r="K383" s="68">
        <f>SUM(K373:K379,K372)</f>
        <v>949943.62161670683</v>
      </c>
      <c r="L383" s="70">
        <f>K383-H383</f>
        <v>69788.787701034569</v>
      </c>
      <c r="M383" s="71">
        <f>IF((H383)=0,"",(L383/H383))</f>
        <v>7.9291489419600278E-2</v>
      </c>
    </row>
    <row r="384" spans="1:15" ht="13.2" hidden="1" customHeight="1" x14ac:dyDescent="0.25">
      <c r="A384" s="103" t="str">
        <f t="shared" si="40"/>
        <v>Large Use &gt;5MW</v>
      </c>
      <c r="B384" s="103" t="s">
        <v>12</v>
      </c>
      <c r="D384" s="142" t="s">
        <v>82</v>
      </c>
      <c r="E384" s="25"/>
      <c r="F384" s="66">
        <v>0.13</v>
      </c>
      <c r="G384" s="72"/>
      <c r="H384" s="73">
        <f>H383*F384</f>
        <v>114420.1284090374</v>
      </c>
      <c r="I384" s="74">
        <v>0.13</v>
      </c>
      <c r="J384" s="27"/>
      <c r="K384" s="73">
        <f>K383*I384</f>
        <v>123492.6708101719</v>
      </c>
      <c r="L384" s="32">
        <f>K384-H384</f>
        <v>9072.5424011345021</v>
      </c>
      <c r="M384" s="75">
        <f>IF((H384)=0,"",(L384/H384))</f>
        <v>7.9291489419600347E-2</v>
      </c>
    </row>
    <row r="385" spans="1:13" ht="14.4" hidden="1" customHeight="1" x14ac:dyDescent="0.3">
      <c r="A385" s="103" t="str">
        <f t="shared" si="40"/>
        <v>Large Use &gt;5MW</v>
      </c>
      <c r="B385" s="103" t="s">
        <v>12</v>
      </c>
      <c r="D385" s="142" t="s">
        <v>83</v>
      </c>
      <c r="E385" s="147"/>
      <c r="F385" s="76">
        <f>OER</f>
        <v>0.23499999999999999</v>
      </c>
      <c r="G385" s="72"/>
      <c r="H385" s="73">
        <f>IF(OR(ISNUMBER(SEARCH("[DGEN]", E344))=TRUE, ISNUMBER(SEARCH("STREET LIGHT", E344))=TRUE), 0, IF(AND(E346=0, E347=0),0, IF(AND(E347=0, E346*12&gt;250000), 0, IF(AND(E346=0, E347&gt;=50), 0, IF(E346*12&lt;=250000, F385*H383*-1, IF(E347&lt;50, F385*H383*-1, 0))))))</f>
        <v>0</v>
      </c>
      <c r="I385" s="76">
        <f>OER</f>
        <v>0.23499999999999999</v>
      </c>
      <c r="J385" s="27"/>
      <c r="K385" s="73">
        <f>IF(OR(ISNUMBER(SEARCH("[DGEN]", E344))=TRUE, ISNUMBER(SEARCH("STREET LIGHT", E344))=TRUE), 0, IF(AND(E346=0, E347=0),0, IF(AND(E347=0, E346*12&gt;250000), 0, IF(AND(E346=0, E347&gt;=50), 0, IF(E346*12&lt;=250000, I385*K383*-1, IF(E347&lt;50, I385*K383*-1, 0))))))</f>
        <v>0</v>
      </c>
      <c r="L385" s="32">
        <f>K385-H385</f>
        <v>0</v>
      </c>
      <c r="M385" s="75"/>
    </row>
    <row r="386" spans="1:13" ht="13.2" hidden="1" customHeight="1" x14ac:dyDescent="0.25">
      <c r="A386" s="103" t="str">
        <f t="shared" si="40"/>
        <v>Large Use &gt;5MW</v>
      </c>
      <c r="B386" s="103" t="s">
        <v>84</v>
      </c>
      <c r="D386" s="248" t="s">
        <v>85</v>
      </c>
      <c r="E386" s="248"/>
      <c r="F386" s="77"/>
      <c r="G386" s="78"/>
      <c r="H386" s="79">
        <f>H383+H384+H385</f>
        <v>994574.96232470963</v>
      </c>
      <c r="I386" s="80"/>
      <c r="J386" s="80"/>
      <c r="K386" s="81">
        <f>K383+K384+K385</f>
        <v>1073436.2924268788</v>
      </c>
      <c r="L386" s="82">
        <f>K386-H386</f>
        <v>78861.330102169188</v>
      </c>
      <c r="M386" s="83">
        <f>IF((H386)=0,"",(L386/H386))</f>
        <v>7.9291489419600403E-2</v>
      </c>
    </row>
    <row r="387" spans="1:13" ht="13.8" hidden="1" customHeight="1" thickBot="1" x14ac:dyDescent="0.3">
      <c r="A387" s="103" t="str">
        <f t="shared" si="40"/>
        <v>Large Use &gt;5MW</v>
      </c>
      <c r="B387" s="103" t="s">
        <v>12</v>
      </c>
      <c r="D387" s="131"/>
      <c r="E387" s="132"/>
      <c r="F387" s="60"/>
      <c r="G387" s="61"/>
      <c r="H387" s="62"/>
      <c r="I387" s="60"/>
      <c r="J387" s="63"/>
      <c r="K387" s="62"/>
      <c r="L387" s="64"/>
      <c r="M387" s="65"/>
    </row>
    <row r="388" spans="1:13" ht="13.2" hidden="1" customHeight="1" x14ac:dyDescent="0.25">
      <c r="A388" s="103" t="str">
        <f t="shared" si="40"/>
        <v>Large Use &gt;5MW</v>
      </c>
      <c r="B388" s="103" t="s">
        <v>78</v>
      </c>
      <c r="D388" s="135" t="s">
        <v>86</v>
      </c>
      <c r="E388" s="25"/>
      <c r="F388" s="66"/>
      <c r="G388" s="67"/>
      <c r="H388" s="68">
        <f>SUM(H380,H373:H376,H372)</f>
        <v>859566.8441156724</v>
      </c>
      <c r="I388" s="69"/>
      <c r="J388" s="69"/>
      <c r="K388" s="68">
        <f>SUM(K380,K373:K376,K372)</f>
        <v>867819.15401670698</v>
      </c>
      <c r="L388" s="70">
        <f>K388-H388</f>
        <v>8252.3099010345759</v>
      </c>
      <c r="M388" s="71">
        <f>IF((H388)=0,"",(L388/H388))</f>
        <v>9.60054469006957E-3</v>
      </c>
    </row>
    <row r="389" spans="1:13" ht="13.2" hidden="1" customHeight="1" x14ac:dyDescent="0.25">
      <c r="A389" s="103" t="str">
        <f t="shared" si="40"/>
        <v>Large Use &gt;5MW</v>
      </c>
      <c r="B389" s="103" t="s">
        <v>78</v>
      </c>
      <c r="D389" s="142" t="s">
        <v>82</v>
      </c>
      <c r="E389" s="25"/>
      <c r="F389" s="66">
        <v>0.13</v>
      </c>
      <c r="G389" s="67"/>
      <c r="H389" s="73">
        <f>H388*F389</f>
        <v>111743.68973503742</v>
      </c>
      <c r="I389" s="66">
        <v>0.13</v>
      </c>
      <c r="J389" s="74"/>
      <c r="K389" s="73">
        <f>K388*I389</f>
        <v>112816.49002217191</v>
      </c>
      <c r="L389" s="32">
        <f>K389-H389</f>
        <v>1072.8002871344943</v>
      </c>
      <c r="M389" s="75">
        <f>IF((H389)=0,"",(L389/H389))</f>
        <v>9.600544690069563E-3</v>
      </c>
    </row>
    <row r="390" spans="1:13" ht="14.4" hidden="1" customHeight="1" x14ac:dyDescent="0.3">
      <c r="A390" s="103" t="str">
        <f t="shared" si="40"/>
        <v>Large Use &gt;5MW</v>
      </c>
      <c r="B390" s="103" t="s">
        <v>78</v>
      </c>
      <c r="D390" s="142" t="s">
        <v>83</v>
      </c>
      <c r="E390" s="147"/>
      <c r="F390" s="76">
        <f>OER</f>
        <v>0.23499999999999999</v>
      </c>
      <c r="G390" s="67"/>
      <c r="H390" s="73">
        <f>IF(OR(ISNUMBER(SEARCH("[DGEN]", E344))=TRUE, ISNUMBER(SEARCH("STREET LIGHT", E344))=TRUE), 0, IF(AND(E346=0, E347=0),0, IF(AND(E347=0, E346*12&gt;250000), 0, IF(AND(E346=0, E347&gt;=50), 0, IF(E346*12&lt;=250000, F390*H388*-1, IF(E347&lt;50, F390*H388*-1, 0))))))</f>
        <v>0</v>
      </c>
      <c r="I390" s="76">
        <f>OER</f>
        <v>0.23499999999999999</v>
      </c>
      <c r="J390" s="74"/>
      <c r="K390" s="73">
        <f>IF(OR(ISNUMBER(SEARCH("[DGEN]", E344))=TRUE, ISNUMBER(SEARCH("STREET LIGHT", E344))=TRUE), 0, IF(AND(E346=0, E347=0),0, IF(AND(E347=0, E346*12&gt;250000), 0, IF(AND(E346=0, E347&gt;=50), 0, IF(E346*12&lt;=250000, I390*K388*-1, IF(E347&lt;50, I390*K388*-1, 0))))))</f>
        <v>0</v>
      </c>
      <c r="L390" s="32"/>
      <c r="M390" s="75"/>
    </row>
    <row r="391" spans="1:13" ht="13.2" hidden="1" customHeight="1" x14ac:dyDescent="0.25">
      <c r="A391" s="103" t="str">
        <f t="shared" si="40"/>
        <v>Large Use &gt;5MW</v>
      </c>
      <c r="B391" s="103" t="s">
        <v>87</v>
      </c>
      <c r="D391" s="248" t="s">
        <v>86</v>
      </c>
      <c r="E391" s="248"/>
      <c r="F391" s="84"/>
      <c r="G391" s="85"/>
      <c r="H391" s="79">
        <f>SUM(H388,H389)</f>
        <v>971310.53385070979</v>
      </c>
      <c r="I391" s="86"/>
      <c r="J391" s="86"/>
      <c r="K391" s="79">
        <f>SUM(K388,K389)</f>
        <v>980635.64403887885</v>
      </c>
      <c r="L391" s="87">
        <f>K391-H391</f>
        <v>9325.1101881690556</v>
      </c>
      <c r="M391" s="88">
        <f>IF((H391)=0,"",(L391/H391))</f>
        <v>9.6005446900695544E-3</v>
      </c>
    </row>
    <row r="392" spans="1:13" ht="13.8" hidden="1" customHeight="1" thickBot="1" x14ac:dyDescent="0.3">
      <c r="A392" s="103" t="str">
        <f t="shared" si="40"/>
        <v>Large Use &gt;5MW</v>
      </c>
      <c r="B392" s="103" t="s">
        <v>78</v>
      </c>
      <c r="D392" s="131"/>
      <c r="E392" s="132"/>
      <c r="F392" s="89"/>
      <c r="G392" s="90"/>
      <c r="H392" s="91"/>
      <c r="I392" s="89"/>
      <c r="J392" s="61"/>
      <c r="K392" s="91"/>
      <c r="L392" s="92"/>
      <c r="M392" s="65"/>
    </row>
    <row r="393" spans="1:13" x14ac:dyDescent="0.25">
      <c r="A393" s="103" t="str">
        <f t="shared" si="40"/>
        <v>Large Use &gt;5MW</v>
      </c>
      <c r="B393" s="103" t="s">
        <v>17</v>
      </c>
      <c r="D393" s="135" t="s">
        <v>88</v>
      </c>
      <c r="E393" s="25"/>
      <c r="F393" s="136"/>
      <c r="G393" s="137"/>
      <c r="H393" s="138">
        <f>SUM(H381,H373:H376,H372)</f>
        <v>859566.8441156724</v>
      </c>
      <c r="I393" s="139"/>
      <c r="J393" s="139"/>
      <c r="K393" s="138">
        <f>SUM(K381,K373:K376,K372)</f>
        <v>867819.15401670698</v>
      </c>
      <c r="L393" s="140">
        <f>K393-H393</f>
        <v>8252.3099010345759</v>
      </c>
      <c r="M393" s="141">
        <f>IF((H393)=0,"",(L393/H393))</f>
        <v>9.60054469006957E-3</v>
      </c>
    </row>
    <row r="394" spans="1:13" x14ac:dyDescent="0.25">
      <c r="A394" s="103" t="str">
        <f t="shared" si="40"/>
        <v>Large Use &gt;5MW</v>
      </c>
      <c r="B394" s="103" t="s">
        <v>17</v>
      </c>
      <c r="D394" s="142" t="s">
        <v>82</v>
      </c>
      <c r="E394" s="25"/>
      <c r="F394" s="136">
        <v>0.13</v>
      </c>
      <c r="G394" s="137"/>
      <c r="H394" s="144">
        <f>H393*F394</f>
        <v>111743.68973503742</v>
      </c>
      <c r="I394" s="136">
        <v>0.13</v>
      </c>
      <c r="J394" s="145"/>
      <c r="K394" s="144">
        <f>K393*I394</f>
        <v>112816.49002217191</v>
      </c>
      <c r="L394" s="119">
        <f>K394-H394</f>
        <v>1072.8002871344943</v>
      </c>
      <c r="M394" s="146">
        <f>IF((H394)=0,"",(L394/H394))</f>
        <v>9.600544690069563E-3</v>
      </c>
    </row>
    <row r="395" spans="1:13" ht="14.4" x14ac:dyDescent="0.3">
      <c r="A395" s="103" t="str">
        <f t="shared" si="40"/>
        <v>Large Use &gt;5MW</v>
      </c>
      <c r="B395" s="103" t="s">
        <v>17</v>
      </c>
      <c r="D395" s="142" t="s">
        <v>83</v>
      </c>
      <c r="E395" s="147"/>
      <c r="F395" s="148">
        <f>OER</f>
        <v>0.23499999999999999</v>
      </c>
      <c r="G395" s="137"/>
      <c r="H395" s="144">
        <f>IF(OR(ISNUMBER(SEARCH("[DGEN]", E344))=TRUE, ISNUMBER(SEARCH("STREET LIGHT", E344))=TRUE), 0, IF(AND(E346=0, E347=0),0, IF(AND(E347=0, E346*12&gt;250000), 0, IF(AND(E346=0, E347&gt;=50), 0, IF(E346*12&lt;=250000, F395*H393*-1, IF(E347&lt;50, F395*H393*-1, 0))))))</f>
        <v>0</v>
      </c>
      <c r="I395" s="148">
        <f>OER</f>
        <v>0.23499999999999999</v>
      </c>
      <c r="J395" s="145"/>
      <c r="K395" s="144">
        <f>IF(OR(ISNUMBER(SEARCH("[DGEN]", E344))=TRUE, ISNUMBER(SEARCH("STREET LIGHT", E344))=TRUE), 0, IF(AND(E346=0, E347=0),0, IF(AND(E347=0, E346*12&gt;250000), 0, IF(AND(E346=0, E347&gt;=50), 0, IF(E346*12&lt;=250000, I395*K393*-1, IF(E347&lt;50, I395*K393*-1, 0))))))</f>
        <v>0</v>
      </c>
      <c r="L395" s="119"/>
      <c r="M395" s="146"/>
    </row>
    <row r="396" spans="1:13" ht="13.8" customHeight="1" thickBot="1" x14ac:dyDescent="0.3">
      <c r="A396" s="103" t="str">
        <f t="shared" si="40"/>
        <v>Large Use &gt;5MW</v>
      </c>
      <c r="B396" s="103" t="s">
        <v>89</v>
      </c>
      <c r="C396" s="24">
        <f>B21</f>
        <v>6</v>
      </c>
      <c r="D396" s="247" t="s">
        <v>88</v>
      </c>
      <c r="E396" s="247"/>
      <c r="F396" s="84"/>
      <c r="G396" s="85"/>
      <c r="H396" s="79">
        <f>SUM(H393,H394)</f>
        <v>971310.53385070979</v>
      </c>
      <c r="I396" s="86"/>
      <c r="J396" s="86"/>
      <c r="K396" s="79">
        <f>SUM(K393,K394)</f>
        <v>980635.64403887885</v>
      </c>
      <c r="L396" s="87">
        <f>K396-H396</f>
        <v>9325.1101881690556</v>
      </c>
      <c r="M396" s="88">
        <f>IF((H396)=0,"",(L396/H396))</f>
        <v>9.6005446900695544E-3</v>
      </c>
    </row>
    <row r="397" spans="1:13" ht="13.8" thickBot="1" x14ac:dyDescent="0.3">
      <c r="A397" s="103" t="str">
        <f t="shared" si="40"/>
        <v>Large Use &gt;5MW</v>
      </c>
      <c r="B397" s="103" t="s">
        <v>17</v>
      </c>
      <c r="D397" s="58"/>
      <c r="E397" s="59"/>
      <c r="F397" s="93"/>
      <c r="G397" s="90"/>
      <c r="H397" s="94"/>
      <c r="I397" s="93"/>
      <c r="J397" s="61"/>
      <c r="K397" s="94"/>
      <c r="L397" s="92"/>
      <c r="M397" s="95"/>
    </row>
    <row r="400" spans="1:13" x14ac:dyDescent="0.25">
      <c r="C400" s="103"/>
      <c r="D400" s="104" t="s">
        <v>34</v>
      </c>
      <c r="E400" s="246" t="str">
        <f>D22</f>
        <v>Unmetered Scattered Load</v>
      </c>
      <c r="F400" s="246"/>
      <c r="G400" s="246"/>
      <c r="H400" s="246"/>
      <c r="I400" s="246"/>
      <c r="J400" s="246"/>
      <c r="K400" s="103" t="str">
        <f>IF(N22="DEMAND - INTERVAL","RTSR - INTERVAL METERED","")</f>
        <v/>
      </c>
    </row>
    <row r="401" spans="1:14" x14ac:dyDescent="0.25">
      <c r="C401" s="103"/>
      <c r="D401" s="104" t="s">
        <v>35</v>
      </c>
      <c r="E401" s="236" t="str">
        <f>H22</f>
        <v>RPP</v>
      </c>
      <c r="F401" s="236"/>
      <c r="G401" s="236"/>
      <c r="H401" s="20"/>
      <c r="I401" s="20"/>
    </row>
    <row r="402" spans="1:14" ht="15.6" x14ac:dyDescent="0.25">
      <c r="C402" s="103"/>
      <c r="D402" s="104" t="s">
        <v>36</v>
      </c>
      <c r="E402" s="21">
        <f>K22</f>
        <v>450</v>
      </c>
      <c r="F402" s="105" t="s">
        <v>11</v>
      </c>
      <c r="J402" s="22"/>
      <c r="K402" s="22"/>
      <c r="L402" s="22"/>
      <c r="M402" s="22"/>
      <c r="N402" s="22"/>
    </row>
    <row r="403" spans="1:14" ht="15.6" x14ac:dyDescent="0.3">
      <c r="C403" s="103"/>
      <c r="D403" s="104" t="s">
        <v>37</v>
      </c>
      <c r="E403" s="21">
        <f>L22</f>
        <v>0</v>
      </c>
      <c r="F403" s="106" t="s">
        <v>16</v>
      </c>
      <c r="G403" s="107"/>
      <c r="H403" s="108"/>
      <c r="I403" s="108"/>
      <c r="J403" s="108"/>
    </row>
    <row r="404" spans="1:14" x14ac:dyDescent="0.25">
      <c r="C404" s="103"/>
      <c r="D404" s="104" t="s">
        <v>38</v>
      </c>
      <c r="E404" s="23">
        <f>I22</f>
        <v>1.0415000000000001</v>
      </c>
    </row>
    <row r="405" spans="1:14" x14ac:dyDescent="0.25">
      <c r="C405" s="103"/>
      <c r="D405" s="104" t="s">
        <v>39</v>
      </c>
      <c r="E405" s="23">
        <f>J22</f>
        <v>1.0415000000000001</v>
      </c>
    </row>
    <row r="406" spans="1:14" x14ac:dyDescent="0.25">
      <c r="C406" s="103"/>
    </row>
    <row r="407" spans="1:14" x14ac:dyDescent="0.25">
      <c r="C407" s="103"/>
      <c r="E407" s="105"/>
      <c r="F407" s="237" t="s">
        <v>40</v>
      </c>
      <c r="G407" s="238"/>
      <c r="H407" s="239"/>
      <c r="I407" s="237" t="s">
        <v>41</v>
      </c>
      <c r="J407" s="238"/>
      <c r="K407" s="239"/>
      <c r="L407" s="237" t="s">
        <v>42</v>
      </c>
      <c r="M407" s="239"/>
    </row>
    <row r="408" spans="1:14" x14ac:dyDescent="0.25">
      <c r="C408" s="103"/>
      <c r="E408" s="240"/>
      <c r="F408" s="109" t="s">
        <v>43</v>
      </c>
      <c r="G408" s="109" t="s">
        <v>44</v>
      </c>
      <c r="H408" s="110" t="s">
        <v>45</v>
      </c>
      <c r="I408" s="109" t="s">
        <v>43</v>
      </c>
      <c r="J408" s="111" t="s">
        <v>44</v>
      </c>
      <c r="K408" s="110" t="s">
        <v>45</v>
      </c>
      <c r="L408" s="242" t="s">
        <v>46</v>
      </c>
      <c r="M408" s="244" t="s">
        <v>47</v>
      </c>
    </row>
    <row r="409" spans="1:14" x14ac:dyDescent="0.25">
      <c r="C409" s="103"/>
      <c r="E409" s="241"/>
      <c r="F409" s="112" t="s">
        <v>48</v>
      </c>
      <c r="G409" s="112"/>
      <c r="H409" s="113" t="s">
        <v>48</v>
      </c>
      <c r="I409" s="112" t="s">
        <v>48</v>
      </c>
      <c r="J409" s="113"/>
      <c r="K409" s="113" t="s">
        <v>48</v>
      </c>
      <c r="L409" s="243"/>
      <c r="M409" s="245"/>
    </row>
    <row r="410" spans="1:14" x14ac:dyDescent="0.25">
      <c r="A410" s="103" t="str">
        <f>$E400</f>
        <v>Unmetered Scattered Load</v>
      </c>
      <c r="D410" s="114" t="s">
        <v>49</v>
      </c>
      <c r="E410" s="25"/>
      <c r="F410" s="26">
        <f>'VRZ BI (2028)'!I410</f>
        <v>10.37</v>
      </c>
      <c r="G410" s="115">
        <v>1</v>
      </c>
      <c r="H410" s="116">
        <f>G410*F410</f>
        <v>10.37</v>
      </c>
      <c r="I410" s="45">
        <v>10.75</v>
      </c>
      <c r="J410" s="117">
        <v>1</v>
      </c>
      <c r="K410" s="118">
        <f>J410*I410</f>
        <v>10.75</v>
      </c>
      <c r="L410" s="119">
        <f>K410-H410</f>
        <v>0.38000000000000078</v>
      </c>
      <c r="M410" s="120">
        <f>IF(ISERROR(L410/H410), "", L410/H410)</f>
        <v>3.6644165863066618E-2</v>
      </c>
    </row>
    <row r="411" spans="1:14" x14ac:dyDescent="0.25">
      <c r="A411" s="103" t="str">
        <f t="shared" ref="A411:A453" si="45">A410</f>
        <v>Unmetered Scattered Load</v>
      </c>
      <c r="D411" s="114" t="s">
        <v>50</v>
      </c>
      <c r="E411" s="25"/>
      <c r="F411" s="36">
        <f>'VRZ BI (2028)'!I411</f>
        <v>2.8000000000000001E-2</v>
      </c>
      <c r="G411" s="115">
        <f>IF($E403&gt;0, $E403, $E402)</f>
        <v>450</v>
      </c>
      <c r="H411" s="116">
        <f>G411*F411</f>
        <v>12.6</v>
      </c>
      <c r="I411" s="35">
        <v>2.9000000000000001E-2</v>
      </c>
      <c r="J411" s="117">
        <f>IF($E403&gt;0, $E403, $E402)</f>
        <v>450</v>
      </c>
      <c r="K411" s="118">
        <f>J411*I411</f>
        <v>13.05</v>
      </c>
      <c r="L411" s="119">
        <f>K411-H411</f>
        <v>0.45000000000000107</v>
      </c>
      <c r="M411" s="120">
        <f>IF(ISERROR(L411/H411), "", L411/H411)</f>
        <v>3.5714285714285803E-2</v>
      </c>
    </row>
    <row r="412" spans="1:14" ht="13.2" hidden="1" customHeight="1" x14ac:dyDescent="0.25">
      <c r="A412" s="103" t="str">
        <f t="shared" si="45"/>
        <v>Unmetered Scattered Load</v>
      </c>
      <c r="D412" s="114" t="s">
        <v>51</v>
      </c>
      <c r="E412" s="25"/>
      <c r="F412" s="34"/>
      <c r="G412" s="115">
        <f>IF($E403&gt;0, $E403, $E402)</f>
        <v>450</v>
      </c>
      <c r="H412" s="116">
        <v>0</v>
      </c>
      <c r="I412" s="35"/>
      <c r="J412" s="117">
        <f>IF($E403&gt;0, $E403, $E402)</f>
        <v>450</v>
      </c>
      <c r="K412" s="118">
        <v>0</v>
      </c>
      <c r="L412" s="119"/>
      <c r="M412" s="120"/>
    </row>
    <row r="413" spans="1:14" ht="13.2" hidden="1" customHeight="1" x14ac:dyDescent="0.25">
      <c r="A413" s="103" t="str">
        <f t="shared" si="45"/>
        <v>Unmetered Scattered Load</v>
      </c>
      <c r="D413" s="114" t="s">
        <v>52</v>
      </c>
      <c r="E413" s="25"/>
      <c r="F413" s="34"/>
      <c r="G413" s="115">
        <f>IF($E403&gt;0, $E403, $E402)</f>
        <v>450</v>
      </c>
      <c r="H413" s="116">
        <v>0</v>
      </c>
      <c r="I413" s="35"/>
      <c r="J413" s="121">
        <f>IF($E403&gt;0, $E403, $E402)</f>
        <v>450</v>
      </c>
      <c r="K413" s="118">
        <v>0</v>
      </c>
      <c r="L413" s="119">
        <f t="shared" ref="L413:L431" si="46">K413-H413</f>
        <v>0</v>
      </c>
      <c r="M413" s="120" t="str">
        <f>IF(ISERROR(L413/H413), "", L413/H413)</f>
        <v/>
      </c>
    </row>
    <row r="414" spans="1:14" x14ac:dyDescent="0.25">
      <c r="A414" s="103" t="str">
        <f t="shared" si="45"/>
        <v>Unmetered Scattered Load</v>
      </c>
      <c r="D414" s="114" t="s">
        <v>53</v>
      </c>
      <c r="E414" s="25"/>
      <c r="F414" s="26">
        <f>'VRZ BI (2028)'!I414</f>
        <v>0</v>
      </c>
      <c r="G414" s="115">
        <v>1</v>
      </c>
      <c r="H414" s="116">
        <f>G414*F414</f>
        <v>0</v>
      </c>
      <c r="I414" s="45">
        <v>0</v>
      </c>
      <c r="J414" s="117">
        <v>1</v>
      </c>
      <c r="K414" s="118">
        <f>J414*I414</f>
        <v>0</v>
      </c>
      <c r="L414" s="119">
        <f t="shared" si="46"/>
        <v>0</v>
      </c>
      <c r="M414" s="120" t="str">
        <f>IF(ISERROR(L414/H414), "", L414/H414)</f>
        <v/>
      </c>
    </row>
    <row r="415" spans="1:14" x14ac:dyDescent="0.25">
      <c r="A415" s="103" t="str">
        <f t="shared" si="45"/>
        <v>Unmetered Scattered Load</v>
      </c>
      <c r="D415" s="114" t="s">
        <v>54</v>
      </c>
      <c r="E415" s="25"/>
      <c r="F415" s="36">
        <f>'VRZ BI (2028)'!I415</f>
        <v>2.7777067866125828E-3</v>
      </c>
      <c r="G415" s="115">
        <f>IF($E403&gt;0, $E403, $E402)</f>
        <v>450</v>
      </c>
      <c r="H415" s="116">
        <f>G415*F415</f>
        <v>1.2499680539756624</v>
      </c>
      <c r="I415" s="35">
        <v>2.7777067866125828E-3</v>
      </c>
      <c r="J415" s="117">
        <f>IF($E403&gt;0, $E403, $E402)</f>
        <v>450</v>
      </c>
      <c r="K415" s="118">
        <f>J415*I415</f>
        <v>1.2499680539756624</v>
      </c>
      <c r="L415" s="119">
        <f t="shared" si="46"/>
        <v>0</v>
      </c>
      <c r="M415" s="120">
        <f>IF(ISERROR(L415/H415), "", L415/H415)</f>
        <v>0</v>
      </c>
    </row>
    <row r="416" spans="1:14" x14ac:dyDescent="0.25">
      <c r="A416" s="103" t="str">
        <f t="shared" si="45"/>
        <v>Unmetered Scattered Load</v>
      </c>
      <c r="B416" s="103" t="s">
        <v>55</v>
      </c>
      <c r="C416" s="24">
        <f>B22</f>
        <v>7</v>
      </c>
      <c r="D416" s="46" t="s">
        <v>56</v>
      </c>
      <c r="E416" s="47"/>
      <c r="F416" s="48"/>
      <c r="G416" s="49"/>
      <c r="H416" s="50">
        <f>SUM(H410:H415)</f>
        <v>24.219968053975663</v>
      </c>
      <c r="I416" s="51"/>
      <c r="J416" s="52"/>
      <c r="K416" s="50">
        <f>SUM(K410:K415)</f>
        <v>25.049968053975665</v>
      </c>
      <c r="L416" s="41">
        <f t="shared" si="46"/>
        <v>0.83000000000000185</v>
      </c>
      <c r="M416" s="42">
        <f>IF((H416)=0,"",(L416/H416))</f>
        <v>3.4269244209996344E-2</v>
      </c>
    </row>
    <row r="417" spans="1:15" x14ac:dyDescent="0.25">
      <c r="A417" s="103" t="str">
        <f t="shared" si="45"/>
        <v>Unmetered Scattered Load</v>
      </c>
      <c r="D417" s="123" t="s">
        <v>57</v>
      </c>
      <c r="E417" s="25"/>
      <c r="F417" s="34">
        <f>IF((E402*12&gt;=150000), 0, IF(E401="RPP",(F433*OffPeakPer+F434*MidPeakPer+F435*OnPeakPer),IF(E401="Non-RPP (Retailer)",F436,F437)))</f>
        <v>0.12752000000000002</v>
      </c>
      <c r="G417" s="43">
        <f>IF(F417=0, 0, $E402*E404-E402)</f>
        <v>18.675000000000068</v>
      </c>
      <c r="H417" s="28">
        <f t="shared" ref="H417:H424" si="47">G417*F417</f>
        <v>2.3814360000000092</v>
      </c>
      <c r="I417" s="35">
        <f>IF((E402*12&gt;=150000), 0, IF(E401="RPP",(I433*OffPeakPer+I434*MidPeakPer+I435*OnPeakPer),IF(E401="Non-RPP (Retailer)",I436,I437)))</f>
        <v>0.12752000000000002</v>
      </c>
      <c r="J417" s="44">
        <f>IF(I417=0, 0, E402*E405-E402)</f>
        <v>18.675000000000068</v>
      </c>
      <c r="K417" s="31">
        <f t="shared" ref="K417:K424" si="48">J417*I417</f>
        <v>2.3814360000000092</v>
      </c>
      <c r="L417" s="119">
        <f t="shared" si="46"/>
        <v>0</v>
      </c>
      <c r="M417" s="120">
        <f t="shared" ref="M417:M424" si="49">IF(ISERROR(L417/H417), "", L417/H417)</f>
        <v>0</v>
      </c>
    </row>
    <row r="418" spans="1:15" ht="26.4" x14ac:dyDescent="0.25">
      <c r="A418" s="103" t="str">
        <f t="shared" si="45"/>
        <v>Unmetered Scattered Load</v>
      </c>
      <c r="D418" s="123" t="s">
        <v>58</v>
      </c>
      <c r="E418" s="25"/>
      <c r="F418" s="36">
        <f>'VRZ BI (2028)'!I418</f>
        <v>0</v>
      </c>
      <c r="G418" s="55">
        <f>IF($E403&gt;0, $E403, $E402)</f>
        <v>450</v>
      </c>
      <c r="H418" s="116">
        <f t="shared" si="47"/>
        <v>0</v>
      </c>
      <c r="I418" s="35">
        <v>0</v>
      </c>
      <c r="J418" s="56">
        <f>IF($E403&gt;0, $E403, $E402)</f>
        <v>450</v>
      </c>
      <c r="K418" s="118">
        <f t="shared" si="48"/>
        <v>0</v>
      </c>
      <c r="L418" s="119">
        <f t="shared" si="46"/>
        <v>0</v>
      </c>
      <c r="M418" s="120" t="str">
        <f t="shared" si="49"/>
        <v/>
      </c>
    </row>
    <row r="419" spans="1:15" x14ac:dyDescent="0.25">
      <c r="A419" s="103" t="str">
        <f t="shared" si="45"/>
        <v>Unmetered Scattered Load</v>
      </c>
      <c r="D419" s="123" t="s">
        <v>59</v>
      </c>
      <c r="E419" s="25"/>
      <c r="F419" s="36">
        <f>'VRZ BI (2028)'!I419</f>
        <v>0</v>
      </c>
      <c r="G419" s="55">
        <f>IF($E403&gt;0, $E403, $E402)</f>
        <v>450</v>
      </c>
      <c r="H419" s="116">
        <f t="shared" si="47"/>
        <v>0</v>
      </c>
      <c r="I419" s="35">
        <v>0</v>
      </c>
      <c r="J419" s="56">
        <f>IF($E403&gt;0, $E403, $E402)</f>
        <v>450</v>
      </c>
      <c r="K419" s="118">
        <f t="shared" si="48"/>
        <v>0</v>
      </c>
      <c r="L419" s="119">
        <f t="shared" si="46"/>
        <v>0</v>
      </c>
      <c r="M419" s="120" t="str">
        <f t="shared" si="49"/>
        <v/>
      </c>
    </row>
    <row r="420" spans="1:15" x14ac:dyDescent="0.25">
      <c r="A420" s="103" t="str">
        <f t="shared" si="45"/>
        <v>Unmetered Scattered Load</v>
      </c>
      <c r="D420" s="123" t="s">
        <v>60</v>
      </c>
      <c r="E420" s="25"/>
      <c r="F420" s="36">
        <f>'VRZ BI (2028)'!I420</f>
        <v>0</v>
      </c>
      <c r="G420" s="55">
        <f>E402</f>
        <v>450</v>
      </c>
      <c r="H420" s="116">
        <f t="shared" si="47"/>
        <v>0</v>
      </c>
      <c r="I420" s="35">
        <v>0</v>
      </c>
      <c r="J420" s="56">
        <f>E402</f>
        <v>450</v>
      </c>
      <c r="K420" s="118">
        <f t="shared" si="48"/>
        <v>0</v>
      </c>
      <c r="L420" s="119">
        <f t="shared" si="46"/>
        <v>0</v>
      </c>
      <c r="M420" s="120" t="str">
        <f t="shared" si="49"/>
        <v/>
      </c>
    </row>
    <row r="421" spans="1:15" x14ac:dyDescent="0.25">
      <c r="A421" s="103" t="str">
        <f t="shared" si="45"/>
        <v>Unmetered Scattered Load</v>
      </c>
      <c r="D421" s="114" t="s">
        <v>61</v>
      </c>
      <c r="E421" s="25"/>
      <c r="F421" s="36">
        <f>'VRZ BI (2028)'!I421</f>
        <v>1.4477621092120778E-3</v>
      </c>
      <c r="G421" s="55">
        <f>IF($E403&gt;0, $E403, $E402)</f>
        <v>450</v>
      </c>
      <c r="H421" s="116">
        <f t="shared" si="47"/>
        <v>0.65149294914543499</v>
      </c>
      <c r="I421" s="35">
        <v>1.5139460261759719E-3</v>
      </c>
      <c r="J421" s="56">
        <f>IF($E403&gt;0, $E403, $E402)</f>
        <v>450</v>
      </c>
      <c r="K421" s="118">
        <f t="shared" si="48"/>
        <v>0.68127571177918733</v>
      </c>
      <c r="L421" s="119">
        <f t="shared" si="46"/>
        <v>2.9782762633752347E-2</v>
      </c>
      <c r="M421" s="120">
        <f t="shared" si="49"/>
        <v>4.5714635396773631E-2</v>
      </c>
      <c r="O421" s="160"/>
    </row>
    <row r="422" spans="1:15" ht="26.4" x14ac:dyDescent="0.25">
      <c r="A422" s="103" t="str">
        <f t="shared" si="45"/>
        <v>Unmetered Scattered Load</v>
      </c>
      <c r="D422" s="123" t="s">
        <v>62</v>
      </c>
      <c r="E422" s="25"/>
      <c r="F422" s="36">
        <f>'VRZ BI (2028)'!I422</f>
        <v>0</v>
      </c>
      <c r="G422" s="115">
        <v>1</v>
      </c>
      <c r="H422" s="116">
        <f t="shared" si="47"/>
        <v>0</v>
      </c>
      <c r="I422" s="45">
        <v>0</v>
      </c>
      <c r="J422" s="121">
        <v>1</v>
      </c>
      <c r="K422" s="118">
        <f t="shared" si="48"/>
        <v>0</v>
      </c>
      <c r="L422" s="119">
        <f t="shared" si="46"/>
        <v>0</v>
      </c>
      <c r="M422" s="120" t="str">
        <f t="shared" si="49"/>
        <v/>
      </c>
    </row>
    <row r="423" spans="1:15" x14ac:dyDescent="0.25">
      <c r="A423" s="103" t="str">
        <f t="shared" si="45"/>
        <v>Unmetered Scattered Load</v>
      </c>
      <c r="D423" s="114" t="s">
        <v>63</v>
      </c>
      <c r="E423" s="25"/>
      <c r="F423" s="36">
        <f>'VRZ BI (2028)'!I423</f>
        <v>0</v>
      </c>
      <c r="G423" s="115">
        <v>1</v>
      </c>
      <c r="H423" s="116">
        <f t="shared" si="47"/>
        <v>0</v>
      </c>
      <c r="I423" s="45">
        <v>0</v>
      </c>
      <c r="J423" s="121">
        <v>1</v>
      </c>
      <c r="K423" s="118">
        <f t="shared" si="48"/>
        <v>0</v>
      </c>
      <c r="L423" s="119">
        <f t="shared" si="46"/>
        <v>0</v>
      </c>
      <c r="M423" s="120" t="str">
        <f t="shared" si="49"/>
        <v/>
      </c>
    </row>
    <row r="424" spans="1:15" x14ac:dyDescent="0.25">
      <c r="A424" s="103" t="str">
        <f t="shared" si="45"/>
        <v>Unmetered Scattered Load</v>
      </c>
      <c r="D424" s="114" t="s">
        <v>64</v>
      </c>
      <c r="E424" s="25"/>
      <c r="F424" s="36">
        <f>'VRZ BI (2028)'!I424</f>
        <v>1.4406112911347939E-4</v>
      </c>
      <c r="G424" s="55">
        <f>IF($E403&gt;0, $E403, $E402)</f>
        <v>450</v>
      </c>
      <c r="H424" s="116">
        <f t="shared" si="47"/>
        <v>6.4827508101065731E-2</v>
      </c>
      <c r="I424" s="35">
        <v>1.4406112911347939E-4</v>
      </c>
      <c r="J424" s="56">
        <f>IF($E403&gt;0, $E403, $E402)</f>
        <v>450</v>
      </c>
      <c r="K424" s="118">
        <f t="shared" si="48"/>
        <v>6.4827508101065731E-2</v>
      </c>
      <c r="L424" s="119">
        <f t="shared" si="46"/>
        <v>0</v>
      </c>
      <c r="M424" s="120">
        <f t="shared" si="49"/>
        <v>0</v>
      </c>
    </row>
    <row r="425" spans="1:15" ht="26.4" x14ac:dyDescent="0.25">
      <c r="A425" s="103" t="str">
        <f t="shared" si="45"/>
        <v>Unmetered Scattered Load</v>
      </c>
      <c r="B425" s="103" t="s">
        <v>65</v>
      </c>
      <c r="C425" s="24">
        <f>B22</f>
        <v>7</v>
      </c>
      <c r="D425" s="46" t="s">
        <v>66</v>
      </c>
      <c r="E425" s="47"/>
      <c r="F425" s="48"/>
      <c r="G425" s="49"/>
      <c r="H425" s="50">
        <f>SUM(H416:H424)</f>
        <v>27.31772451122217</v>
      </c>
      <c r="I425" s="51"/>
      <c r="J425" s="52"/>
      <c r="K425" s="50">
        <f>SUM(K416:K424)</f>
        <v>28.177507273855923</v>
      </c>
      <c r="L425" s="41">
        <f t="shared" si="46"/>
        <v>0.85978276263375264</v>
      </c>
      <c r="M425" s="42">
        <f>IF((H425)=0,"",(L425/H425))</f>
        <v>3.1473439974129339E-2</v>
      </c>
    </row>
    <row r="426" spans="1:15" x14ac:dyDescent="0.25">
      <c r="A426" s="103" t="str">
        <f t="shared" si="45"/>
        <v>Unmetered Scattered Load</v>
      </c>
      <c r="D426" s="126" t="s">
        <v>67</v>
      </c>
      <c r="E426" s="25"/>
      <c r="F426" s="36">
        <f>'VRZ BI (2028)'!I426</f>
        <v>1.2500000000000001E-2</v>
      </c>
      <c r="G426" s="43">
        <f>IF($E403&gt;0, $E403, $E402*$E404)</f>
        <v>468.67500000000007</v>
      </c>
      <c r="H426" s="116">
        <f>G426*F426</f>
        <v>5.8584375000000009</v>
      </c>
      <c r="I426" s="35">
        <v>1.32E-2</v>
      </c>
      <c r="J426" s="44">
        <f>IF($E403&gt;0, $E403, $E402*$E405)</f>
        <v>468.67500000000007</v>
      </c>
      <c r="K426" s="118">
        <f>J426*I426</f>
        <v>6.1865100000000011</v>
      </c>
      <c r="L426" s="119">
        <f t="shared" si="46"/>
        <v>0.32807250000000021</v>
      </c>
      <c r="M426" s="120">
        <f>IF(ISERROR(L426/H426), "", L426/H426)</f>
        <v>5.6000000000000029E-2</v>
      </c>
      <c r="N426" s="127" t="str">
        <f>IF(ISERROR(ABS(M426)), "", IF(ABS(M426)&gt;=4%, "In the manager's summary, discuss the reasoning for the change in RTSR rates", ""))</f>
        <v>In the manager's summary, discuss the reasoning for the change in RTSR rates</v>
      </c>
      <c r="O426" s="160"/>
    </row>
    <row r="427" spans="1:15" ht="26.4" x14ac:dyDescent="0.25">
      <c r="A427" s="103" t="str">
        <f t="shared" si="45"/>
        <v>Unmetered Scattered Load</v>
      </c>
      <c r="D427" s="128" t="s">
        <v>68</v>
      </c>
      <c r="E427" s="25"/>
      <c r="F427" s="36">
        <f>'VRZ BI (2028)'!I427</f>
        <v>9.4000000000000004E-3</v>
      </c>
      <c r="G427" s="43">
        <f>IF($E403&gt;0, $E403, $E402*$E404)</f>
        <v>468.67500000000007</v>
      </c>
      <c r="H427" s="116">
        <f>G427*F427</f>
        <v>4.4055450000000009</v>
      </c>
      <c r="I427" s="35">
        <v>9.9000000000000008E-3</v>
      </c>
      <c r="J427" s="44">
        <f>IF($E403&gt;0, $E403, $E402*$E405)</f>
        <v>468.67500000000007</v>
      </c>
      <c r="K427" s="118">
        <f>J427*I427</f>
        <v>4.6398825000000015</v>
      </c>
      <c r="L427" s="119">
        <f t="shared" si="46"/>
        <v>0.23433750000000053</v>
      </c>
      <c r="M427" s="120">
        <f>IF(ISERROR(L427/H427), "", L427/H427)</f>
        <v>5.3191489361702239E-2</v>
      </c>
      <c r="N427" s="127" t="str">
        <f>IF(ISERROR(ABS(M427)), "", IF(ABS(M427)&gt;=4%, "In the manager's summary, discuss the reasoning for the change in RTSR rates", ""))</f>
        <v>In the manager's summary, discuss the reasoning for the change in RTSR rates</v>
      </c>
      <c r="O427" s="160"/>
    </row>
    <row r="428" spans="1:15" ht="26.4" x14ac:dyDescent="0.25">
      <c r="A428" s="103" t="str">
        <f t="shared" si="45"/>
        <v>Unmetered Scattered Load</v>
      </c>
      <c r="B428" s="103" t="s">
        <v>69</v>
      </c>
      <c r="C428" s="24">
        <f>B22</f>
        <v>7</v>
      </c>
      <c r="D428" s="46" t="s">
        <v>70</v>
      </c>
      <c r="E428" s="47"/>
      <c r="F428" s="48"/>
      <c r="G428" s="49"/>
      <c r="H428" s="50">
        <f>SUM(H425:H427)</f>
        <v>37.581707011222178</v>
      </c>
      <c r="I428" s="51"/>
      <c r="J428" s="52"/>
      <c r="K428" s="50">
        <f>SUM(K425:K427)</f>
        <v>39.00389977385592</v>
      </c>
      <c r="L428" s="41">
        <f t="shared" si="46"/>
        <v>1.4221927626337418</v>
      </c>
      <c r="M428" s="42">
        <f>IF((H428)=0,"",(L428/H428))</f>
        <v>3.7842686661600136E-2</v>
      </c>
    </row>
    <row r="429" spans="1:15" ht="26.4" x14ac:dyDescent="0.25">
      <c r="A429" s="103" t="str">
        <f t="shared" si="45"/>
        <v>Unmetered Scattered Load</v>
      </c>
      <c r="D429" s="129" t="s">
        <v>71</v>
      </c>
      <c r="E429" s="25"/>
      <c r="F429" s="34">
        <v>4.5000000000000005E-3</v>
      </c>
      <c r="G429" s="43">
        <f>E402*E404</f>
        <v>468.67500000000007</v>
      </c>
      <c r="H429" s="53">
        <f>G429*F429</f>
        <v>2.1090375000000003</v>
      </c>
      <c r="I429" s="35">
        <v>4.5000000000000005E-3</v>
      </c>
      <c r="J429" s="44">
        <f>E402*E405</f>
        <v>468.67500000000007</v>
      </c>
      <c r="K429" s="31">
        <f>J429*I429</f>
        <v>2.1090375000000003</v>
      </c>
      <c r="L429" s="119">
        <f t="shared" si="46"/>
        <v>0</v>
      </c>
      <c r="M429" s="120">
        <f>IF(ISERROR(L429/H429), "", L429/H429)</f>
        <v>0</v>
      </c>
    </row>
    <row r="430" spans="1:15" ht="26.4" x14ac:dyDescent="0.25">
      <c r="A430" s="103" t="str">
        <f t="shared" si="45"/>
        <v>Unmetered Scattered Load</v>
      </c>
      <c r="D430" s="129" t="s">
        <v>72</v>
      </c>
      <c r="E430" s="25"/>
      <c r="F430" s="34">
        <v>1.5E-3</v>
      </c>
      <c r="G430" s="43">
        <f>E402*E404</f>
        <v>468.67500000000007</v>
      </c>
      <c r="H430" s="53">
        <f>G430*F430</f>
        <v>0.70301250000000015</v>
      </c>
      <c r="I430" s="35">
        <v>1.5E-3</v>
      </c>
      <c r="J430" s="44">
        <f>E402*E405</f>
        <v>468.67500000000007</v>
      </c>
      <c r="K430" s="31">
        <f>J430*I430</f>
        <v>0.70301250000000015</v>
      </c>
      <c r="L430" s="119">
        <f t="shared" si="46"/>
        <v>0</v>
      </c>
      <c r="M430" s="120">
        <f>IF(ISERROR(L430/H430), "", L430/H430)</f>
        <v>0</v>
      </c>
    </row>
    <row r="431" spans="1:15" x14ac:dyDescent="0.25">
      <c r="A431" s="103" t="str">
        <f t="shared" si="45"/>
        <v>Unmetered Scattered Load</v>
      </c>
      <c r="D431" s="25" t="s">
        <v>73</v>
      </c>
      <c r="E431" s="25"/>
      <c r="F431" s="54">
        <v>0.25</v>
      </c>
      <c r="G431" s="115">
        <v>1</v>
      </c>
      <c r="H431" s="130">
        <f>G431*F431</f>
        <v>0.25</v>
      </c>
      <c r="I431" s="45">
        <v>0.25</v>
      </c>
      <c r="J431" s="117">
        <v>1</v>
      </c>
      <c r="K431" s="118">
        <f>J431*I431</f>
        <v>0.25</v>
      </c>
      <c r="L431" s="119">
        <f t="shared" si="46"/>
        <v>0</v>
      </c>
      <c r="M431" s="120">
        <f>IF(ISERROR(L431/H431), "", L431/H431)</f>
        <v>0</v>
      </c>
    </row>
    <row r="432" spans="1:15" ht="26.4" hidden="1" customHeight="1" x14ac:dyDescent="0.25">
      <c r="A432" s="103" t="str">
        <f t="shared" si="45"/>
        <v>Unmetered Scattered Load</v>
      </c>
      <c r="D432" s="129" t="s">
        <v>74</v>
      </c>
      <c r="E432" s="25"/>
      <c r="F432" s="34"/>
      <c r="G432" s="55"/>
      <c r="H432" s="130"/>
      <c r="I432" s="35"/>
      <c r="J432" s="56"/>
      <c r="K432" s="118"/>
      <c r="L432" s="119"/>
      <c r="M432" s="120"/>
    </row>
    <row r="433" spans="1:13" x14ac:dyDescent="0.25">
      <c r="A433" s="103" t="str">
        <f t="shared" si="45"/>
        <v>Unmetered Scattered Load</v>
      </c>
      <c r="B433" s="103" t="s">
        <v>12</v>
      </c>
      <c r="D433" s="25" t="s">
        <v>75</v>
      </c>
      <c r="E433" s="25"/>
      <c r="F433" s="34">
        <v>9.8000000000000004E-2</v>
      </c>
      <c r="G433" s="55">
        <f>IF(AND(E402*12&gt;=150000),OffPeakPer*E402*E404,OffPeakPer*E402)</f>
        <v>288</v>
      </c>
      <c r="H433" s="130">
        <f>G433*F433</f>
        <v>28.224</v>
      </c>
      <c r="I433" s="35">
        <f>F433</f>
        <v>9.8000000000000004E-2</v>
      </c>
      <c r="J433" s="56">
        <f>IF(AND(E402*12&gt;=150000),OffPeakPer*E402*E405,OffPeakPer*E402)</f>
        <v>288</v>
      </c>
      <c r="K433" s="118">
        <f>J433*I433</f>
        <v>28.224</v>
      </c>
      <c r="L433" s="119">
        <f>K433-H433</f>
        <v>0</v>
      </c>
      <c r="M433" s="120">
        <f>IF(ISERROR(L433/H433), "", L433/H433)</f>
        <v>0</v>
      </c>
    </row>
    <row r="434" spans="1:13" x14ac:dyDescent="0.25">
      <c r="A434" s="103" t="str">
        <f t="shared" si="45"/>
        <v>Unmetered Scattered Load</v>
      </c>
      <c r="B434" s="103" t="s">
        <v>12</v>
      </c>
      <c r="D434" s="25" t="s">
        <v>76</v>
      </c>
      <c r="E434" s="25"/>
      <c r="F434" s="34">
        <v>0.157</v>
      </c>
      <c r="G434" s="55">
        <f>IF(AND(E402*12&gt;=150000),MidPeakPer*E402*E404,MidPeakPer*E402)</f>
        <v>81</v>
      </c>
      <c r="H434" s="130">
        <f>G434*F434</f>
        <v>12.717000000000001</v>
      </c>
      <c r="I434" s="35">
        <f>F434</f>
        <v>0.157</v>
      </c>
      <c r="J434" s="56">
        <f>IF(AND(E402*12&gt;=150000),MidPeakPer*E402*E405,MidPeakPer*E402)</f>
        <v>81</v>
      </c>
      <c r="K434" s="118">
        <f>J434*I434</f>
        <v>12.717000000000001</v>
      </c>
      <c r="L434" s="119">
        <f>K434-H434</f>
        <v>0</v>
      </c>
      <c r="M434" s="120">
        <f>IF(ISERROR(L434/H434), "", L434/H434)</f>
        <v>0</v>
      </c>
    </row>
    <row r="435" spans="1:13" ht="13.8" thickBot="1" x14ac:dyDescent="0.3">
      <c r="A435" s="103" t="str">
        <f t="shared" si="45"/>
        <v>Unmetered Scattered Load</v>
      </c>
      <c r="B435" s="103" t="s">
        <v>12</v>
      </c>
      <c r="D435" s="103" t="s">
        <v>77</v>
      </c>
      <c r="E435" s="25"/>
      <c r="F435" s="34">
        <v>0.20300000000000001</v>
      </c>
      <c r="G435" s="55">
        <f>IF(AND(E402*12&gt;=150000),OnPeakPer*E402*E404,OnPeakPer*E402)</f>
        <v>81</v>
      </c>
      <c r="H435" s="130">
        <f>G435*F435</f>
        <v>16.443000000000001</v>
      </c>
      <c r="I435" s="35">
        <f>F435</f>
        <v>0.20300000000000001</v>
      </c>
      <c r="J435" s="56">
        <f>IF(AND(E402*12&gt;=150000),OnPeakPer*E402*E405,OnPeakPer*E402)</f>
        <v>81</v>
      </c>
      <c r="K435" s="118">
        <f>J435*I435</f>
        <v>16.443000000000001</v>
      </c>
      <c r="L435" s="119">
        <f>K435-H435</f>
        <v>0</v>
      </c>
      <c r="M435" s="120">
        <f>IF(ISERROR(L435/H435), "", L435/H435)</f>
        <v>0</v>
      </c>
    </row>
    <row r="436" spans="1:13" ht="13.8" hidden="1" customHeight="1" thickBot="1" x14ac:dyDescent="0.3">
      <c r="A436" s="103" t="str">
        <f t="shared" si="45"/>
        <v>Unmetered Scattered Load</v>
      </c>
      <c r="B436" s="103" t="s">
        <v>78</v>
      </c>
      <c r="D436" s="25" t="s">
        <v>79</v>
      </c>
      <c r="E436" s="25"/>
      <c r="F436" s="34">
        <v>0.11308</v>
      </c>
      <c r="G436" s="55">
        <f>IF(AND(E402*12&gt;=150000),E402*E404,E402)</f>
        <v>450</v>
      </c>
      <c r="H436" s="130">
        <f>G436*F436</f>
        <v>50.886000000000003</v>
      </c>
      <c r="I436" s="35">
        <f>F436</f>
        <v>0.11308</v>
      </c>
      <c r="J436" s="56">
        <f>IF(AND(E402*12&gt;=150000),E402*E405,E402)</f>
        <v>450</v>
      </c>
      <c r="K436" s="118">
        <f>J436*I436</f>
        <v>50.886000000000003</v>
      </c>
      <c r="L436" s="119">
        <f>K436-H436</f>
        <v>0</v>
      </c>
      <c r="M436" s="120">
        <f>IF(ISERROR(L436/H436), "", L436/H436)</f>
        <v>0</v>
      </c>
    </row>
    <row r="437" spans="1:13" ht="13.8" hidden="1" customHeight="1" thickBot="1" x14ac:dyDescent="0.3">
      <c r="A437" s="103" t="str">
        <f t="shared" si="45"/>
        <v>Unmetered Scattered Load</v>
      </c>
      <c r="B437" s="103" t="s">
        <v>17</v>
      </c>
      <c r="D437" s="25" t="s">
        <v>80</v>
      </c>
      <c r="E437" s="25"/>
      <c r="F437" s="34">
        <v>0.11308</v>
      </c>
      <c r="G437" s="55">
        <f>IF(AND(E402*12&gt;=150000),E402*E404,E402)</f>
        <v>450</v>
      </c>
      <c r="H437" s="130">
        <f>G437*F437</f>
        <v>50.886000000000003</v>
      </c>
      <c r="I437" s="35">
        <f>F437</f>
        <v>0.11308</v>
      </c>
      <c r="J437" s="56">
        <f>IF(AND(E402*12&gt;=150000),E402*E405,E402)</f>
        <v>450</v>
      </c>
      <c r="K437" s="118">
        <f>J437*I437</f>
        <v>50.886000000000003</v>
      </c>
      <c r="L437" s="119">
        <f>K437-H437</f>
        <v>0</v>
      </c>
      <c r="M437" s="120">
        <f>IF(ISERROR(L437/H437), "", L437/H437)</f>
        <v>0</v>
      </c>
    </row>
    <row r="438" spans="1:13" ht="13.8" thickBot="1" x14ac:dyDescent="0.3">
      <c r="A438" s="103" t="str">
        <f t="shared" si="45"/>
        <v>Unmetered Scattered Load</v>
      </c>
      <c r="D438" s="58"/>
      <c r="E438" s="59"/>
      <c r="F438" s="60"/>
      <c r="G438" s="61"/>
      <c r="H438" s="62"/>
      <c r="I438" s="60"/>
      <c r="J438" s="63"/>
      <c r="K438" s="62"/>
      <c r="L438" s="64"/>
      <c r="M438" s="65"/>
    </row>
    <row r="439" spans="1:13" x14ac:dyDescent="0.25">
      <c r="A439" s="103" t="str">
        <f t="shared" si="45"/>
        <v>Unmetered Scattered Load</v>
      </c>
      <c r="B439" s="103" t="s">
        <v>12</v>
      </c>
      <c r="D439" s="135" t="s">
        <v>81</v>
      </c>
      <c r="E439" s="25"/>
      <c r="F439" s="136"/>
      <c r="G439" s="137"/>
      <c r="H439" s="138">
        <f>SUM(H429:H435,H428)</f>
        <v>98.027757011222178</v>
      </c>
      <c r="I439" s="139"/>
      <c r="J439" s="139"/>
      <c r="K439" s="138">
        <f>SUM(K429:K435,K428)</f>
        <v>99.44994977385592</v>
      </c>
      <c r="L439" s="140">
        <f>K439-H439</f>
        <v>1.4221927626337418</v>
      </c>
      <c r="M439" s="141">
        <f>IF((H439)=0,"",(L439/H439))</f>
        <v>1.4508061859162296E-2</v>
      </c>
    </row>
    <row r="440" spans="1:13" x14ac:dyDescent="0.25">
      <c r="A440" s="103" t="str">
        <f t="shared" si="45"/>
        <v>Unmetered Scattered Load</v>
      </c>
      <c r="B440" s="103" t="s">
        <v>12</v>
      </c>
      <c r="D440" s="142" t="s">
        <v>82</v>
      </c>
      <c r="E440" s="25"/>
      <c r="F440" s="136">
        <v>0.13</v>
      </c>
      <c r="G440" s="143"/>
      <c r="H440" s="144">
        <f>H439*F440</f>
        <v>12.743608411458883</v>
      </c>
      <c r="I440" s="145">
        <v>0.13</v>
      </c>
      <c r="J440" s="115"/>
      <c r="K440" s="144">
        <f>K439*I440</f>
        <v>12.92849347060127</v>
      </c>
      <c r="L440" s="119">
        <f>K440-H440</f>
        <v>0.18488505914238651</v>
      </c>
      <c r="M440" s="146">
        <f>IF((H440)=0,"",(L440/H440))</f>
        <v>1.4508061859162301E-2</v>
      </c>
    </row>
    <row r="441" spans="1:13" ht="14.4" x14ac:dyDescent="0.3">
      <c r="A441" s="103" t="str">
        <f t="shared" si="45"/>
        <v>Unmetered Scattered Load</v>
      </c>
      <c r="B441" s="103" t="s">
        <v>12</v>
      </c>
      <c r="D441" s="142" t="s">
        <v>83</v>
      </c>
      <c r="E441" s="147"/>
      <c r="F441" s="148">
        <f>OER</f>
        <v>0.23499999999999999</v>
      </c>
      <c r="G441" s="143"/>
      <c r="H441" s="144">
        <f>IF(OR(ISNUMBER(SEARCH("[DGEN]", E400))=TRUE, ISNUMBER(SEARCH("STREET LIGHT", E400))=TRUE), 0, IF(AND(E402=0, E403=0),0, IF(AND(E403=0, E402*12&gt;250000), 0, IF(AND(E402=0, E403&gt;=50), 0, IF(E402*12&lt;=250000, F441*H439*-1, IF(E403&lt;50, F441*H439*-1, 0))))))</f>
        <v>-23.036522897637212</v>
      </c>
      <c r="I441" s="148">
        <f>OER</f>
        <v>0.23499999999999999</v>
      </c>
      <c r="J441" s="115"/>
      <c r="K441" s="144">
        <f>IF(OR(ISNUMBER(SEARCH("[DGEN]", E400))=TRUE, ISNUMBER(SEARCH("STREET LIGHT", E400))=TRUE), 0, IF(AND(E402=0, E403=0),0, IF(AND(E403=0, E402*12&gt;250000), 0, IF(AND(E402=0, E403&gt;=50), 0, IF(E402*12&lt;=250000, I441*K439*-1, IF(E403&lt;50, I441*K439*-1, 0))))))</f>
        <v>-23.370738196856141</v>
      </c>
      <c r="L441" s="119">
        <f>K441-H441</f>
        <v>-0.33421529921892912</v>
      </c>
      <c r="M441" s="146"/>
    </row>
    <row r="442" spans="1:13" ht="13.8" thickBot="1" x14ac:dyDescent="0.3">
      <c r="A442" s="103" t="str">
        <f t="shared" si="45"/>
        <v>Unmetered Scattered Load</v>
      </c>
      <c r="B442" s="103" t="s">
        <v>84</v>
      </c>
      <c r="C442" s="24">
        <f>B22</f>
        <v>7</v>
      </c>
      <c r="D442" s="247" t="s">
        <v>85</v>
      </c>
      <c r="E442" s="247"/>
      <c r="F442" s="77"/>
      <c r="G442" s="78"/>
      <c r="H442" s="79">
        <f>H439+H440+H441</f>
        <v>87.734842525043845</v>
      </c>
      <c r="I442" s="80"/>
      <c r="J442" s="80"/>
      <c r="K442" s="81">
        <f>K439+K440+K441</f>
        <v>89.00770504760105</v>
      </c>
      <c r="L442" s="82">
        <f>K442-H442</f>
        <v>1.2728625225572046</v>
      </c>
      <c r="M442" s="83">
        <f>IF((H442)=0,"",(L442/H442))</f>
        <v>1.450806185916236E-2</v>
      </c>
    </row>
    <row r="443" spans="1:13" ht="13.8" thickBot="1" x14ac:dyDescent="0.3">
      <c r="A443" s="103" t="str">
        <f t="shared" si="45"/>
        <v>Unmetered Scattered Load</v>
      </c>
      <c r="B443" s="103" t="s">
        <v>12</v>
      </c>
      <c r="D443" s="58"/>
      <c r="E443" s="59"/>
      <c r="F443" s="60"/>
      <c r="G443" s="61"/>
      <c r="H443" s="62"/>
      <c r="I443" s="60"/>
      <c r="J443" s="63"/>
      <c r="K443" s="62"/>
      <c r="L443" s="64"/>
      <c r="M443" s="65"/>
    </row>
    <row r="444" spans="1:13" hidden="1" x14ac:dyDescent="0.25">
      <c r="A444" s="103" t="str">
        <f t="shared" si="45"/>
        <v>Unmetered Scattered Load</v>
      </c>
      <c r="B444" s="103" t="s">
        <v>78</v>
      </c>
      <c r="D444" s="135" t="s">
        <v>86</v>
      </c>
      <c r="E444" s="25"/>
      <c r="F444" s="136"/>
      <c r="G444" s="137"/>
      <c r="H444" s="138">
        <f>SUM(H436,H429:H432,H428)</f>
        <v>91.529757011222188</v>
      </c>
      <c r="I444" s="139"/>
      <c r="J444" s="139"/>
      <c r="K444" s="138">
        <f>SUM(K436,K429:K432,K428)</f>
        <v>92.951949773855915</v>
      </c>
      <c r="L444" s="140">
        <f>K444-H444</f>
        <v>1.4221927626337276</v>
      </c>
      <c r="M444" s="141">
        <f>IF((H444)=0,"",(L444/H444))</f>
        <v>1.5538037126651137E-2</v>
      </c>
    </row>
    <row r="445" spans="1:13" hidden="1" x14ac:dyDescent="0.25">
      <c r="A445" s="103" t="str">
        <f t="shared" si="45"/>
        <v>Unmetered Scattered Load</v>
      </c>
      <c r="B445" s="103" t="s">
        <v>78</v>
      </c>
      <c r="D445" s="142" t="s">
        <v>82</v>
      </c>
      <c r="E445" s="25"/>
      <c r="F445" s="136">
        <v>0.13</v>
      </c>
      <c r="G445" s="137"/>
      <c r="H445" s="144">
        <f>H444*F445</f>
        <v>11.898868411458885</v>
      </c>
      <c r="I445" s="136">
        <v>0.13</v>
      </c>
      <c r="J445" s="145"/>
      <c r="K445" s="144">
        <f>K444*I445</f>
        <v>12.08375347060127</v>
      </c>
      <c r="L445" s="119">
        <f>K445-H445</f>
        <v>0.18488505914238473</v>
      </c>
      <c r="M445" s="146">
        <f>IF((H445)=0,"",(L445/H445))</f>
        <v>1.5538037126651149E-2</v>
      </c>
    </row>
    <row r="446" spans="1:13" ht="14.4" hidden="1" x14ac:dyDescent="0.3">
      <c r="A446" s="103" t="str">
        <f t="shared" si="45"/>
        <v>Unmetered Scattered Load</v>
      </c>
      <c r="B446" s="103" t="s">
        <v>78</v>
      </c>
      <c r="D446" s="142" t="s">
        <v>83</v>
      </c>
      <c r="E446" s="147"/>
      <c r="F446" s="148">
        <f>OER</f>
        <v>0.23499999999999999</v>
      </c>
      <c r="G446" s="137"/>
      <c r="H446" s="144">
        <f>IF(OR(ISNUMBER(SEARCH("[DGEN]", E400))=TRUE, ISNUMBER(SEARCH("STREET LIGHT", E400))=TRUE), 0, IF(AND(E402=0, E403=0),0, IF(AND(E403=0, E402*12&gt;250000), 0, IF(AND(E402=0, E403&gt;=50), 0, IF(E402*12&lt;=250000, F446*H444*-1, IF(E403&lt;50, F446*H444*-1, 0))))))</f>
        <v>-21.509492897637212</v>
      </c>
      <c r="I446" s="148">
        <f>OER</f>
        <v>0.23499999999999999</v>
      </c>
      <c r="J446" s="145"/>
      <c r="K446" s="144">
        <f>IF(OR(ISNUMBER(SEARCH("[DGEN]", E400))=TRUE, ISNUMBER(SEARCH("STREET LIGHT", E400))=TRUE), 0, IF(AND(E402=0, E403=0),0, IF(AND(E403=0, E402*12&gt;250000), 0, IF(AND(E402=0, E403&gt;=50), 0, IF(E402*12&lt;=250000, I446*K444*-1, IF(E403&lt;50, I446*K444*-1, 0))))))</f>
        <v>-21.843708196856138</v>
      </c>
      <c r="L446" s="119"/>
      <c r="M446" s="146"/>
    </row>
    <row r="447" spans="1:13" hidden="1" x14ac:dyDescent="0.25">
      <c r="A447" s="103" t="str">
        <f t="shared" si="45"/>
        <v>Unmetered Scattered Load</v>
      </c>
      <c r="B447" s="103" t="s">
        <v>87</v>
      </c>
      <c r="D447" s="248" t="s">
        <v>86</v>
      </c>
      <c r="E447" s="248"/>
      <c r="F447" s="149"/>
      <c r="G447" s="143"/>
      <c r="H447" s="138">
        <f>SUM(H444,H445)</f>
        <v>103.42862542268108</v>
      </c>
      <c r="I447" s="150"/>
      <c r="J447" s="150"/>
      <c r="K447" s="138">
        <f>SUM(K444,K445)</f>
        <v>105.03570324445718</v>
      </c>
      <c r="L447" s="140">
        <f>K447-H447</f>
        <v>1.6070778217761017</v>
      </c>
      <c r="M447" s="141">
        <f>IF((H447)=0,"",(L447/H447))</f>
        <v>1.5538037126651034E-2</v>
      </c>
    </row>
    <row r="448" spans="1:13" ht="13.8" hidden="1" thickBot="1" x14ac:dyDescent="0.3">
      <c r="A448" s="103" t="str">
        <f t="shared" si="45"/>
        <v>Unmetered Scattered Load</v>
      </c>
      <c r="B448" s="103" t="s">
        <v>78</v>
      </c>
      <c r="D448" s="131"/>
      <c r="E448" s="132"/>
      <c r="F448" s="151"/>
      <c r="G448" s="152"/>
      <c r="H448" s="153"/>
      <c r="I448" s="151"/>
      <c r="J448" s="133"/>
      <c r="K448" s="153"/>
      <c r="L448" s="154"/>
      <c r="M448" s="134"/>
    </row>
    <row r="449" spans="1:14" hidden="1" x14ac:dyDescent="0.25">
      <c r="A449" s="103" t="str">
        <f t="shared" si="45"/>
        <v>Unmetered Scattered Load</v>
      </c>
      <c r="B449" s="103" t="s">
        <v>17</v>
      </c>
      <c r="D449" s="135" t="s">
        <v>88</v>
      </c>
      <c r="E449" s="25"/>
      <c r="F449" s="136"/>
      <c r="G449" s="137"/>
      <c r="H449" s="138">
        <f>SUM(H437,H429:H432,H428)</f>
        <v>91.529757011222188</v>
      </c>
      <c r="I449" s="139"/>
      <c r="J449" s="139"/>
      <c r="K449" s="138">
        <f>SUM(K437,K429:K432,K428)</f>
        <v>92.951949773855915</v>
      </c>
      <c r="L449" s="140">
        <f>K449-H449</f>
        <v>1.4221927626337276</v>
      </c>
      <c r="M449" s="141">
        <f>IF((H449)=0,"",(L449/H449))</f>
        <v>1.5538037126651137E-2</v>
      </c>
    </row>
    <row r="450" spans="1:14" hidden="1" x14ac:dyDescent="0.25">
      <c r="A450" s="103" t="str">
        <f t="shared" si="45"/>
        <v>Unmetered Scattered Load</v>
      </c>
      <c r="B450" s="103" t="s">
        <v>17</v>
      </c>
      <c r="D450" s="142" t="s">
        <v>82</v>
      </c>
      <c r="E450" s="25"/>
      <c r="F450" s="136">
        <v>0.13</v>
      </c>
      <c r="G450" s="137"/>
      <c r="H450" s="144">
        <f>H449*F450</f>
        <v>11.898868411458885</v>
      </c>
      <c r="I450" s="136">
        <v>0.13</v>
      </c>
      <c r="J450" s="145"/>
      <c r="K450" s="144">
        <f>K449*I450</f>
        <v>12.08375347060127</v>
      </c>
      <c r="L450" s="119">
        <f>K450-H450</f>
        <v>0.18488505914238473</v>
      </c>
      <c r="M450" s="146">
        <f>IF((H450)=0,"",(L450/H450))</f>
        <v>1.5538037126651149E-2</v>
      </c>
    </row>
    <row r="451" spans="1:14" ht="14.4" hidden="1" x14ac:dyDescent="0.3">
      <c r="A451" s="103" t="str">
        <f t="shared" si="45"/>
        <v>Unmetered Scattered Load</v>
      </c>
      <c r="B451" s="103" t="s">
        <v>17</v>
      </c>
      <c r="D451" s="142" t="s">
        <v>83</v>
      </c>
      <c r="E451" s="147"/>
      <c r="F451" s="148">
        <f>OER</f>
        <v>0.23499999999999999</v>
      </c>
      <c r="G451" s="137"/>
      <c r="H451" s="144">
        <f>IF(OR(ISNUMBER(SEARCH("[DGEN]", E400))=TRUE, ISNUMBER(SEARCH("STREET LIGHT", E400))=TRUE), 0, IF(AND(E402=0, E403=0),0, IF(AND(E403=0, E402*12&gt;250000), 0, IF(AND(E402=0, E403&gt;=50), 0, IF(E402*12&lt;=250000, F451*H449*-1, IF(E403&lt;50, F451*H449*-1, 0))))))</f>
        <v>-21.509492897637212</v>
      </c>
      <c r="I451" s="148">
        <f>OER</f>
        <v>0.23499999999999999</v>
      </c>
      <c r="J451" s="145"/>
      <c r="K451" s="144">
        <f>IF(OR(ISNUMBER(SEARCH("[DGEN]", E400))=TRUE, ISNUMBER(SEARCH("STREET LIGHT", E400))=TRUE), 0, IF(AND(E402=0, E403=0),0, IF(AND(E403=0, E402*12&gt;250000), 0, IF(AND(E402=0, E403&gt;=50), 0, IF(E402*12&lt;=250000, I451*K449*-1, IF(E403&lt;50, I451*K449*-1, 0))))))</f>
        <v>-21.843708196856138</v>
      </c>
      <c r="L451" s="119"/>
      <c r="M451" s="146"/>
    </row>
    <row r="452" spans="1:14" hidden="1" x14ac:dyDescent="0.25">
      <c r="A452" s="103" t="str">
        <f t="shared" si="45"/>
        <v>Unmetered Scattered Load</v>
      </c>
      <c r="B452" s="103" t="s">
        <v>89</v>
      </c>
      <c r="D452" s="248" t="s">
        <v>88</v>
      </c>
      <c r="E452" s="248"/>
      <c r="F452" s="149"/>
      <c r="G452" s="143"/>
      <c r="H452" s="138">
        <f>SUM(H449,H450)</f>
        <v>103.42862542268108</v>
      </c>
      <c r="I452" s="150"/>
      <c r="J452" s="150"/>
      <c r="K452" s="138">
        <f>SUM(K449,K450)</f>
        <v>105.03570324445718</v>
      </c>
      <c r="L452" s="140">
        <f>K452-H452</f>
        <v>1.6070778217761017</v>
      </c>
      <c r="M452" s="141">
        <f>IF((H452)=0,"",(L452/H452))</f>
        <v>1.5538037126651034E-2</v>
      </c>
    </row>
    <row r="453" spans="1:14" ht="13.8" hidden="1" thickBot="1" x14ac:dyDescent="0.3">
      <c r="A453" s="103" t="str">
        <f t="shared" si="45"/>
        <v>Unmetered Scattered Load</v>
      </c>
      <c r="B453" s="103" t="s">
        <v>17</v>
      </c>
      <c r="D453" s="131"/>
      <c r="E453" s="132"/>
      <c r="F453" s="155"/>
      <c r="G453" s="152"/>
      <c r="H453" s="156"/>
      <c r="I453" s="155"/>
      <c r="J453" s="133"/>
      <c r="K453" s="156"/>
      <c r="L453" s="154"/>
      <c r="M453" s="157"/>
    </row>
    <row r="456" spans="1:14" x14ac:dyDescent="0.25">
      <c r="C456" s="103"/>
      <c r="D456" s="104" t="s">
        <v>34</v>
      </c>
      <c r="E456" s="249" t="str">
        <f>D23</f>
        <v>Sentinel</v>
      </c>
      <c r="F456" s="250"/>
      <c r="G456" s="250"/>
      <c r="H456" s="250"/>
      <c r="I456" s="250"/>
      <c r="J456" s="251"/>
      <c r="K456" s="103" t="str">
        <f>IF(N23="DEMAND - INTERVAL","RTSR - INTERVAL METERED","")</f>
        <v/>
      </c>
    </row>
    <row r="457" spans="1:14" x14ac:dyDescent="0.25">
      <c r="C457" s="103"/>
      <c r="D457" s="104" t="s">
        <v>35</v>
      </c>
      <c r="E457" s="252" t="str">
        <f>H23</f>
        <v>RPP</v>
      </c>
      <c r="F457" s="253"/>
      <c r="G457" s="254"/>
      <c r="H457" s="20"/>
      <c r="I457" s="20"/>
    </row>
    <row r="458" spans="1:14" ht="15.6" x14ac:dyDescent="0.25">
      <c r="C458" s="103"/>
      <c r="D458" s="104" t="s">
        <v>36</v>
      </c>
      <c r="E458" s="21">
        <f>K23</f>
        <v>60</v>
      </c>
      <c r="F458" s="105" t="s">
        <v>11</v>
      </c>
      <c r="J458" s="22"/>
      <c r="K458" s="22"/>
      <c r="L458" s="22"/>
      <c r="M458" s="22"/>
      <c r="N458" s="22"/>
    </row>
    <row r="459" spans="1:14" ht="15.6" x14ac:dyDescent="0.3">
      <c r="C459" s="103"/>
      <c r="D459" s="104" t="s">
        <v>37</v>
      </c>
      <c r="E459" s="21">
        <f>L23</f>
        <v>0.2</v>
      </c>
      <c r="F459" s="106" t="s">
        <v>16</v>
      </c>
      <c r="G459" s="107"/>
      <c r="H459" s="108"/>
      <c r="I459" s="108"/>
      <c r="J459" s="108"/>
    </row>
    <row r="460" spans="1:14" x14ac:dyDescent="0.25">
      <c r="C460" s="103"/>
      <c r="D460" s="104" t="s">
        <v>38</v>
      </c>
      <c r="E460" s="23">
        <f>I23</f>
        <v>1.0415000000000001</v>
      </c>
    </row>
    <row r="461" spans="1:14" x14ac:dyDescent="0.25">
      <c r="C461" s="103"/>
      <c r="D461" s="104" t="s">
        <v>39</v>
      </c>
      <c r="E461" s="23">
        <f>J23</f>
        <v>1.0415000000000001</v>
      </c>
    </row>
    <row r="462" spans="1:14" x14ac:dyDescent="0.25">
      <c r="C462" s="103"/>
    </row>
    <row r="463" spans="1:14" x14ac:dyDescent="0.25">
      <c r="C463" s="103"/>
      <c r="E463" s="105"/>
      <c r="F463" s="237" t="s">
        <v>40</v>
      </c>
      <c r="G463" s="238"/>
      <c r="H463" s="239"/>
      <c r="I463" s="237" t="s">
        <v>41</v>
      </c>
      <c r="J463" s="238"/>
      <c r="K463" s="239"/>
      <c r="L463" s="237" t="s">
        <v>42</v>
      </c>
      <c r="M463" s="239"/>
    </row>
    <row r="464" spans="1:14" x14ac:dyDescent="0.25">
      <c r="C464" s="103"/>
      <c r="E464" s="240"/>
      <c r="F464" s="109" t="s">
        <v>43</v>
      </c>
      <c r="G464" s="109" t="s">
        <v>44</v>
      </c>
      <c r="H464" s="110" t="s">
        <v>45</v>
      </c>
      <c r="I464" s="109" t="s">
        <v>43</v>
      </c>
      <c r="J464" s="111" t="s">
        <v>44</v>
      </c>
      <c r="K464" s="110" t="s">
        <v>45</v>
      </c>
      <c r="L464" s="242" t="s">
        <v>46</v>
      </c>
      <c r="M464" s="244" t="s">
        <v>47</v>
      </c>
    </row>
    <row r="465" spans="1:15" x14ac:dyDescent="0.25">
      <c r="C465" s="103"/>
      <c r="E465" s="241"/>
      <c r="F465" s="112" t="s">
        <v>48</v>
      </c>
      <c r="G465" s="112"/>
      <c r="H465" s="113" t="s">
        <v>48</v>
      </c>
      <c r="I465" s="112" t="s">
        <v>48</v>
      </c>
      <c r="J465" s="113"/>
      <c r="K465" s="113" t="s">
        <v>48</v>
      </c>
      <c r="L465" s="243"/>
      <c r="M465" s="245"/>
    </row>
    <row r="466" spans="1:15" x14ac:dyDescent="0.25">
      <c r="A466" s="103" t="str">
        <f>$E456</f>
        <v>Sentinel</v>
      </c>
      <c r="D466" s="114" t="s">
        <v>49</v>
      </c>
      <c r="E466" s="25"/>
      <c r="F466" s="26">
        <f>'VRZ BI (2028)'!I466</f>
        <v>7.85</v>
      </c>
      <c r="G466" s="115">
        <v>1</v>
      </c>
      <c r="H466" s="116">
        <f>G466*F466</f>
        <v>7.85</v>
      </c>
      <c r="I466" s="45">
        <v>8.14</v>
      </c>
      <c r="J466" s="117">
        <v>1</v>
      </c>
      <c r="K466" s="118">
        <f>J466*I466</f>
        <v>8.14</v>
      </c>
      <c r="L466" s="119">
        <f>K466-H466</f>
        <v>0.29000000000000092</v>
      </c>
      <c r="M466" s="120">
        <f>IF(ISERROR(L466/H466), "", L466/H466)</f>
        <v>3.6942675159235785E-2</v>
      </c>
    </row>
    <row r="467" spans="1:15" x14ac:dyDescent="0.25">
      <c r="A467" s="103" t="str">
        <f t="shared" ref="A467:A509" si="50">A466</f>
        <v>Sentinel</v>
      </c>
      <c r="D467" s="114" t="s">
        <v>50</v>
      </c>
      <c r="E467" s="25"/>
      <c r="F467" s="36">
        <f>'VRZ BI (2028)'!I467</f>
        <v>23.245999999999999</v>
      </c>
      <c r="G467" s="115">
        <f>IF($E459&gt;0, $E459, $E458)</f>
        <v>0.2</v>
      </c>
      <c r="H467" s="116">
        <f>G467*F467</f>
        <v>4.6491999999999996</v>
      </c>
      <c r="I467" s="35">
        <v>24.097899999999999</v>
      </c>
      <c r="J467" s="117">
        <f>IF($E459&gt;0, $E459, $E458)</f>
        <v>0.2</v>
      </c>
      <c r="K467" s="118">
        <f>J467*I467</f>
        <v>4.8195800000000002</v>
      </c>
      <c r="L467" s="119">
        <f>K467-H467</f>
        <v>0.17038000000000064</v>
      </c>
      <c r="M467" s="120">
        <f>IF(ISERROR(L467/H467), "", L467/H467)</f>
        <v>3.6647165103673891E-2</v>
      </c>
    </row>
    <row r="468" spans="1:15" ht="13.2" hidden="1" customHeight="1" x14ac:dyDescent="0.25">
      <c r="A468" s="103" t="str">
        <f t="shared" si="50"/>
        <v>Sentinel</v>
      </c>
      <c r="D468" s="114" t="s">
        <v>51</v>
      </c>
      <c r="E468" s="25"/>
      <c r="F468" s="34"/>
      <c r="G468" s="115">
        <f>IF($E459&gt;0, $E459, $E458)</f>
        <v>0.2</v>
      </c>
      <c r="H468" s="116">
        <v>0</v>
      </c>
      <c r="I468" s="35"/>
      <c r="J468" s="117">
        <f>IF($E459&gt;0, $E459, $E458)</f>
        <v>0.2</v>
      </c>
      <c r="K468" s="118">
        <v>0</v>
      </c>
      <c r="L468" s="119"/>
      <c r="M468" s="120"/>
    </row>
    <row r="469" spans="1:15" ht="13.2" hidden="1" customHeight="1" x14ac:dyDescent="0.25">
      <c r="A469" s="103" t="str">
        <f t="shared" si="50"/>
        <v>Sentinel</v>
      </c>
      <c r="D469" s="114" t="s">
        <v>52</v>
      </c>
      <c r="E469" s="25"/>
      <c r="F469" s="34"/>
      <c r="G469" s="115">
        <f>IF($E459&gt;0, $E459, $E458)</f>
        <v>0.2</v>
      </c>
      <c r="H469" s="116">
        <v>0</v>
      </c>
      <c r="I469" s="35"/>
      <c r="J469" s="121">
        <f>IF($E459&gt;0, $E459, $E458)</f>
        <v>0.2</v>
      </c>
      <c r="K469" s="118">
        <v>0</v>
      </c>
      <c r="L469" s="119">
        <f t="shared" ref="L469:L487" si="51">K469-H469</f>
        <v>0</v>
      </c>
      <c r="M469" s="120" t="str">
        <f>IF(ISERROR(L469/H469), "", L469/H469)</f>
        <v/>
      </c>
    </row>
    <row r="470" spans="1:15" x14ac:dyDescent="0.25">
      <c r="A470" s="103" t="str">
        <f t="shared" si="50"/>
        <v>Sentinel</v>
      </c>
      <c r="D470" s="114" t="s">
        <v>53</v>
      </c>
      <c r="E470" s="25"/>
      <c r="F470" s="26">
        <f>'VRZ BI (2028)'!I470</f>
        <v>0</v>
      </c>
      <c r="G470" s="115">
        <v>1</v>
      </c>
      <c r="H470" s="116">
        <f>G470*F470</f>
        <v>0</v>
      </c>
      <c r="I470" s="45">
        <v>0</v>
      </c>
      <c r="J470" s="117">
        <v>1</v>
      </c>
      <c r="K470" s="118">
        <f>J470*I470</f>
        <v>0</v>
      </c>
      <c r="L470" s="119">
        <f t="shared" si="51"/>
        <v>0</v>
      </c>
      <c r="M470" s="120" t="str">
        <f>IF(ISERROR(L470/H470), "", L470/H470)</f>
        <v/>
      </c>
    </row>
    <row r="471" spans="1:15" x14ac:dyDescent="0.25">
      <c r="A471" s="103" t="str">
        <f t="shared" si="50"/>
        <v>Sentinel</v>
      </c>
      <c r="D471" s="114" t="s">
        <v>54</v>
      </c>
      <c r="E471" s="25"/>
      <c r="F471" s="36">
        <f>'VRZ BI (2028)'!I471</f>
        <v>2.0317728454502122</v>
      </c>
      <c r="G471" s="115">
        <f>IF($E459&gt;0, $E459, $E458)</f>
        <v>0.2</v>
      </c>
      <c r="H471" s="116">
        <f>G471*F471</f>
        <v>0.40635456909004247</v>
      </c>
      <c r="I471" s="35">
        <v>2.0317728454502122</v>
      </c>
      <c r="J471" s="117">
        <f>IF($E459&gt;0, $E459, $E458)</f>
        <v>0.2</v>
      </c>
      <c r="K471" s="118">
        <f>J471*I471</f>
        <v>0.40635456909004247</v>
      </c>
      <c r="L471" s="119">
        <f t="shared" si="51"/>
        <v>0</v>
      </c>
      <c r="M471" s="120">
        <f>IF(ISERROR(L471/H471), "", L471/H471)</f>
        <v>0</v>
      </c>
    </row>
    <row r="472" spans="1:15" x14ac:dyDescent="0.25">
      <c r="A472" s="103" t="str">
        <f t="shared" si="50"/>
        <v>Sentinel</v>
      </c>
      <c r="B472" s="103" t="s">
        <v>55</v>
      </c>
      <c r="C472" s="24">
        <f>B23</f>
        <v>8</v>
      </c>
      <c r="D472" s="122" t="s">
        <v>56</v>
      </c>
      <c r="E472" s="7"/>
      <c r="F472" s="37"/>
      <c r="G472" s="38"/>
      <c r="H472" s="39">
        <f>SUM(H466:H471)</f>
        <v>12.905554569090041</v>
      </c>
      <c r="I472" s="51"/>
      <c r="J472" s="40"/>
      <c r="K472" s="39">
        <f>SUM(K466:K471)</f>
        <v>13.365934569090044</v>
      </c>
      <c r="L472" s="41">
        <f t="shared" si="51"/>
        <v>0.46038000000000245</v>
      </c>
      <c r="M472" s="42">
        <f>IF((H472)=0,"",(L472/H472))</f>
        <v>3.5673011766782482E-2</v>
      </c>
    </row>
    <row r="473" spans="1:15" x14ac:dyDescent="0.25">
      <c r="A473" s="103" t="str">
        <f t="shared" si="50"/>
        <v>Sentinel</v>
      </c>
      <c r="D473" s="123" t="s">
        <v>57</v>
      </c>
      <c r="E473" s="25"/>
      <c r="F473" s="34">
        <f>IF((E458*12&gt;=150000), 0, IF(E457="RPP",(F489*OffPeakPer+F490*MidPeakPer+F491*OnPeakPer),IF(E457="Non-RPP (Retailer)",F492,F493)))</f>
        <v>0.12752000000000002</v>
      </c>
      <c r="G473" s="43">
        <f>IF(F473=0, 0, $E458*E460-E458)</f>
        <v>2.4900000000000091</v>
      </c>
      <c r="H473" s="28">
        <f t="shared" ref="H473:H480" si="52">G473*F473</f>
        <v>0.31752480000000122</v>
      </c>
      <c r="I473" s="35">
        <f>IF((E458*12&gt;=150000), 0, IF(E457="RPP",(I489*OffPeakPer+I490*MidPeakPer+I491*OnPeakPer),IF(E457="Non-RPP (Retailer)",I492,I493)))</f>
        <v>0.12752000000000002</v>
      </c>
      <c r="J473" s="44">
        <f>IF(I473=0, 0, E458*E461-E458)</f>
        <v>2.4900000000000091</v>
      </c>
      <c r="K473" s="31">
        <f t="shared" ref="K473:K480" si="53">J473*I473</f>
        <v>0.31752480000000122</v>
      </c>
      <c r="L473" s="32">
        <f t="shared" si="51"/>
        <v>0</v>
      </c>
      <c r="M473" s="33">
        <f t="shared" ref="M473:M480" si="54">IF(ISERROR(L473/H473), "", L473/H473)</f>
        <v>0</v>
      </c>
    </row>
    <row r="474" spans="1:15" ht="26.4" x14ac:dyDescent="0.25">
      <c r="A474" s="103" t="str">
        <f t="shared" si="50"/>
        <v>Sentinel</v>
      </c>
      <c r="D474" s="123" t="s">
        <v>58</v>
      </c>
      <c r="E474" s="25"/>
      <c r="F474" s="36">
        <f>'VRZ BI (2028)'!I474</f>
        <v>0</v>
      </c>
      <c r="G474" s="55">
        <f>IF($E459&gt;0, $E459, $E458)</f>
        <v>0.2</v>
      </c>
      <c r="H474" s="116">
        <f t="shared" si="52"/>
        <v>0</v>
      </c>
      <c r="I474" s="35">
        <v>0</v>
      </c>
      <c r="J474" s="56">
        <f>IF($E459&gt;0, $E459, $E458)</f>
        <v>0.2</v>
      </c>
      <c r="K474" s="118">
        <f t="shared" si="53"/>
        <v>0</v>
      </c>
      <c r="L474" s="119">
        <f t="shared" si="51"/>
        <v>0</v>
      </c>
      <c r="M474" s="120" t="str">
        <f t="shared" si="54"/>
        <v/>
      </c>
    </row>
    <row r="475" spans="1:15" x14ac:dyDescent="0.25">
      <c r="A475" s="103" t="str">
        <f t="shared" si="50"/>
        <v>Sentinel</v>
      </c>
      <c r="D475" s="123" t="s">
        <v>59</v>
      </c>
      <c r="E475" s="25"/>
      <c r="F475" s="36">
        <f>'VRZ BI (2028)'!I475</f>
        <v>0</v>
      </c>
      <c r="G475" s="55">
        <f>IF($E459&gt;0, $E459, $E458)</f>
        <v>0.2</v>
      </c>
      <c r="H475" s="116">
        <f t="shared" si="52"/>
        <v>0</v>
      </c>
      <c r="I475" s="35">
        <v>0</v>
      </c>
      <c r="J475" s="56">
        <f>IF($E459&gt;0, $E459, $E458)</f>
        <v>0.2</v>
      </c>
      <c r="K475" s="118">
        <f t="shared" si="53"/>
        <v>0</v>
      </c>
      <c r="L475" s="119">
        <f t="shared" si="51"/>
        <v>0</v>
      </c>
      <c r="M475" s="120" t="str">
        <f t="shared" si="54"/>
        <v/>
      </c>
    </row>
    <row r="476" spans="1:15" x14ac:dyDescent="0.25">
      <c r="A476" s="103" t="str">
        <f t="shared" si="50"/>
        <v>Sentinel</v>
      </c>
      <c r="D476" s="123" t="s">
        <v>60</v>
      </c>
      <c r="E476" s="25"/>
      <c r="F476" s="36">
        <f>'VRZ BI (2028)'!I476</f>
        <v>0</v>
      </c>
      <c r="G476" s="55">
        <f>E458</f>
        <v>60</v>
      </c>
      <c r="H476" s="116">
        <f t="shared" si="52"/>
        <v>0</v>
      </c>
      <c r="I476" s="35">
        <v>0</v>
      </c>
      <c r="J476" s="56">
        <f>E458</f>
        <v>60</v>
      </c>
      <c r="K476" s="118">
        <f t="shared" si="53"/>
        <v>0</v>
      </c>
      <c r="L476" s="119">
        <f t="shared" si="51"/>
        <v>0</v>
      </c>
      <c r="M476" s="120" t="str">
        <f t="shared" si="54"/>
        <v/>
      </c>
    </row>
    <row r="477" spans="1:15" x14ac:dyDescent="0.25">
      <c r="A477" s="103" t="str">
        <f t="shared" si="50"/>
        <v>Sentinel</v>
      </c>
      <c r="D477" s="114" t="s">
        <v>61</v>
      </c>
      <c r="E477" s="25"/>
      <c r="F477" s="36">
        <f>'VRZ BI (2028)'!I477</f>
        <v>0.39090336132383879</v>
      </c>
      <c r="G477" s="55">
        <f>IF($E459&gt;0, $E459, $E458)</f>
        <v>0.2</v>
      </c>
      <c r="H477" s="116">
        <f t="shared" si="52"/>
        <v>7.818067226476777E-2</v>
      </c>
      <c r="I477" s="35">
        <v>0.40877336596213137</v>
      </c>
      <c r="J477" s="56">
        <f>IF($E459&gt;0, $E459, $E458)</f>
        <v>0.2</v>
      </c>
      <c r="K477" s="118">
        <f t="shared" si="53"/>
        <v>8.1754673192426283E-2</v>
      </c>
      <c r="L477" s="119">
        <f t="shared" si="51"/>
        <v>3.5740009276585133E-3</v>
      </c>
      <c r="M477" s="120">
        <f t="shared" si="54"/>
        <v>4.5714635396773659E-2</v>
      </c>
      <c r="O477" s="160"/>
    </row>
    <row r="478" spans="1:15" ht="26.4" x14ac:dyDescent="0.25">
      <c r="A478" s="103" t="str">
        <f t="shared" si="50"/>
        <v>Sentinel</v>
      </c>
      <c r="D478" s="123" t="s">
        <v>62</v>
      </c>
      <c r="E478" s="25"/>
      <c r="F478" s="36">
        <f>'VRZ BI (2028)'!I478</f>
        <v>0</v>
      </c>
      <c r="G478" s="115">
        <v>1</v>
      </c>
      <c r="H478" s="116">
        <f t="shared" si="52"/>
        <v>0</v>
      </c>
      <c r="I478" s="45">
        <v>0</v>
      </c>
      <c r="J478" s="121">
        <v>1</v>
      </c>
      <c r="K478" s="118">
        <f t="shared" si="53"/>
        <v>0</v>
      </c>
      <c r="L478" s="119">
        <f t="shared" si="51"/>
        <v>0</v>
      </c>
      <c r="M478" s="120" t="str">
        <f t="shared" si="54"/>
        <v/>
      </c>
    </row>
    <row r="479" spans="1:15" x14ac:dyDescent="0.25">
      <c r="A479" s="103" t="str">
        <f t="shared" si="50"/>
        <v>Sentinel</v>
      </c>
      <c r="D479" s="114" t="s">
        <v>63</v>
      </c>
      <c r="E479" s="25"/>
      <c r="F479" s="36">
        <f>'VRZ BI (2028)'!I479</f>
        <v>0</v>
      </c>
      <c r="G479" s="115">
        <v>1</v>
      </c>
      <c r="H479" s="116">
        <f t="shared" si="52"/>
        <v>0</v>
      </c>
      <c r="I479" s="45">
        <v>0</v>
      </c>
      <c r="J479" s="121">
        <v>1</v>
      </c>
      <c r="K479" s="118">
        <f t="shared" si="53"/>
        <v>0</v>
      </c>
      <c r="L479" s="119">
        <f t="shared" si="51"/>
        <v>0</v>
      </c>
      <c r="M479" s="120" t="str">
        <f t="shared" si="54"/>
        <v/>
      </c>
    </row>
    <row r="480" spans="1:15" x14ac:dyDescent="0.25">
      <c r="A480" s="103" t="str">
        <f t="shared" si="50"/>
        <v>Sentinel</v>
      </c>
      <c r="D480" s="114" t="s">
        <v>64</v>
      </c>
      <c r="E480" s="25"/>
      <c r="F480" s="36">
        <f>'VRZ BI (2028)'!I480</f>
        <v>0.16487089900558677</v>
      </c>
      <c r="G480" s="55">
        <f>IF($E459&gt;0, $E459, $E458)</f>
        <v>0.2</v>
      </c>
      <c r="H480" s="116">
        <f t="shared" si="52"/>
        <v>3.2974179801117352E-2</v>
      </c>
      <c r="I480" s="35">
        <v>0.16487089900558677</v>
      </c>
      <c r="J480" s="56">
        <f>IF($E459&gt;0, $E459, $E458)</f>
        <v>0.2</v>
      </c>
      <c r="K480" s="118">
        <f t="shared" si="53"/>
        <v>3.2974179801117352E-2</v>
      </c>
      <c r="L480" s="119">
        <f t="shared" si="51"/>
        <v>0</v>
      </c>
      <c r="M480" s="120">
        <f t="shared" si="54"/>
        <v>0</v>
      </c>
    </row>
    <row r="481" spans="1:15" ht="26.4" x14ac:dyDescent="0.25">
      <c r="A481" s="103" t="str">
        <f t="shared" si="50"/>
        <v>Sentinel</v>
      </c>
      <c r="B481" s="103" t="s">
        <v>65</v>
      </c>
      <c r="C481" s="24">
        <f>B23</f>
        <v>8</v>
      </c>
      <c r="D481" s="124" t="s">
        <v>66</v>
      </c>
      <c r="E481" s="125"/>
      <c r="F481" s="48"/>
      <c r="G481" s="49"/>
      <c r="H481" s="50">
        <f>SUM(H472:H480)</f>
        <v>13.334234221155928</v>
      </c>
      <c r="I481" s="51"/>
      <c r="J481" s="52"/>
      <c r="K481" s="50">
        <f>SUM(K472:K480)</f>
        <v>13.798188222083589</v>
      </c>
      <c r="L481" s="41">
        <f t="shared" si="51"/>
        <v>0.46395400092766081</v>
      </c>
      <c r="M481" s="42">
        <f>IF((H481)=0,"",(L481/H481))</f>
        <v>3.479419914430161E-2</v>
      </c>
    </row>
    <row r="482" spans="1:15" x14ac:dyDescent="0.25">
      <c r="A482" s="103" t="str">
        <f t="shared" si="50"/>
        <v>Sentinel</v>
      </c>
      <c r="D482" s="126" t="s">
        <v>67</v>
      </c>
      <c r="E482" s="25"/>
      <c r="F482" s="36">
        <f>'VRZ BI (2028)'!I482</f>
        <v>3.7309999999999999</v>
      </c>
      <c r="G482" s="43">
        <f>IF($E459&gt;0, $E459, $E458*$E460)</f>
        <v>0.2</v>
      </c>
      <c r="H482" s="116">
        <f>G482*F482</f>
        <v>0.74619999999999997</v>
      </c>
      <c r="I482" s="35">
        <v>3.9403999999999999</v>
      </c>
      <c r="J482" s="44">
        <f>IF($E459&gt;0, $E459, $E458*$E461)</f>
        <v>0.2</v>
      </c>
      <c r="K482" s="118">
        <f>J482*I482</f>
        <v>0.78808</v>
      </c>
      <c r="L482" s="119">
        <f t="shared" si="51"/>
        <v>4.1880000000000028E-2</v>
      </c>
      <c r="M482" s="120">
        <f>IF(ISERROR(L482/H482), "", L482/H482)</f>
        <v>5.6124363441436655E-2</v>
      </c>
      <c r="N482" s="127" t="str">
        <f>IF(ISERROR(ABS(M482)), "", IF(ABS(M482)&gt;=4%, "In the manager's summary, discuss the reasoning for the change in RTSR rates", ""))</f>
        <v>In the manager's summary, discuss the reasoning for the change in RTSR rates</v>
      </c>
      <c r="O482" s="160"/>
    </row>
    <row r="483" spans="1:15" ht="26.4" x14ac:dyDescent="0.25">
      <c r="A483" s="103" t="str">
        <f t="shared" si="50"/>
        <v>Sentinel</v>
      </c>
      <c r="D483" s="128" t="s">
        <v>68</v>
      </c>
      <c r="E483" s="25"/>
      <c r="F483" s="36">
        <f>'VRZ BI (2028)'!I483</f>
        <v>2.6402999999999999</v>
      </c>
      <c r="G483" s="43">
        <f>IF($E459&gt;0, $E459, $E458*$E460)</f>
        <v>0.2</v>
      </c>
      <c r="H483" s="116">
        <f>G483*F483</f>
        <v>0.52805999999999997</v>
      </c>
      <c r="I483" s="35">
        <v>2.7892999999999999</v>
      </c>
      <c r="J483" s="44">
        <f>IF($E459&gt;0, $E459, $E458*$E461)</f>
        <v>0.2</v>
      </c>
      <c r="K483" s="118">
        <f>J483*I483</f>
        <v>0.55786000000000002</v>
      </c>
      <c r="L483" s="119">
        <f t="shared" si="51"/>
        <v>2.9800000000000049E-2</v>
      </c>
      <c r="M483" s="120">
        <f>IF(ISERROR(L483/H483), "", L483/H483)</f>
        <v>5.64329811006326E-2</v>
      </c>
      <c r="N483" s="127" t="str">
        <f>IF(ISERROR(ABS(M483)), "", IF(ABS(M483)&gt;=4%, "In the manager's summary, discuss the reasoning for the change in RTSR rates", ""))</f>
        <v>In the manager's summary, discuss the reasoning for the change in RTSR rates</v>
      </c>
      <c r="O483" s="160"/>
    </row>
    <row r="484" spans="1:15" ht="26.4" x14ac:dyDescent="0.25">
      <c r="A484" s="103" t="str">
        <f t="shared" si="50"/>
        <v>Sentinel</v>
      </c>
      <c r="B484" s="103" t="s">
        <v>69</v>
      </c>
      <c r="C484" s="24">
        <f>B23</f>
        <v>8</v>
      </c>
      <c r="D484" s="124" t="s">
        <v>70</v>
      </c>
      <c r="E484" s="7"/>
      <c r="F484" s="48"/>
      <c r="G484" s="49"/>
      <c r="H484" s="50">
        <f>SUM(H481:H483)</f>
        <v>14.608494221155928</v>
      </c>
      <c r="I484" s="51"/>
      <c r="J484" s="40"/>
      <c r="K484" s="50">
        <f>SUM(K481:K483)</f>
        <v>15.144128222083589</v>
      </c>
      <c r="L484" s="41">
        <f t="shared" si="51"/>
        <v>0.53563400092766145</v>
      </c>
      <c r="M484" s="42">
        <f>IF((H484)=0,"",(L484/H484))</f>
        <v>3.6665928248235176E-2</v>
      </c>
    </row>
    <row r="485" spans="1:15" ht="26.4" x14ac:dyDescent="0.25">
      <c r="A485" s="103" t="str">
        <f t="shared" si="50"/>
        <v>Sentinel</v>
      </c>
      <c r="D485" s="129" t="s">
        <v>71</v>
      </c>
      <c r="E485" s="25"/>
      <c r="F485" s="36">
        <v>4.5000000000000005E-3</v>
      </c>
      <c r="G485" s="43">
        <f>E458*E460</f>
        <v>62.490000000000009</v>
      </c>
      <c r="H485" s="130">
        <f>G485*F485</f>
        <v>0.28120500000000009</v>
      </c>
      <c r="I485" s="35">
        <v>4.5000000000000005E-3</v>
      </c>
      <c r="J485" s="44">
        <f>E458*E461</f>
        <v>62.490000000000009</v>
      </c>
      <c r="K485" s="118">
        <f>J485*I485</f>
        <v>0.28120500000000009</v>
      </c>
      <c r="L485" s="119">
        <f t="shared" si="51"/>
        <v>0</v>
      </c>
      <c r="M485" s="120">
        <f>IF(ISERROR(L485/H485), "", L485/H485)</f>
        <v>0</v>
      </c>
    </row>
    <row r="486" spans="1:15" ht="26.4" x14ac:dyDescent="0.25">
      <c r="A486" s="103" t="str">
        <f t="shared" si="50"/>
        <v>Sentinel</v>
      </c>
      <c r="D486" s="129" t="s">
        <v>72</v>
      </c>
      <c r="E486" s="25"/>
      <c r="F486" s="36">
        <v>1.5E-3</v>
      </c>
      <c r="G486" s="43">
        <f>E458*E460</f>
        <v>62.490000000000009</v>
      </c>
      <c r="H486" s="130">
        <f>G486*F486</f>
        <v>9.3735000000000013E-2</v>
      </c>
      <c r="I486" s="35">
        <v>1.5E-3</v>
      </c>
      <c r="J486" s="44">
        <f>E458*E461</f>
        <v>62.490000000000009</v>
      </c>
      <c r="K486" s="118">
        <f>J486*I486</f>
        <v>9.3735000000000013E-2</v>
      </c>
      <c r="L486" s="119">
        <f t="shared" si="51"/>
        <v>0</v>
      </c>
      <c r="M486" s="120">
        <f>IF(ISERROR(L486/H486), "", L486/H486)</f>
        <v>0</v>
      </c>
    </row>
    <row r="487" spans="1:15" x14ac:dyDescent="0.25">
      <c r="A487" s="103" t="str">
        <f t="shared" si="50"/>
        <v>Sentinel</v>
      </c>
      <c r="D487" s="25" t="s">
        <v>73</v>
      </c>
      <c r="E487" s="25"/>
      <c r="F487" s="54">
        <v>0.25</v>
      </c>
      <c r="G487" s="27">
        <v>1</v>
      </c>
      <c r="H487" s="130">
        <f>G487*F487</f>
        <v>0.25</v>
      </c>
      <c r="I487" s="45">
        <v>0.25</v>
      </c>
      <c r="J487" s="30">
        <v>1</v>
      </c>
      <c r="K487" s="118">
        <f>J487*I487</f>
        <v>0.25</v>
      </c>
      <c r="L487" s="119">
        <f t="shared" si="51"/>
        <v>0</v>
      </c>
      <c r="M487" s="120">
        <f>IF(ISERROR(L487/H487), "", L487/H487)</f>
        <v>0</v>
      </c>
    </row>
    <row r="488" spans="1:15" ht="26.4" hidden="1" customHeight="1" x14ac:dyDescent="0.25">
      <c r="A488" s="103" t="str">
        <f t="shared" si="50"/>
        <v>Sentinel</v>
      </c>
      <c r="D488" s="129" t="s">
        <v>74</v>
      </c>
      <c r="E488" s="25"/>
      <c r="F488" s="34"/>
      <c r="G488" s="43"/>
      <c r="H488" s="130"/>
      <c r="I488" s="35"/>
      <c r="J488" s="44"/>
      <c r="K488" s="118"/>
      <c r="L488" s="119"/>
      <c r="M488" s="120"/>
    </row>
    <row r="489" spans="1:15" x14ac:dyDescent="0.25">
      <c r="A489" s="103" t="str">
        <f t="shared" si="50"/>
        <v>Sentinel</v>
      </c>
      <c r="B489" s="103" t="s">
        <v>12</v>
      </c>
      <c r="D489" s="25" t="s">
        <v>75</v>
      </c>
      <c r="E489" s="25"/>
      <c r="F489" s="96">
        <v>9.8000000000000004E-2</v>
      </c>
      <c r="G489" s="55">
        <f>IF(AND(E458*12&gt;=150000),OffPeakPer*E458*E460,OffPeakPer*E458)</f>
        <v>38.4</v>
      </c>
      <c r="H489" s="130">
        <f>G489*F489</f>
        <v>3.7631999999999999</v>
      </c>
      <c r="I489" s="35">
        <f>F489</f>
        <v>9.8000000000000004E-2</v>
      </c>
      <c r="J489" s="56">
        <f>IF(AND(E458*12&gt;=150000),OffPeakPer*E458*E461,OffPeakPer*E458)</f>
        <v>38.4</v>
      </c>
      <c r="K489" s="118">
        <f>J489*I489</f>
        <v>3.7631999999999999</v>
      </c>
      <c r="L489" s="119">
        <f>K489-H489</f>
        <v>0</v>
      </c>
      <c r="M489" s="120">
        <f>IF(ISERROR(L489/H489), "", L489/H489)</f>
        <v>0</v>
      </c>
    </row>
    <row r="490" spans="1:15" x14ac:dyDescent="0.25">
      <c r="A490" s="103" t="str">
        <f t="shared" si="50"/>
        <v>Sentinel</v>
      </c>
      <c r="B490" s="103" t="s">
        <v>12</v>
      </c>
      <c r="D490" s="25" t="s">
        <v>76</v>
      </c>
      <c r="E490" s="25"/>
      <c r="F490" s="96">
        <v>0.157</v>
      </c>
      <c r="G490" s="55">
        <f>IF(AND(E458*12&gt;=150000),MidPeakPer*E458*E460,MidPeakPer*E458)</f>
        <v>10.799999999999999</v>
      </c>
      <c r="H490" s="130">
        <f>G490*F490</f>
        <v>1.6955999999999998</v>
      </c>
      <c r="I490" s="35">
        <f>F490</f>
        <v>0.157</v>
      </c>
      <c r="J490" s="56">
        <f>IF(AND(E458*12&gt;=150000),MidPeakPer*E458*E461,MidPeakPer*E458)</f>
        <v>10.799999999999999</v>
      </c>
      <c r="K490" s="118">
        <f>J490*I490</f>
        <v>1.6955999999999998</v>
      </c>
      <c r="L490" s="119">
        <f>K490-H490</f>
        <v>0</v>
      </c>
      <c r="M490" s="120">
        <f>IF(ISERROR(L490/H490), "", L490/H490)</f>
        <v>0</v>
      </c>
    </row>
    <row r="491" spans="1:15" ht="13.8" thickBot="1" x14ac:dyDescent="0.3">
      <c r="A491" s="103" t="str">
        <f t="shared" si="50"/>
        <v>Sentinel</v>
      </c>
      <c r="B491" s="103" t="s">
        <v>12</v>
      </c>
      <c r="D491" s="103" t="s">
        <v>77</v>
      </c>
      <c r="E491" s="25"/>
      <c r="F491" s="96">
        <v>0.20300000000000001</v>
      </c>
      <c r="G491" s="55">
        <f>IF(AND(E458*12&gt;=150000),OnPeakPer*E458*E460,OnPeakPer*E458)</f>
        <v>10.799999999999999</v>
      </c>
      <c r="H491" s="130">
        <f>G491*F491</f>
        <v>2.1924000000000001</v>
      </c>
      <c r="I491" s="35">
        <f>F491</f>
        <v>0.20300000000000001</v>
      </c>
      <c r="J491" s="56">
        <f>IF(AND(E458*12&gt;=150000),OnPeakPer*E458*E461,OnPeakPer*E458)</f>
        <v>10.799999999999999</v>
      </c>
      <c r="K491" s="118">
        <f>J491*I491</f>
        <v>2.1924000000000001</v>
      </c>
      <c r="L491" s="119">
        <f>K491-H491</f>
        <v>0</v>
      </c>
      <c r="M491" s="120">
        <f>IF(ISERROR(L491/H491), "", L491/H491)</f>
        <v>0</v>
      </c>
    </row>
    <row r="492" spans="1:15" ht="13.8" hidden="1" customHeight="1" thickBot="1" x14ac:dyDescent="0.3">
      <c r="A492" s="103" t="str">
        <f t="shared" si="50"/>
        <v>Sentinel</v>
      </c>
      <c r="B492" s="103" t="s">
        <v>78</v>
      </c>
      <c r="D492" s="25" t="s">
        <v>79</v>
      </c>
      <c r="E492" s="25"/>
      <c r="F492" s="57">
        <v>0.11308</v>
      </c>
      <c r="G492" s="55">
        <f>IF(AND(E458*12&gt;=150000),E458*E460,E458)</f>
        <v>60</v>
      </c>
      <c r="H492" s="130">
        <f>G492*F492</f>
        <v>6.7847999999999997</v>
      </c>
      <c r="I492" s="35">
        <f>F492</f>
        <v>0.11308</v>
      </c>
      <c r="J492" s="56">
        <f>IF(AND(E458*12&gt;=150000),E458*E461,E458)</f>
        <v>60</v>
      </c>
      <c r="K492" s="118">
        <f>J492*I492</f>
        <v>6.7847999999999997</v>
      </c>
      <c r="L492" s="119">
        <f>K492-H492</f>
        <v>0</v>
      </c>
      <c r="M492" s="120">
        <f>IF(ISERROR(L492/H492), "", L492/H492)</f>
        <v>0</v>
      </c>
    </row>
    <row r="493" spans="1:15" ht="13.8" hidden="1" customHeight="1" thickBot="1" x14ac:dyDescent="0.3">
      <c r="A493" s="103" t="str">
        <f t="shared" si="50"/>
        <v>Sentinel</v>
      </c>
      <c r="B493" s="103" t="s">
        <v>17</v>
      </c>
      <c r="D493" s="25" t="s">
        <v>80</v>
      </c>
      <c r="E493" s="25"/>
      <c r="F493" s="57">
        <v>0.11308</v>
      </c>
      <c r="G493" s="55">
        <f>IF(AND(E458*12&gt;=150000),E458*E460,E458)</f>
        <v>60</v>
      </c>
      <c r="H493" s="130">
        <f>G493*F493</f>
        <v>6.7847999999999997</v>
      </c>
      <c r="I493" s="35">
        <f>F493</f>
        <v>0.11308</v>
      </c>
      <c r="J493" s="56">
        <f>IF(AND(E458*12&gt;=150000),E458*E461,E458)</f>
        <v>60</v>
      </c>
      <c r="K493" s="118">
        <f>J493*I493</f>
        <v>6.7847999999999997</v>
      </c>
      <c r="L493" s="119">
        <f>K493-H493</f>
        <v>0</v>
      </c>
      <c r="M493" s="120">
        <f>IF(ISERROR(L493/H493), "", L493/H493)</f>
        <v>0</v>
      </c>
    </row>
    <row r="494" spans="1:15" ht="13.8" thickBot="1" x14ac:dyDescent="0.3">
      <c r="A494" s="103" t="str">
        <f t="shared" si="50"/>
        <v>Sentinel</v>
      </c>
      <c r="D494" s="58"/>
      <c r="E494" s="59"/>
      <c r="F494" s="60"/>
      <c r="G494" s="61"/>
      <c r="H494" s="62"/>
      <c r="I494" s="60"/>
      <c r="J494" s="63"/>
      <c r="K494" s="62"/>
      <c r="L494" s="64"/>
      <c r="M494" s="65"/>
    </row>
    <row r="495" spans="1:15" x14ac:dyDescent="0.25">
      <c r="A495" s="103" t="str">
        <f t="shared" si="50"/>
        <v>Sentinel</v>
      </c>
      <c r="B495" s="103" t="s">
        <v>12</v>
      </c>
      <c r="D495" s="135" t="s">
        <v>81</v>
      </c>
      <c r="E495" s="25"/>
      <c r="F495" s="136"/>
      <c r="G495" s="137"/>
      <c r="H495" s="138">
        <f>SUM(H485:H491,H484)</f>
        <v>22.884634221155927</v>
      </c>
      <c r="I495" s="139"/>
      <c r="J495" s="139"/>
      <c r="K495" s="138">
        <f>SUM(K485:K491,K484)</f>
        <v>23.420268222083589</v>
      </c>
      <c r="L495" s="140">
        <f>K495-H495</f>
        <v>0.53563400092766145</v>
      </c>
      <c r="M495" s="141">
        <f>IF((H495)=0,"",(L495/H495))</f>
        <v>2.3405836237159049E-2</v>
      </c>
    </row>
    <row r="496" spans="1:15" x14ac:dyDescent="0.25">
      <c r="A496" s="103" t="str">
        <f t="shared" si="50"/>
        <v>Sentinel</v>
      </c>
      <c r="B496" s="103" t="s">
        <v>12</v>
      </c>
      <c r="D496" s="142" t="s">
        <v>82</v>
      </c>
      <c r="E496" s="25"/>
      <c r="F496" s="136">
        <v>0.13</v>
      </c>
      <c r="G496" s="143"/>
      <c r="H496" s="144">
        <f>H495*F496</f>
        <v>2.9750024487502706</v>
      </c>
      <c r="I496" s="145">
        <v>0.13</v>
      </c>
      <c r="J496" s="115"/>
      <c r="K496" s="144">
        <f>K495*I496</f>
        <v>3.0446348688708667</v>
      </c>
      <c r="L496" s="119">
        <f>K496-H496</f>
        <v>6.9632420120596006E-2</v>
      </c>
      <c r="M496" s="146">
        <f>IF((H496)=0,"",(L496/H496))</f>
        <v>2.3405836237159056E-2</v>
      </c>
    </row>
    <row r="497" spans="1:13" ht="14.4" x14ac:dyDescent="0.3">
      <c r="A497" s="103" t="str">
        <f t="shared" si="50"/>
        <v>Sentinel</v>
      </c>
      <c r="B497" s="103" t="s">
        <v>12</v>
      </c>
      <c r="D497" s="142" t="s">
        <v>83</v>
      </c>
      <c r="E497" s="147"/>
      <c r="F497" s="148">
        <f>OER</f>
        <v>0.23499999999999999</v>
      </c>
      <c r="G497" s="143"/>
      <c r="H497" s="144">
        <f>IF(OR(ISNUMBER(SEARCH("[DGEN]", E456))=TRUE, ISNUMBER(SEARCH("STREET LIGHT", E456))=TRUE), 0, IF(AND(E458=0, E459=0),0, IF(AND(E459=0, E458*12&gt;250000), 0, IF(AND(E458=0, E459&gt;=50), 0, IF(E458*12&lt;=250000, F497*H495*-1, IF(E459&lt;50, F497*H495*-1, 0))))))</f>
        <v>-5.3778890419716427</v>
      </c>
      <c r="I497" s="148">
        <f>OER</f>
        <v>0.23499999999999999</v>
      </c>
      <c r="J497" s="115"/>
      <c r="K497" s="144">
        <f>IF(OR(ISNUMBER(SEARCH("[DGEN]", E456))=TRUE, ISNUMBER(SEARCH("STREET LIGHT", E456))=TRUE), 0, IF(AND(E458=0, E459=0),0, IF(AND(E459=0, E458*12&gt;250000), 0, IF(AND(E458=0, E459&gt;=50), 0, IF(E458*12&lt;=250000, I497*K495*-1, IF(E459&lt;50, I497*K495*-1, 0))))))</f>
        <v>-5.5037630321896431</v>
      </c>
      <c r="L497" s="119">
        <f>K497-H497</f>
        <v>-0.12587399021800039</v>
      </c>
      <c r="M497" s="146"/>
    </row>
    <row r="498" spans="1:13" ht="13.8" thickBot="1" x14ac:dyDescent="0.3">
      <c r="A498" s="103" t="str">
        <f t="shared" si="50"/>
        <v>Sentinel</v>
      </c>
      <c r="B498" s="103" t="s">
        <v>84</v>
      </c>
      <c r="C498" s="24">
        <f>B23</f>
        <v>8</v>
      </c>
      <c r="D498" s="248" t="s">
        <v>85</v>
      </c>
      <c r="E498" s="248"/>
      <c r="F498" s="77"/>
      <c r="G498" s="78"/>
      <c r="H498" s="79">
        <f>H495+H496+H497</f>
        <v>20.481747627934556</v>
      </c>
      <c r="I498" s="80"/>
      <c r="J498" s="80"/>
      <c r="K498" s="81">
        <f>K495+K496+K497</f>
        <v>20.961140058764812</v>
      </c>
      <c r="L498" s="82">
        <f>K498-H498</f>
        <v>0.47939243083025573</v>
      </c>
      <c r="M498" s="83">
        <f>IF((H498)=0,"",(L498/H498))</f>
        <v>2.3405836237158986E-2</v>
      </c>
    </row>
    <row r="499" spans="1:13" ht="13.8" thickBot="1" x14ac:dyDescent="0.3">
      <c r="A499" s="103" t="str">
        <f t="shared" si="50"/>
        <v>Sentinel</v>
      </c>
      <c r="B499" s="103" t="s">
        <v>12</v>
      </c>
      <c r="D499" s="58"/>
      <c r="E499" s="59"/>
      <c r="F499" s="60"/>
      <c r="G499" s="61"/>
      <c r="H499" s="62"/>
      <c r="I499" s="60"/>
      <c r="J499" s="63"/>
      <c r="K499" s="62"/>
      <c r="L499" s="64"/>
      <c r="M499" s="65"/>
    </row>
    <row r="500" spans="1:13" ht="13.2" hidden="1" customHeight="1" x14ac:dyDescent="0.25">
      <c r="A500" s="103" t="str">
        <f t="shared" si="50"/>
        <v>Sentinel</v>
      </c>
      <c r="B500" s="103" t="s">
        <v>78</v>
      </c>
      <c r="D500" s="135" t="s">
        <v>86</v>
      </c>
      <c r="E500" s="25"/>
      <c r="F500" s="66"/>
      <c r="G500" s="67"/>
      <c r="H500" s="68">
        <f>SUM(H492,H485:H488,H484)</f>
        <v>22.018234221155929</v>
      </c>
      <c r="I500" s="69"/>
      <c r="J500" s="69"/>
      <c r="K500" s="68">
        <f>SUM(K492,K485:K488,K484)</f>
        <v>22.553868222083587</v>
      </c>
      <c r="L500" s="70">
        <f>K500-H500</f>
        <v>0.53563400092765789</v>
      </c>
      <c r="M500" s="71">
        <f>IF((H500)=0,"",(L500/H500))</f>
        <v>2.4326837272582062E-2</v>
      </c>
    </row>
    <row r="501" spans="1:13" ht="13.2" hidden="1" customHeight="1" x14ac:dyDescent="0.25">
      <c r="A501" s="103" t="str">
        <f t="shared" si="50"/>
        <v>Sentinel</v>
      </c>
      <c r="B501" s="103" t="s">
        <v>78</v>
      </c>
      <c r="D501" s="142" t="s">
        <v>82</v>
      </c>
      <c r="E501" s="25"/>
      <c r="F501" s="66">
        <v>0.13</v>
      </c>
      <c r="G501" s="67"/>
      <c r="H501" s="73">
        <f>H500*F501</f>
        <v>2.862370448750271</v>
      </c>
      <c r="I501" s="66">
        <v>0.13</v>
      </c>
      <c r="J501" s="74"/>
      <c r="K501" s="73">
        <f>K500*I501</f>
        <v>2.9320028688708666</v>
      </c>
      <c r="L501" s="32">
        <f>K501-H501</f>
        <v>6.9632420120595562E-2</v>
      </c>
      <c r="M501" s="75">
        <f>IF((H501)=0,"",(L501/H501))</f>
        <v>2.4326837272582072E-2</v>
      </c>
    </row>
    <row r="502" spans="1:13" ht="14.4" hidden="1" customHeight="1" x14ac:dyDescent="0.3">
      <c r="A502" s="103" t="str">
        <f t="shared" si="50"/>
        <v>Sentinel</v>
      </c>
      <c r="B502" s="103" t="s">
        <v>78</v>
      </c>
      <c r="D502" s="142" t="s">
        <v>83</v>
      </c>
      <c r="E502" s="147"/>
      <c r="F502" s="76">
        <f>OER</f>
        <v>0.23499999999999999</v>
      </c>
      <c r="G502" s="67"/>
      <c r="H502" s="73">
        <f>IF(OR(ISNUMBER(SEARCH("[DGEN]", E456))=TRUE, ISNUMBER(SEARCH("STREET LIGHT", E456))=TRUE), 0, IF(AND(E458=0, E459=0),0, IF(AND(E459=0, E458*12&gt;250000), 0, IF(AND(E458=0, E459&gt;=50), 0, IF(E458*12&lt;=250000, F502*H500*-1, IF(E459&lt;50, F502*H500*-1, 0))))))</f>
        <v>-5.1742850419716433</v>
      </c>
      <c r="I502" s="76">
        <f>OER</f>
        <v>0.23499999999999999</v>
      </c>
      <c r="J502" s="74"/>
      <c r="K502" s="73">
        <f>IF(OR(ISNUMBER(SEARCH("[DGEN]", E456))=TRUE, ISNUMBER(SEARCH("STREET LIGHT", E456))=TRUE), 0, IF(AND(E458=0, E459=0),0, IF(AND(E459=0, E458*12&gt;250000), 0, IF(AND(E458=0, E459&gt;=50), 0, IF(E458*12&lt;=250000, I502*K500*-1, IF(E459&lt;50, I502*K500*-1, 0))))))</f>
        <v>-5.3001590321896428</v>
      </c>
      <c r="L502" s="32"/>
      <c r="M502" s="75"/>
    </row>
    <row r="503" spans="1:13" ht="13.2" hidden="1" customHeight="1" x14ac:dyDescent="0.25">
      <c r="A503" s="103" t="str">
        <f t="shared" si="50"/>
        <v>Sentinel</v>
      </c>
      <c r="B503" s="103" t="s">
        <v>87</v>
      </c>
      <c r="D503" s="248" t="s">
        <v>86</v>
      </c>
      <c r="E503" s="248"/>
      <c r="F503" s="84"/>
      <c r="G503" s="85"/>
      <c r="H503" s="79">
        <f>SUM(H500,H501)</f>
        <v>24.880604669906198</v>
      </c>
      <c r="I503" s="86"/>
      <c r="J503" s="86"/>
      <c r="K503" s="79">
        <f>SUM(K500,K501)</f>
        <v>25.485871090954454</v>
      </c>
      <c r="L503" s="87">
        <f>K503-H503</f>
        <v>0.60526642104825612</v>
      </c>
      <c r="M503" s="88">
        <f>IF((H503)=0,"",(L503/H503))</f>
        <v>2.4326837272582173E-2</v>
      </c>
    </row>
    <row r="504" spans="1:13" ht="13.8" hidden="1" customHeight="1" thickBot="1" x14ac:dyDescent="0.3">
      <c r="A504" s="103" t="str">
        <f t="shared" si="50"/>
        <v>Sentinel</v>
      </c>
      <c r="B504" s="103" t="s">
        <v>78</v>
      </c>
      <c r="D504" s="131"/>
      <c r="E504" s="132"/>
      <c r="F504" s="89"/>
      <c r="G504" s="90"/>
      <c r="H504" s="91"/>
      <c r="I504" s="89"/>
      <c r="J504" s="61"/>
      <c r="K504" s="91"/>
      <c r="L504" s="92"/>
      <c r="M504" s="65"/>
    </row>
    <row r="505" spans="1:13" ht="13.2" hidden="1" customHeight="1" x14ac:dyDescent="0.25">
      <c r="A505" s="103" t="str">
        <f t="shared" si="50"/>
        <v>Sentinel</v>
      </c>
      <c r="B505" s="103" t="s">
        <v>17</v>
      </c>
      <c r="D505" s="135" t="s">
        <v>88</v>
      </c>
      <c r="E505" s="25"/>
      <c r="F505" s="136"/>
      <c r="G505" s="137"/>
      <c r="H505" s="138">
        <f>SUM(H493,H485:H488,H484)</f>
        <v>22.018234221155929</v>
      </c>
      <c r="I505" s="139"/>
      <c r="J505" s="139"/>
      <c r="K505" s="138">
        <f>SUM(K493,K485:K488,K484)</f>
        <v>22.553868222083587</v>
      </c>
      <c r="L505" s="140">
        <f>K505-H505</f>
        <v>0.53563400092765789</v>
      </c>
      <c r="M505" s="141">
        <f>IF((H505)=0,"",(L505/H505))</f>
        <v>2.4326837272582062E-2</v>
      </c>
    </row>
    <row r="506" spans="1:13" ht="13.2" hidden="1" customHeight="1" x14ac:dyDescent="0.25">
      <c r="A506" s="103" t="str">
        <f t="shared" si="50"/>
        <v>Sentinel</v>
      </c>
      <c r="B506" s="103" t="s">
        <v>17</v>
      </c>
      <c r="D506" s="142" t="s">
        <v>82</v>
      </c>
      <c r="E506" s="25"/>
      <c r="F506" s="136">
        <v>0.13</v>
      </c>
      <c r="G506" s="137"/>
      <c r="H506" s="144">
        <f>H505*F506</f>
        <v>2.862370448750271</v>
      </c>
      <c r="I506" s="136">
        <v>0.13</v>
      </c>
      <c r="J506" s="145"/>
      <c r="K506" s="144">
        <f>K505*I506</f>
        <v>2.9320028688708666</v>
      </c>
      <c r="L506" s="119">
        <f>K506-H506</f>
        <v>6.9632420120595562E-2</v>
      </c>
      <c r="M506" s="146">
        <f>IF((H506)=0,"",(L506/H506))</f>
        <v>2.4326837272582072E-2</v>
      </c>
    </row>
    <row r="507" spans="1:13" ht="14.4" hidden="1" customHeight="1" x14ac:dyDescent="0.3">
      <c r="A507" s="103" t="str">
        <f t="shared" si="50"/>
        <v>Sentinel</v>
      </c>
      <c r="B507" s="103" t="s">
        <v>17</v>
      </c>
      <c r="D507" s="142" t="s">
        <v>83</v>
      </c>
      <c r="E507" s="147"/>
      <c r="F507" s="148">
        <f>OER</f>
        <v>0.23499999999999999</v>
      </c>
      <c r="G507" s="137"/>
      <c r="H507" s="144">
        <f>IF(OR(ISNUMBER(SEARCH("[DGEN]", E456))=TRUE, ISNUMBER(SEARCH("STREET LIGHT", E456))=TRUE), 0, IF(AND(E458=0, E459=0),0, IF(AND(E459=0, E458*12&gt;250000), 0, IF(AND(E458=0, E459&gt;=50), 0, IF(E458*12&lt;=250000, F507*H505*-1, IF(E459&lt;50, F507*H505*-1, 0))))))</f>
        <v>-5.1742850419716433</v>
      </c>
      <c r="I507" s="148">
        <f>OER</f>
        <v>0.23499999999999999</v>
      </c>
      <c r="J507" s="145"/>
      <c r="K507" s="144">
        <f>IF(OR(ISNUMBER(SEARCH("[DGEN]", E456))=TRUE, ISNUMBER(SEARCH("STREET LIGHT", E456))=TRUE), 0, IF(AND(E458=0, E459=0),0, IF(AND(E459=0, E458*12&gt;250000), 0, IF(AND(E458=0, E459&gt;=50), 0, IF(E458*12&lt;=250000, I507*K505*-1, IF(E459&lt;50, I507*K505*-1, 0))))))</f>
        <v>-5.3001590321896428</v>
      </c>
      <c r="L507" s="119"/>
      <c r="M507" s="146"/>
    </row>
    <row r="508" spans="1:13" ht="13.2" hidden="1" customHeight="1" x14ac:dyDescent="0.25">
      <c r="A508" s="103" t="str">
        <f t="shared" si="50"/>
        <v>Sentinel</v>
      </c>
      <c r="B508" s="103" t="s">
        <v>89</v>
      </c>
      <c r="D508" s="247" t="s">
        <v>88</v>
      </c>
      <c r="E508" s="247"/>
      <c r="F508" s="84"/>
      <c r="G508" s="85"/>
      <c r="H508" s="79">
        <f>SUM(H505,H506)</f>
        <v>24.880604669906198</v>
      </c>
      <c r="I508" s="86"/>
      <c r="J508" s="86"/>
      <c r="K508" s="79">
        <f>SUM(K505,K506)</f>
        <v>25.485871090954454</v>
      </c>
      <c r="L508" s="87">
        <f>K508-H508</f>
        <v>0.60526642104825612</v>
      </c>
      <c r="M508" s="88">
        <f>IF((H508)=0,"",(L508/H508))</f>
        <v>2.4326837272582173E-2</v>
      </c>
    </row>
    <row r="509" spans="1:13" ht="13.8" hidden="1" customHeight="1" thickBot="1" x14ac:dyDescent="0.3">
      <c r="A509" s="103" t="str">
        <f t="shared" si="50"/>
        <v>Sentinel</v>
      </c>
      <c r="B509" s="103" t="s">
        <v>17</v>
      </c>
      <c r="D509" s="58"/>
      <c r="E509" s="59"/>
      <c r="F509" s="93"/>
      <c r="G509" s="90"/>
      <c r="H509" s="94"/>
      <c r="I509" s="93"/>
      <c r="J509" s="61"/>
      <c r="K509" s="94"/>
      <c r="L509" s="92"/>
      <c r="M509" s="95"/>
    </row>
    <row r="512" spans="1:13" x14ac:dyDescent="0.25">
      <c r="C512" s="103"/>
      <c r="D512" s="104" t="s">
        <v>34</v>
      </c>
      <c r="E512" s="249" t="str">
        <f>D24</f>
        <v>Street Light</v>
      </c>
      <c r="F512" s="250"/>
      <c r="G512" s="250"/>
      <c r="H512" s="250"/>
      <c r="I512" s="250"/>
      <c r="J512" s="251"/>
      <c r="K512" s="103" t="str">
        <f>IF(N24="DEMAND - INTERVAL","RTSR - INTERVAL METERED","")</f>
        <v/>
      </c>
    </row>
    <row r="513" spans="1:14" x14ac:dyDescent="0.25">
      <c r="C513" s="103"/>
      <c r="D513" s="104" t="s">
        <v>35</v>
      </c>
      <c r="E513" s="252" t="str">
        <f>H24</f>
        <v>Non-RPP (Other)</v>
      </c>
      <c r="F513" s="253"/>
      <c r="G513" s="254"/>
      <c r="H513" s="20"/>
      <c r="I513" s="20"/>
    </row>
    <row r="514" spans="1:14" ht="15.6" x14ac:dyDescent="0.25">
      <c r="C514" s="103"/>
      <c r="D514" s="104" t="s">
        <v>36</v>
      </c>
      <c r="E514" s="21">
        <f>K24</f>
        <v>340939.97242408589</v>
      </c>
      <c r="F514" s="105" t="s">
        <v>11</v>
      </c>
      <c r="J514" s="22"/>
      <c r="K514" s="22"/>
      <c r="L514" s="22"/>
      <c r="M514" s="22"/>
      <c r="N514" s="22"/>
    </row>
    <row r="515" spans="1:14" ht="15.6" x14ac:dyDescent="0.3">
      <c r="C515" s="103"/>
      <c r="D515" s="104" t="s">
        <v>37</v>
      </c>
      <c r="E515" s="21">
        <f>L24</f>
        <v>910.35058338722581</v>
      </c>
      <c r="F515" s="106" t="s">
        <v>16</v>
      </c>
      <c r="G515" s="107"/>
      <c r="H515" s="108"/>
      <c r="I515" s="108"/>
      <c r="J515" s="108"/>
    </row>
    <row r="516" spans="1:14" x14ac:dyDescent="0.25">
      <c r="C516" s="103"/>
      <c r="D516" s="104" t="s">
        <v>38</v>
      </c>
      <c r="E516" s="23">
        <f>I24</f>
        <v>1.0415000000000001</v>
      </c>
    </row>
    <row r="517" spans="1:14" x14ac:dyDescent="0.25">
      <c r="C517" s="103"/>
      <c r="D517" s="104" t="s">
        <v>39</v>
      </c>
      <c r="E517" s="23">
        <f>J24</f>
        <v>1.0415000000000001</v>
      </c>
    </row>
    <row r="518" spans="1:14" x14ac:dyDescent="0.25">
      <c r="C518" s="103"/>
    </row>
    <row r="519" spans="1:14" x14ac:dyDescent="0.25">
      <c r="C519" s="103"/>
      <c r="E519" s="105"/>
      <c r="F519" s="237" t="s">
        <v>40</v>
      </c>
      <c r="G519" s="238"/>
      <c r="H519" s="239"/>
      <c r="I519" s="237" t="s">
        <v>41</v>
      </c>
      <c r="J519" s="238"/>
      <c r="K519" s="239"/>
      <c r="L519" s="237" t="s">
        <v>42</v>
      </c>
      <c r="M519" s="239"/>
    </row>
    <row r="520" spans="1:14" x14ac:dyDescent="0.25">
      <c r="C520" s="103"/>
      <c r="E520" s="240"/>
      <c r="F520" s="109" t="s">
        <v>43</v>
      </c>
      <c r="G520" s="109" t="s">
        <v>44</v>
      </c>
      <c r="H520" s="110" t="s">
        <v>45</v>
      </c>
      <c r="I520" s="109" t="s">
        <v>43</v>
      </c>
      <c r="J520" s="111" t="s">
        <v>44</v>
      </c>
      <c r="K520" s="110" t="s">
        <v>45</v>
      </c>
      <c r="L520" s="242" t="s">
        <v>46</v>
      </c>
      <c r="M520" s="244" t="s">
        <v>47</v>
      </c>
    </row>
    <row r="521" spans="1:14" x14ac:dyDescent="0.25">
      <c r="C521" s="103"/>
      <c r="E521" s="241"/>
      <c r="F521" s="112" t="s">
        <v>48</v>
      </c>
      <c r="G521" s="112"/>
      <c r="H521" s="113" t="s">
        <v>48</v>
      </c>
      <c r="I521" s="112" t="s">
        <v>48</v>
      </c>
      <c r="J521" s="113"/>
      <c r="K521" s="113" t="s">
        <v>48</v>
      </c>
      <c r="L521" s="243"/>
      <c r="M521" s="245"/>
    </row>
    <row r="522" spans="1:14" x14ac:dyDescent="0.25">
      <c r="A522" s="103" t="str">
        <f>$E512</f>
        <v>Street Light</v>
      </c>
      <c r="D522" s="114" t="s">
        <v>49</v>
      </c>
      <c r="E522" s="25"/>
      <c r="F522" s="26">
        <f>'VRZ BI (2028)'!I522</f>
        <v>1.21</v>
      </c>
      <c r="G522" s="115">
        <v>10652</v>
      </c>
      <c r="H522" s="116">
        <f>G522*F522</f>
        <v>12888.92</v>
      </c>
      <c r="I522" s="45">
        <v>1.25</v>
      </c>
      <c r="J522" s="117">
        <v>10652</v>
      </c>
      <c r="K522" s="118">
        <f>J522*I522</f>
        <v>13315</v>
      </c>
      <c r="L522" s="119">
        <f>K522-H522</f>
        <v>426.07999999999993</v>
      </c>
      <c r="M522" s="120">
        <f>IF(ISERROR(L522/H522), "", L522/H522)</f>
        <v>3.3057851239669415E-2</v>
      </c>
    </row>
    <row r="523" spans="1:14" x14ac:dyDescent="0.25">
      <c r="A523" s="103" t="str">
        <f t="shared" ref="A523:A565" si="55">A522</f>
        <v>Street Light</v>
      </c>
      <c r="D523" s="114" t="s">
        <v>50</v>
      </c>
      <c r="E523" s="25"/>
      <c r="F523" s="36">
        <f>'VRZ BI (2028)'!I523</f>
        <v>5.5077999999999996</v>
      </c>
      <c r="G523" s="115">
        <f>IF($E515&gt;0, $E515, $E514)</f>
        <v>910.35058338722581</v>
      </c>
      <c r="H523" s="116">
        <f>G523*F523</f>
        <v>5014.0289431801621</v>
      </c>
      <c r="I523" s="35">
        <v>5.7096</v>
      </c>
      <c r="J523" s="117">
        <f>IF($E515&gt;0, $E515, $E514)</f>
        <v>910.35058338722581</v>
      </c>
      <c r="K523" s="118">
        <f>J523*I523</f>
        <v>5197.7376909077047</v>
      </c>
      <c r="L523" s="119">
        <f>K523-H523</f>
        <v>183.70874772754269</v>
      </c>
      <c r="M523" s="120">
        <f>IF(ISERROR(L523/H523), "", L523/H523)</f>
        <v>3.6638948400450379E-2</v>
      </c>
    </row>
    <row r="524" spans="1:14" ht="13.2" hidden="1" customHeight="1" x14ac:dyDescent="0.25">
      <c r="A524" s="103" t="str">
        <f t="shared" si="55"/>
        <v>Street Light</v>
      </c>
      <c r="D524" s="114" t="s">
        <v>51</v>
      </c>
      <c r="E524" s="25"/>
      <c r="F524" s="34"/>
      <c r="G524" s="115">
        <f>IF($E515&gt;0, $E515, $E514)</f>
        <v>910.35058338722581</v>
      </c>
      <c r="H524" s="116">
        <v>0</v>
      </c>
      <c r="I524" s="35"/>
      <c r="J524" s="117">
        <f>IF($E515&gt;0, $E515, $E514)</f>
        <v>910.35058338722581</v>
      </c>
      <c r="K524" s="118">
        <v>0</v>
      </c>
      <c r="L524" s="119"/>
      <c r="M524" s="120"/>
    </row>
    <row r="525" spans="1:14" ht="13.2" hidden="1" customHeight="1" x14ac:dyDescent="0.25">
      <c r="A525" s="103" t="str">
        <f t="shared" si="55"/>
        <v>Street Light</v>
      </c>
      <c r="D525" s="114" t="s">
        <v>52</v>
      </c>
      <c r="E525" s="25"/>
      <c r="F525" s="34"/>
      <c r="G525" s="115">
        <f>IF($E515&gt;0, $E515, $E514)</f>
        <v>910.35058338722581</v>
      </c>
      <c r="H525" s="116">
        <v>0</v>
      </c>
      <c r="I525" s="35"/>
      <c r="J525" s="121">
        <f>IF($E515&gt;0, $E515, $E514)</f>
        <v>910.35058338722581</v>
      </c>
      <c r="K525" s="118">
        <v>0</v>
      </c>
      <c r="L525" s="119">
        <f t="shared" ref="L525:L543" si="56">K525-H525</f>
        <v>0</v>
      </c>
      <c r="M525" s="120" t="str">
        <f>IF(ISERROR(L525/H525), "", L525/H525)</f>
        <v/>
      </c>
    </row>
    <row r="526" spans="1:14" x14ac:dyDescent="0.25">
      <c r="A526" s="103" t="str">
        <f t="shared" si="55"/>
        <v>Street Light</v>
      </c>
      <c r="D526" s="114" t="s">
        <v>53</v>
      </c>
      <c r="E526" s="25"/>
      <c r="F526" s="26">
        <f>'VRZ BI (2028)'!I526</f>
        <v>0</v>
      </c>
      <c r="G526" s="115">
        <v>10652</v>
      </c>
      <c r="H526" s="116">
        <f>G526*F526</f>
        <v>0</v>
      </c>
      <c r="I526" s="45">
        <v>0</v>
      </c>
      <c r="J526" s="117">
        <v>10652</v>
      </c>
      <c r="K526" s="118">
        <f>J526*I526</f>
        <v>0</v>
      </c>
      <c r="L526" s="119">
        <f t="shared" si="56"/>
        <v>0</v>
      </c>
      <c r="M526" s="120" t="str">
        <f>IF(ISERROR(L526/H526), "", L526/H526)</f>
        <v/>
      </c>
    </row>
    <row r="527" spans="1:14" x14ac:dyDescent="0.25">
      <c r="A527" s="103" t="str">
        <f t="shared" si="55"/>
        <v>Street Light</v>
      </c>
      <c r="D527" s="114" t="s">
        <v>54</v>
      </c>
      <c r="E527" s="25"/>
      <c r="F527" s="36">
        <f>'VRZ BI (2028)'!I527</f>
        <v>1.3859379358005097</v>
      </c>
      <c r="G527" s="115">
        <f>IF($E515&gt;0, $E515, $E514)</f>
        <v>910.35058338722581</v>
      </c>
      <c r="H527" s="116">
        <f>G527*F527</f>
        <v>1261.6894083944815</v>
      </c>
      <c r="I527" s="35">
        <v>1.3859379358005097</v>
      </c>
      <c r="J527" s="117">
        <f>IF($E515&gt;0, $E515, $E514)</f>
        <v>910.35058338722581</v>
      </c>
      <c r="K527" s="118">
        <f>J527*I527</f>
        <v>1261.6894083944815</v>
      </c>
      <c r="L527" s="119">
        <f t="shared" si="56"/>
        <v>0</v>
      </c>
      <c r="M527" s="120">
        <f>IF(ISERROR(L527/H527), "", L527/H527)</f>
        <v>0</v>
      </c>
    </row>
    <row r="528" spans="1:14" x14ac:dyDescent="0.25">
      <c r="A528" s="103" t="str">
        <f t="shared" si="55"/>
        <v>Street Light</v>
      </c>
      <c r="B528" s="103" t="s">
        <v>55</v>
      </c>
      <c r="C528" s="24">
        <f>B24</f>
        <v>9</v>
      </c>
      <c r="D528" s="122" t="s">
        <v>56</v>
      </c>
      <c r="E528" s="7"/>
      <c r="F528" s="37"/>
      <c r="G528" s="38"/>
      <c r="H528" s="39">
        <f>SUM(H522:H527)</f>
        <v>19164.638351574646</v>
      </c>
      <c r="I528" s="51"/>
      <c r="J528" s="40"/>
      <c r="K528" s="39">
        <f>SUM(K522:K527)</f>
        <v>19774.427099302189</v>
      </c>
      <c r="L528" s="41">
        <f t="shared" si="56"/>
        <v>609.78874772754352</v>
      </c>
      <c r="M528" s="42">
        <f>IF((H528)=0,"",(L528/H528))</f>
        <v>3.1818432288728306E-2</v>
      </c>
    </row>
    <row r="529" spans="1:15" x14ac:dyDescent="0.25">
      <c r="A529" s="103" t="str">
        <f t="shared" si="55"/>
        <v>Street Light</v>
      </c>
      <c r="D529" s="123" t="s">
        <v>57</v>
      </c>
      <c r="E529" s="25"/>
      <c r="F529" s="34">
        <f>IF((E514*12&gt;=150000), 0, IF(E513="RPP",(F545*OffPeakPer+F546*MidPeakPer+F547*OnPeakPer),IF(E513="Non-RPP (Retailer)",F548,F549)))</f>
        <v>0</v>
      </c>
      <c r="G529" s="43">
        <f>IF(F529=0, 0, $E514*E516-E514)</f>
        <v>0</v>
      </c>
      <c r="H529" s="28">
        <f t="shared" ref="H529:H536" si="57">G529*F529</f>
        <v>0</v>
      </c>
      <c r="I529" s="35">
        <f>IF((E514*12&gt;=150000), 0, IF(E513="RPP",(I545*OffPeakPer+I546*MidPeakPer+I547*OnPeakPer),IF(E513="Non-RPP (Retailer)",I548,I549)))</f>
        <v>0</v>
      </c>
      <c r="J529" s="44">
        <f>IF(I529=0, 0, E514*E517-E514)</f>
        <v>0</v>
      </c>
      <c r="K529" s="31">
        <f t="shared" ref="K529:K536" si="58">J529*I529</f>
        <v>0</v>
      </c>
      <c r="L529" s="32">
        <f t="shared" si="56"/>
        <v>0</v>
      </c>
      <c r="M529" s="33" t="str">
        <f t="shared" ref="M529:M536" si="59">IF(ISERROR(L529/H529), "", L529/H529)</f>
        <v/>
      </c>
    </row>
    <row r="530" spans="1:15" ht="26.4" x14ac:dyDescent="0.25">
      <c r="A530" s="103" t="str">
        <f t="shared" si="55"/>
        <v>Street Light</v>
      </c>
      <c r="D530" s="123" t="s">
        <v>58</v>
      </c>
      <c r="E530" s="25"/>
      <c r="F530" s="36">
        <f>'VRZ BI (2028)'!I530</f>
        <v>0</v>
      </c>
      <c r="G530" s="55">
        <f>IF($E515&gt;0, $E515, $E514)</f>
        <v>910.35058338722581</v>
      </c>
      <c r="H530" s="116">
        <f t="shared" si="57"/>
        <v>0</v>
      </c>
      <c r="I530" s="35">
        <v>0</v>
      </c>
      <c r="J530" s="56">
        <f>IF($E515&gt;0, $E515, $E514)</f>
        <v>910.35058338722581</v>
      </c>
      <c r="K530" s="118">
        <f t="shared" si="58"/>
        <v>0</v>
      </c>
      <c r="L530" s="119">
        <f t="shared" si="56"/>
        <v>0</v>
      </c>
      <c r="M530" s="120" t="str">
        <f t="shared" si="59"/>
        <v/>
      </c>
    </row>
    <row r="531" spans="1:15" x14ac:dyDescent="0.25">
      <c r="A531" s="103" t="str">
        <f t="shared" si="55"/>
        <v>Street Light</v>
      </c>
      <c r="D531" s="123" t="s">
        <v>59</v>
      </c>
      <c r="E531" s="25"/>
      <c r="F531" s="36">
        <f>'VRZ BI (2028)'!I531</f>
        <v>0</v>
      </c>
      <c r="G531" s="55">
        <f>IF($E515&gt;0, $E515, $E514)</f>
        <v>910.35058338722581</v>
      </c>
      <c r="H531" s="116">
        <f t="shared" si="57"/>
        <v>0</v>
      </c>
      <c r="I531" s="35">
        <v>0</v>
      </c>
      <c r="J531" s="56">
        <f>IF($E515&gt;0, $E515, $E514)</f>
        <v>910.35058338722581</v>
      </c>
      <c r="K531" s="118">
        <f t="shared" si="58"/>
        <v>0</v>
      </c>
      <c r="L531" s="119">
        <f t="shared" si="56"/>
        <v>0</v>
      </c>
      <c r="M531" s="120" t="str">
        <f t="shared" si="59"/>
        <v/>
      </c>
    </row>
    <row r="532" spans="1:15" x14ac:dyDescent="0.25">
      <c r="A532" s="103" t="str">
        <f t="shared" si="55"/>
        <v>Street Light</v>
      </c>
      <c r="D532" s="123" t="s">
        <v>60</v>
      </c>
      <c r="E532" s="25"/>
      <c r="F532" s="36">
        <f>'VRZ BI (2028)'!I532</f>
        <v>0</v>
      </c>
      <c r="G532" s="55">
        <f>E514</f>
        <v>340939.97242408589</v>
      </c>
      <c r="H532" s="116">
        <f t="shared" si="57"/>
        <v>0</v>
      </c>
      <c r="I532" s="35">
        <v>0</v>
      </c>
      <c r="J532" s="56">
        <f>E514</f>
        <v>340939.97242408589</v>
      </c>
      <c r="K532" s="118">
        <f t="shared" si="58"/>
        <v>0</v>
      </c>
      <c r="L532" s="119">
        <f t="shared" si="56"/>
        <v>0</v>
      </c>
      <c r="M532" s="120" t="str">
        <f t="shared" si="59"/>
        <v/>
      </c>
    </row>
    <row r="533" spans="1:15" x14ac:dyDescent="0.25">
      <c r="A533" s="103" t="str">
        <f t="shared" si="55"/>
        <v>Street Light</v>
      </c>
      <c r="D533" s="114" t="s">
        <v>61</v>
      </c>
      <c r="E533" s="25"/>
      <c r="F533" s="36">
        <f>'VRZ BI (2028)'!I533</f>
        <v>0.41288181302397414</v>
      </c>
      <c r="G533" s="55">
        <f>IF($E515&gt;0, $E515, $E514)</f>
        <v>910.35058338722581</v>
      </c>
      <c r="H533" s="116">
        <f t="shared" si="57"/>
        <v>375.86719935635034</v>
      </c>
      <c r="I533" s="35">
        <v>0.43175655456832401</v>
      </c>
      <c r="J533" s="56">
        <f>IF($E515&gt;0, $E515, $E514)</f>
        <v>910.35058338722581</v>
      </c>
      <c r="K533" s="118">
        <f t="shared" si="58"/>
        <v>393.04983133253234</v>
      </c>
      <c r="L533" s="119">
        <f t="shared" si="56"/>
        <v>17.182631976181995</v>
      </c>
      <c r="M533" s="120">
        <f t="shared" si="59"/>
        <v>4.5714635396773659E-2</v>
      </c>
      <c r="O533" s="160"/>
    </row>
    <row r="534" spans="1:15" ht="26.4" x14ac:dyDescent="0.25">
      <c r="A534" s="103" t="str">
        <f t="shared" si="55"/>
        <v>Street Light</v>
      </c>
      <c r="D534" s="123" t="s">
        <v>62</v>
      </c>
      <c r="E534" s="25"/>
      <c r="F534" s="36">
        <f>'VRZ BI (2028)'!I534</f>
        <v>0</v>
      </c>
      <c r="G534" s="115">
        <v>10652</v>
      </c>
      <c r="H534" s="116">
        <f t="shared" si="57"/>
        <v>0</v>
      </c>
      <c r="I534" s="45">
        <v>0</v>
      </c>
      <c r="J534" s="121">
        <v>10652</v>
      </c>
      <c r="K534" s="118">
        <f t="shared" si="58"/>
        <v>0</v>
      </c>
      <c r="L534" s="119">
        <f t="shared" si="56"/>
        <v>0</v>
      </c>
      <c r="M534" s="120" t="str">
        <f t="shared" si="59"/>
        <v/>
      </c>
    </row>
    <row r="535" spans="1:15" x14ac:dyDescent="0.25">
      <c r="A535" s="103" t="str">
        <f t="shared" si="55"/>
        <v>Street Light</v>
      </c>
      <c r="D535" s="114" t="s">
        <v>63</v>
      </c>
      <c r="E535" s="25"/>
      <c r="F535" s="36">
        <f>'VRZ BI (2028)'!I535</f>
        <v>0</v>
      </c>
      <c r="G535" s="115">
        <v>10652</v>
      </c>
      <c r="H535" s="116">
        <f t="shared" si="57"/>
        <v>0</v>
      </c>
      <c r="I535" s="45">
        <v>0</v>
      </c>
      <c r="J535" s="121">
        <v>10652</v>
      </c>
      <c r="K535" s="118">
        <f t="shared" si="58"/>
        <v>0</v>
      </c>
      <c r="L535" s="119">
        <f t="shared" si="56"/>
        <v>0</v>
      </c>
      <c r="M535" s="120" t="str">
        <f t="shared" si="59"/>
        <v/>
      </c>
    </row>
    <row r="536" spans="1:15" x14ac:dyDescent="0.25">
      <c r="A536" s="103" t="str">
        <f t="shared" si="55"/>
        <v>Street Light</v>
      </c>
      <c r="D536" s="114" t="s">
        <v>64</v>
      </c>
      <c r="E536" s="25"/>
      <c r="F536" s="36">
        <f>'VRZ BI (2028)'!I536</f>
        <v>7.1556941851350614E-2</v>
      </c>
      <c r="G536" s="55">
        <f>IF($E515&gt;0, $E515, $E514)</f>
        <v>910.35058338722581</v>
      </c>
      <c r="H536" s="116">
        <f t="shared" si="57"/>
        <v>65.141903759782821</v>
      </c>
      <c r="I536" s="35">
        <v>7.1556941851350614E-2</v>
      </c>
      <c r="J536" s="56">
        <f>IF($E515&gt;0, $E515, $E514)</f>
        <v>910.35058338722581</v>
      </c>
      <c r="K536" s="118">
        <f t="shared" si="58"/>
        <v>65.141903759782821</v>
      </c>
      <c r="L536" s="119">
        <f t="shared" si="56"/>
        <v>0</v>
      </c>
      <c r="M536" s="120">
        <f t="shared" si="59"/>
        <v>0</v>
      </c>
    </row>
    <row r="537" spans="1:15" ht="26.4" x14ac:dyDescent="0.25">
      <c r="A537" s="103" t="str">
        <f t="shared" si="55"/>
        <v>Street Light</v>
      </c>
      <c r="B537" s="103" t="s">
        <v>65</v>
      </c>
      <c r="C537" s="24">
        <f>B24</f>
        <v>9</v>
      </c>
      <c r="D537" s="124" t="s">
        <v>66</v>
      </c>
      <c r="E537" s="125"/>
      <c r="F537" s="48"/>
      <c r="G537" s="49"/>
      <c r="H537" s="50">
        <f>SUM(H528:H536)</f>
        <v>19605.647454690781</v>
      </c>
      <c r="I537" s="51"/>
      <c r="J537" s="52"/>
      <c r="K537" s="50">
        <f>SUM(K528:K536)</f>
        <v>20232.618834394507</v>
      </c>
      <c r="L537" s="41">
        <f t="shared" si="56"/>
        <v>626.97137970372569</v>
      </c>
      <c r="M537" s="42">
        <f>IF((H537)=0,"",(L537/H537))</f>
        <v>3.1979121380850836E-2</v>
      </c>
    </row>
    <row r="538" spans="1:15" x14ac:dyDescent="0.25">
      <c r="A538" s="103" t="str">
        <f t="shared" si="55"/>
        <v>Street Light</v>
      </c>
      <c r="D538" s="126" t="s">
        <v>67</v>
      </c>
      <c r="E538" s="25"/>
      <c r="F538" s="36">
        <f>'VRZ BI (2028)'!I538</f>
        <v>3.9161000000000001</v>
      </c>
      <c r="G538" s="43">
        <f>IF($E515&gt;0, $E515, $E514*$E516)</f>
        <v>910.35058338722581</v>
      </c>
      <c r="H538" s="116">
        <f>G538*F538</f>
        <v>3565.0239196027151</v>
      </c>
      <c r="I538" s="35">
        <v>4.1359000000000004</v>
      </c>
      <c r="J538" s="44">
        <f>IF($E515&gt;0, $E515, $E514*$E517)</f>
        <v>910.35058338722581</v>
      </c>
      <c r="K538" s="118">
        <f>J538*I538</f>
        <v>3765.1189778312278</v>
      </c>
      <c r="L538" s="119">
        <f t="shared" si="56"/>
        <v>200.0950582285127</v>
      </c>
      <c r="M538" s="120">
        <f>IF(ISERROR(L538/H538), "", L538/H538)</f>
        <v>5.6127269477286204E-2</v>
      </c>
      <c r="N538" s="127" t="str">
        <f>IF(ISERROR(ABS(M538)), "", IF(ABS(M538)&gt;=4%, "In the manager's summary, discuss the reasoning for the change in RTSR rates", ""))</f>
        <v>In the manager's summary, discuss the reasoning for the change in RTSR rates</v>
      </c>
      <c r="O538" s="160"/>
    </row>
    <row r="539" spans="1:15" ht="26.4" x14ac:dyDescent="0.25">
      <c r="A539" s="103" t="str">
        <f t="shared" si="55"/>
        <v>Street Light</v>
      </c>
      <c r="D539" s="128" t="s">
        <v>68</v>
      </c>
      <c r="E539" s="25"/>
      <c r="F539" s="36">
        <f>'VRZ BI (2028)'!I539</f>
        <v>2.7887</v>
      </c>
      <c r="G539" s="43">
        <f>IF($E515&gt;0, $E515, $E514*$E516)</f>
        <v>910.35058338722581</v>
      </c>
      <c r="H539" s="116">
        <f>G539*F539</f>
        <v>2538.6946718919567</v>
      </c>
      <c r="I539" s="35">
        <v>2.9460000000000002</v>
      </c>
      <c r="J539" s="44">
        <f>IF($E515&gt;0, $E515, $E514*$E517)</f>
        <v>910.35058338722581</v>
      </c>
      <c r="K539" s="118">
        <f>J539*I539</f>
        <v>2681.8928186587673</v>
      </c>
      <c r="L539" s="119">
        <f t="shared" si="56"/>
        <v>143.19814676681062</v>
      </c>
      <c r="M539" s="120">
        <f>IF(ISERROR(L539/H539), "", L539/H539)</f>
        <v>5.640621077921612E-2</v>
      </c>
      <c r="N539" s="127" t="str">
        <f>IF(ISERROR(ABS(M539)), "", IF(ABS(M539)&gt;=4%, "In the manager's summary, discuss the reasoning for the change in RTSR rates", ""))</f>
        <v>In the manager's summary, discuss the reasoning for the change in RTSR rates</v>
      </c>
      <c r="O539" s="160"/>
    </row>
    <row r="540" spans="1:15" ht="26.4" x14ac:dyDescent="0.25">
      <c r="A540" s="103" t="str">
        <f t="shared" si="55"/>
        <v>Street Light</v>
      </c>
      <c r="B540" s="103" t="s">
        <v>69</v>
      </c>
      <c r="C540" s="24">
        <f>B24</f>
        <v>9</v>
      </c>
      <c r="D540" s="124" t="s">
        <v>70</v>
      </c>
      <c r="E540" s="7"/>
      <c r="F540" s="48"/>
      <c r="G540" s="49"/>
      <c r="H540" s="50">
        <f>SUM(H537:H539)</f>
        <v>25709.366046185452</v>
      </c>
      <c r="I540" s="51"/>
      <c r="J540" s="40"/>
      <c r="K540" s="50">
        <f>SUM(K537:K539)</f>
        <v>26679.630630884501</v>
      </c>
      <c r="L540" s="41">
        <f t="shared" si="56"/>
        <v>970.26458469904901</v>
      </c>
      <c r="M540" s="42">
        <f>IF((H540)=0,"",(L540/H540))</f>
        <v>3.7739732008794866E-2</v>
      </c>
    </row>
    <row r="541" spans="1:15" ht="26.4" x14ac:dyDescent="0.25">
      <c r="A541" s="103" t="str">
        <f t="shared" si="55"/>
        <v>Street Light</v>
      </c>
      <c r="D541" s="129" t="s">
        <v>71</v>
      </c>
      <c r="E541" s="25"/>
      <c r="F541" s="36">
        <v>4.5000000000000005E-3</v>
      </c>
      <c r="G541" s="43">
        <f>E514*E516</f>
        <v>355088.98127968551</v>
      </c>
      <c r="H541" s="130">
        <f>G541*F541</f>
        <v>1597.900415758585</v>
      </c>
      <c r="I541" s="35">
        <v>4.5000000000000005E-3</v>
      </c>
      <c r="J541" s="44">
        <f>E514*E517</f>
        <v>355088.98127968551</v>
      </c>
      <c r="K541" s="118">
        <f>J541*I541</f>
        <v>1597.900415758585</v>
      </c>
      <c r="L541" s="119">
        <f t="shared" si="56"/>
        <v>0</v>
      </c>
      <c r="M541" s="120">
        <f>IF(ISERROR(L541/H541), "", L541/H541)</f>
        <v>0</v>
      </c>
    </row>
    <row r="542" spans="1:15" ht="26.4" x14ac:dyDescent="0.25">
      <c r="A542" s="103" t="str">
        <f t="shared" si="55"/>
        <v>Street Light</v>
      </c>
      <c r="D542" s="129" t="s">
        <v>72</v>
      </c>
      <c r="E542" s="25"/>
      <c r="F542" s="36">
        <v>1.5E-3</v>
      </c>
      <c r="G542" s="43">
        <f>E514*E516</f>
        <v>355088.98127968551</v>
      </c>
      <c r="H542" s="130">
        <f>G542*F542</f>
        <v>532.63347191952823</v>
      </c>
      <c r="I542" s="35">
        <v>1.5E-3</v>
      </c>
      <c r="J542" s="44">
        <f>E514*E517</f>
        <v>355088.98127968551</v>
      </c>
      <c r="K542" s="118">
        <f>J542*I542</f>
        <v>532.63347191952823</v>
      </c>
      <c r="L542" s="119">
        <f t="shared" si="56"/>
        <v>0</v>
      </c>
      <c r="M542" s="120">
        <f>IF(ISERROR(L542/H542), "", L542/H542)</f>
        <v>0</v>
      </c>
    </row>
    <row r="543" spans="1:15" x14ac:dyDescent="0.25">
      <c r="A543" s="103" t="str">
        <f t="shared" si="55"/>
        <v>Street Light</v>
      </c>
      <c r="D543" s="25" t="s">
        <v>73</v>
      </c>
      <c r="E543" s="25"/>
      <c r="F543" s="54">
        <v>0.25</v>
      </c>
      <c r="G543" s="27">
        <v>10652</v>
      </c>
      <c r="H543" s="130">
        <f>G543*F543</f>
        <v>2663</v>
      </c>
      <c r="I543" s="45">
        <v>0.25</v>
      </c>
      <c r="J543" s="30">
        <v>10652</v>
      </c>
      <c r="K543" s="118">
        <f>J543*I543</f>
        <v>2663</v>
      </c>
      <c r="L543" s="119">
        <f t="shared" si="56"/>
        <v>0</v>
      </c>
      <c r="M543" s="120">
        <f>IF(ISERROR(L543/H543), "", L543/H543)</f>
        <v>0</v>
      </c>
    </row>
    <row r="544" spans="1:15" ht="26.4" hidden="1" customHeight="1" x14ac:dyDescent="0.25">
      <c r="A544" s="103" t="str">
        <f t="shared" si="55"/>
        <v>Street Light</v>
      </c>
      <c r="D544" s="129" t="s">
        <v>74</v>
      </c>
      <c r="E544" s="25"/>
      <c r="F544" s="34"/>
      <c r="G544" s="43"/>
      <c r="H544" s="130"/>
      <c r="I544" s="35"/>
      <c r="J544" s="44"/>
      <c r="K544" s="118"/>
      <c r="L544" s="119"/>
      <c r="M544" s="120"/>
    </row>
    <row r="545" spans="1:13" ht="13.2" hidden="1" customHeight="1" x14ac:dyDescent="0.25">
      <c r="A545" s="103" t="str">
        <f t="shared" si="55"/>
        <v>Street Light</v>
      </c>
      <c r="B545" s="103" t="s">
        <v>12</v>
      </c>
      <c r="D545" s="25" t="s">
        <v>75</v>
      </c>
      <c r="E545" s="25"/>
      <c r="F545" s="96">
        <v>8.6999999999999994E-2</v>
      </c>
      <c r="G545" s="55">
        <f>IF(AND(E514*12&gt;=150000),OffPeakPer*E514*E516,OffPeakPer*E514)</f>
        <v>227256.94801899872</v>
      </c>
      <c r="H545" s="130">
        <f>G545*F545</f>
        <v>19771.354477652887</v>
      </c>
      <c r="I545" s="35">
        <f>OffPeak</f>
        <v>9.8000000000000004E-2</v>
      </c>
      <c r="J545" s="56">
        <f>IF(AND(E514*12&gt;=150000),OffPeakPer*E514*E517,OffPeakPer*E514)</f>
        <v>227256.94801899872</v>
      </c>
      <c r="K545" s="118">
        <f>J545*I545</f>
        <v>22271.180905861875</v>
      </c>
      <c r="L545" s="119">
        <f>K545-H545</f>
        <v>2499.8264282089876</v>
      </c>
      <c r="M545" s="120">
        <f>IF(ISERROR(L545/H545), "", L545/H545)</f>
        <v>0.1264367816091955</v>
      </c>
    </row>
    <row r="546" spans="1:13" ht="13.2" hidden="1" customHeight="1" x14ac:dyDescent="0.25">
      <c r="A546" s="103" t="str">
        <f t="shared" si="55"/>
        <v>Street Light</v>
      </c>
      <c r="B546" s="103" t="s">
        <v>12</v>
      </c>
      <c r="D546" s="25" t="s">
        <v>76</v>
      </c>
      <c r="E546" s="25"/>
      <c r="F546" s="96">
        <v>0.157</v>
      </c>
      <c r="G546" s="55">
        <f>IF(AND(E514*12&gt;=150000),MidPeakPer*E514*E516,MidPeakPer*E514)</f>
        <v>63916.01663034338</v>
      </c>
      <c r="H546" s="130">
        <f>G546*F546</f>
        <v>10034.814610963911</v>
      </c>
      <c r="I546" s="35">
        <f>MidPeak</f>
        <v>0.157</v>
      </c>
      <c r="J546" s="56">
        <f>IF(AND(E514*12&gt;=150000),MidPeakPer*E514*E517,MidPeakPer*E514)</f>
        <v>63916.01663034338</v>
      </c>
      <c r="K546" s="118">
        <f>J546*I546</f>
        <v>10034.814610963911</v>
      </c>
      <c r="L546" s="119">
        <f>K546-H546</f>
        <v>0</v>
      </c>
      <c r="M546" s="120">
        <f>IF(ISERROR(L546/H546), "", L546/H546)</f>
        <v>0</v>
      </c>
    </row>
    <row r="547" spans="1:13" ht="13.2" hidden="1" customHeight="1" x14ac:dyDescent="0.25">
      <c r="A547" s="103" t="str">
        <f t="shared" si="55"/>
        <v>Street Light</v>
      </c>
      <c r="B547" s="103" t="s">
        <v>12</v>
      </c>
      <c r="D547" s="103" t="s">
        <v>77</v>
      </c>
      <c r="E547" s="25"/>
      <c r="F547" s="96">
        <v>0.182</v>
      </c>
      <c r="G547" s="55">
        <f>IF(AND(E514*12&gt;=150000),OnPeakPer*E514*E516,OnPeakPer*E514)</f>
        <v>63916.01663034338</v>
      </c>
      <c r="H547" s="130">
        <f>G547*F547</f>
        <v>11632.715026722495</v>
      </c>
      <c r="I547" s="35">
        <f>OnPeak</f>
        <v>0.20300000000000001</v>
      </c>
      <c r="J547" s="56">
        <f>IF(AND(E514*12&gt;=150000),OnPeakPer*E514*E517,OnPeakPer*E514)</f>
        <v>63916.01663034338</v>
      </c>
      <c r="K547" s="118">
        <f>J547*I547</f>
        <v>12974.951375959707</v>
      </c>
      <c r="L547" s="119">
        <f>K547-H547</f>
        <v>1342.2363492372115</v>
      </c>
      <c r="M547" s="120">
        <f>IF(ISERROR(L547/H547), "", L547/H547)</f>
        <v>0.11538461538461543</v>
      </c>
    </row>
    <row r="548" spans="1:13" ht="13.2" hidden="1" customHeight="1" x14ac:dyDescent="0.25">
      <c r="A548" s="103" t="str">
        <f t="shared" si="55"/>
        <v>Street Light</v>
      </c>
      <c r="B548" s="103" t="s">
        <v>78</v>
      </c>
      <c r="D548" s="25" t="s">
        <v>79</v>
      </c>
      <c r="E548" s="25"/>
      <c r="F548" s="57">
        <v>0.11308</v>
      </c>
      <c r="G548" s="55">
        <f>IF(AND(E514*12&gt;=150000),E514*E516,E514)</f>
        <v>355088.98127968551</v>
      </c>
      <c r="H548" s="130">
        <f>G548*F548</f>
        <v>40153.462003106841</v>
      </c>
      <c r="I548" s="35">
        <f>F548</f>
        <v>0.11308</v>
      </c>
      <c r="J548" s="56">
        <f>IF(AND(E514*12&gt;=150000),E514*E517,E514)</f>
        <v>355088.98127968551</v>
      </c>
      <c r="K548" s="118">
        <f>J548*I548</f>
        <v>40153.462003106841</v>
      </c>
      <c r="L548" s="119">
        <f>K548-H548</f>
        <v>0</v>
      </c>
      <c r="M548" s="120">
        <f>IF(ISERROR(L548/H548), "", L548/H548)</f>
        <v>0</v>
      </c>
    </row>
    <row r="549" spans="1:13" ht="13.8" thickBot="1" x14ac:dyDescent="0.3">
      <c r="A549" s="103" t="str">
        <f t="shared" si="55"/>
        <v>Street Light</v>
      </c>
      <c r="B549" s="103" t="s">
        <v>17</v>
      </c>
      <c r="D549" s="25" t="s">
        <v>80</v>
      </c>
      <c r="E549" s="25"/>
      <c r="F549" s="57">
        <v>0.11308</v>
      </c>
      <c r="G549" s="55">
        <f>IF(AND(E514*12&gt;=150000),E514*E516,E514)</f>
        <v>355088.98127968551</v>
      </c>
      <c r="H549" s="130">
        <f>G549*F549</f>
        <v>40153.462003106841</v>
      </c>
      <c r="I549" s="35">
        <f>F549</f>
        <v>0.11308</v>
      </c>
      <c r="J549" s="56">
        <f>IF(AND(E514*12&gt;=150000),E514*E517,E514)</f>
        <v>355088.98127968551</v>
      </c>
      <c r="K549" s="118">
        <f>J549*I549</f>
        <v>40153.462003106841</v>
      </c>
      <c r="L549" s="119">
        <f>K549-H549</f>
        <v>0</v>
      </c>
      <c r="M549" s="120">
        <f>IF(ISERROR(L549/H549), "", L549/H549)</f>
        <v>0</v>
      </c>
    </row>
    <row r="550" spans="1:13" ht="13.8" thickBot="1" x14ac:dyDescent="0.3">
      <c r="A550" s="103" t="str">
        <f t="shared" si="55"/>
        <v>Street Light</v>
      </c>
      <c r="D550" s="58"/>
      <c r="E550" s="59"/>
      <c r="F550" s="60"/>
      <c r="G550" s="61"/>
      <c r="H550" s="62"/>
      <c r="I550" s="60"/>
      <c r="J550" s="63"/>
      <c r="K550" s="62"/>
      <c r="L550" s="64"/>
      <c r="M550" s="65"/>
    </row>
    <row r="551" spans="1:13" ht="13.2" hidden="1" customHeight="1" x14ac:dyDescent="0.25">
      <c r="A551" s="103" t="str">
        <f t="shared" si="55"/>
        <v>Street Light</v>
      </c>
      <c r="B551" s="103" t="s">
        <v>12</v>
      </c>
      <c r="D551" s="135" t="s">
        <v>81</v>
      </c>
      <c r="E551" s="25"/>
      <c r="F551" s="66"/>
      <c r="G551" s="67"/>
      <c r="H551" s="68">
        <f>SUM(H541:H547,H540)</f>
        <v>71941.784049202863</v>
      </c>
      <c r="I551" s="69"/>
      <c r="J551" s="69"/>
      <c r="K551" s="68">
        <f>SUM(K541:K547,K540)</f>
        <v>76754.111411348102</v>
      </c>
      <c r="L551" s="70">
        <f>K551-H551</f>
        <v>4812.327362145239</v>
      </c>
      <c r="M551" s="71">
        <f>IF((H551)=0,"",(L551/H551))</f>
        <v>6.6891965854696658E-2</v>
      </c>
    </row>
    <row r="552" spans="1:13" ht="13.2" hidden="1" customHeight="1" x14ac:dyDescent="0.25">
      <c r="A552" s="103" t="str">
        <f t="shared" si="55"/>
        <v>Street Light</v>
      </c>
      <c r="B552" s="103" t="s">
        <v>12</v>
      </c>
      <c r="D552" s="142" t="s">
        <v>82</v>
      </c>
      <c r="E552" s="25"/>
      <c r="F552" s="66">
        <v>0.13</v>
      </c>
      <c r="G552" s="72"/>
      <c r="H552" s="73">
        <f>H551*F552</f>
        <v>9352.4319263963716</v>
      </c>
      <c r="I552" s="74">
        <v>0.13</v>
      </c>
      <c r="J552" s="27"/>
      <c r="K552" s="73">
        <f>K551*I552</f>
        <v>9978.0344834752541</v>
      </c>
      <c r="L552" s="32">
        <f>K552-H552</f>
        <v>625.60255707888246</v>
      </c>
      <c r="M552" s="75">
        <f>IF((H552)=0,"",(L552/H552))</f>
        <v>6.6891965854696811E-2</v>
      </c>
    </row>
    <row r="553" spans="1:13" ht="14.4" hidden="1" customHeight="1" x14ac:dyDescent="0.3">
      <c r="A553" s="103" t="str">
        <f t="shared" si="55"/>
        <v>Street Light</v>
      </c>
      <c r="B553" s="103" t="s">
        <v>12</v>
      </c>
      <c r="D553" s="142" t="s">
        <v>83</v>
      </c>
      <c r="E553" s="147"/>
      <c r="F553" s="76">
        <f>OER</f>
        <v>0.23499999999999999</v>
      </c>
      <c r="G553" s="72"/>
      <c r="H553" s="73">
        <f>IF(OR(ISNUMBER(SEARCH("[DGEN]", E512))=TRUE, ISNUMBER(SEARCH("STREET LIGHT", E512))=TRUE), 0, IF(AND(E514=0, E515=0),0, IF(AND(E515=0, E514*12&gt;250000), 0, IF(AND(E514=0, E515&gt;=50), 0, IF(E514*12&lt;=250000, F553*H551*-1, IF(E515&lt;50, F553*H551*-1, 0))))))</f>
        <v>0</v>
      </c>
      <c r="I553" s="76">
        <f>OER</f>
        <v>0.23499999999999999</v>
      </c>
      <c r="J553" s="27"/>
      <c r="K553" s="73">
        <f>IF(OR(ISNUMBER(SEARCH("[DGEN]", E512))=TRUE, ISNUMBER(SEARCH("STREET LIGHT", E512))=TRUE), 0, IF(AND(E514=0, E515=0),0, IF(AND(E515=0, E514*12&gt;250000), 0, IF(AND(E514=0, E515&gt;=50), 0, IF(E514*12&lt;=250000, I553*K551*-1, IF(E515&lt;50, I553*K551*-1, 0))))))</f>
        <v>0</v>
      </c>
      <c r="L553" s="32">
        <f>K553-H553</f>
        <v>0</v>
      </c>
      <c r="M553" s="75"/>
    </row>
    <row r="554" spans="1:13" ht="13.2" hidden="1" customHeight="1" x14ac:dyDescent="0.25">
      <c r="A554" s="103" t="str">
        <f t="shared" si="55"/>
        <v>Street Light</v>
      </c>
      <c r="B554" s="103" t="s">
        <v>84</v>
      </c>
      <c r="D554" s="248" t="s">
        <v>85</v>
      </c>
      <c r="E554" s="248"/>
      <c r="F554" s="77"/>
      <c r="G554" s="78"/>
      <c r="H554" s="79">
        <f>H551+H552+H553</f>
        <v>81294.215975599232</v>
      </c>
      <c r="I554" s="80"/>
      <c r="J554" s="80"/>
      <c r="K554" s="81">
        <f>K551+K552+K553</f>
        <v>86732.145894823363</v>
      </c>
      <c r="L554" s="82">
        <f>K554-H554</f>
        <v>5437.9299192241306</v>
      </c>
      <c r="M554" s="83">
        <f>IF((H554)=0,"",(L554/H554))</f>
        <v>6.6891965854696797E-2</v>
      </c>
    </row>
    <row r="555" spans="1:13" ht="13.8" hidden="1" customHeight="1" thickBot="1" x14ac:dyDescent="0.3">
      <c r="A555" s="103" t="str">
        <f t="shared" si="55"/>
        <v>Street Light</v>
      </c>
      <c r="B555" s="103" t="s">
        <v>12</v>
      </c>
      <c r="D555" s="131"/>
      <c r="E555" s="132"/>
      <c r="F555" s="60"/>
      <c r="G555" s="61"/>
      <c r="H555" s="62"/>
      <c r="I555" s="60"/>
      <c r="J555" s="63"/>
      <c r="K555" s="62"/>
      <c r="L555" s="64"/>
      <c r="M555" s="65"/>
    </row>
    <row r="556" spans="1:13" ht="13.2" hidden="1" customHeight="1" x14ac:dyDescent="0.25">
      <c r="A556" s="103" t="str">
        <f t="shared" si="55"/>
        <v>Street Light</v>
      </c>
      <c r="B556" s="103" t="s">
        <v>78</v>
      </c>
      <c r="D556" s="135" t="s">
        <v>86</v>
      </c>
      <c r="E556" s="25"/>
      <c r="F556" s="66"/>
      <c r="G556" s="67"/>
      <c r="H556" s="68">
        <f>SUM(H548,H541:H544,H540)</f>
        <v>70656.36193697041</v>
      </c>
      <c r="I556" s="69"/>
      <c r="J556" s="69"/>
      <c r="K556" s="68">
        <f>SUM(K548,K541:K544,K540)</f>
        <v>71626.626521669459</v>
      </c>
      <c r="L556" s="70">
        <f>K556-H556</f>
        <v>970.26458469904901</v>
      </c>
      <c r="M556" s="71">
        <f>IF((H556)=0,"",(L556/H556))</f>
        <v>1.3732161663865195E-2</v>
      </c>
    </row>
    <row r="557" spans="1:13" ht="13.2" hidden="1" customHeight="1" x14ac:dyDescent="0.25">
      <c r="A557" s="103" t="str">
        <f t="shared" si="55"/>
        <v>Street Light</v>
      </c>
      <c r="B557" s="103" t="s">
        <v>78</v>
      </c>
      <c r="D557" s="142" t="s">
        <v>82</v>
      </c>
      <c r="E557" s="25"/>
      <c r="F557" s="66">
        <v>0.13</v>
      </c>
      <c r="G557" s="67"/>
      <c r="H557" s="73">
        <f>H556*F557</f>
        <v>9185.3270518061545</v>
      </c>
      <c r="I557" s="66">
        <v>0.13</v>
      </c>
      <c r="J557" s="74"/>
      <c r="K557" s="73">
        <f>K556*I557</f>
        <v>9311.4614478170297</v>
      </c>
      <c r="L557" s="32">
        <f>K557-H557</f>
        <v>126.13439601087521</v>
      </c>
      <c r="M557" s="75">
        <f>IF((H557)=0,"",(L557/H557))</f>
        <v>1.3732161663865067E-2</v>
      </c>
    </row>
    <row r="558" spans="1:13" ht="14.4" hidden="1" customHeight="1" x14ac:dyDescent="0.3">
      <c r="A558" s="103" t="str">
        <f t="shared" si="55"/>
        <v>Street Light</v>
      </c>
      <c r="B558" s="103" t="s">
        <v>78</v>
      </c>
      <c r="D558" s="142" t="s">
        <v>83</v>
      </c>
      <c r="E558" s="147"/>
      <c r="F558" s="76">
        <f>OER</f>
        <v>0.23499999999999999</v>
      </c>
      <c r="G558" s="67"/>
      <c r="H558" s="73">
        <f>IF(OR(ISNUMBER(SEARCH("[DGEN]", E512))=TRUE, ISNUMBER(SEARCH("STREET LIGHT", E512))=TRUE), 0, IF(AND(E514=0, E515=0),0, IF(AND(E515=0, E514*12&gt;250000), 0, IF(AND(E514=0, E515&gt;=50), 0, IF(E514*12&lt;=250000, F558*H556*-1, IF(E515&lt;50, F558*H556*-1, 0))))))</f>
        <v>0</v>
      </c>
      <c r="I558" s="76">
        <f>OER</f>
        <v>0.23499999999999999</v>
      </c>
      <c r="J558" s="74"/>
      <c r="K558" s="73">
        <f>IF(OR(ISNUMBER(SEARCH("[DGEN]", E512))=TRUE, ISNUMBER(SEARCH("STREET LIGHT", E512))=TRUE), 0, IF(AND(E514=0, E515=0),0, IF(AND(E515=0, E514*12&gt;250000), 0, IF(AND(E514=0, E515&gt;=50), 0, IF(E514*12&lt;=250000, I558*K556*-1, IF(E515&lt;50, I558*K556*-1, 0))))))</f>
        <v>0</v>
      </c>
      <c r="L558" s="32"/>
      <c r="M558" s="75"/>
    </row>
    <row r="559" spans="1:13" ht="13.2" hidden="1" customHeight="1" x14ac:dyDescent="0.25">
      <c r="A559" s="103" t="str">
        <f t="shared" si="55"/>
        <v>Street Light</v>
      </c>
      <c r="B559" s="103" t="s">
        <v>87</v>
      </c>
      <c r="D559" s="248" t="s">
        <v>86</v>
      </c>
      <c r="E559" s="248"/>
      <c r="F559" s="84"/>
      <c r="G559" s="85"/>
      <c r="H559" s="79">
        <f>SUM(H556,H557)</f>
        <v>79841.688988776557</v>
      </c>
      <c r="I559" s="86"/>
      <c r="J559" s="86"/>
      <c r="K559" s="79">
        <f>SUM(K556,K557)</f>
        <v>80938.087969486485</v>
      </c>
      <c r="L559" s="87">
        <f>K559-H559</f>
        <v>1096.3989807099279</v>
      </c>
      <c r="M559" s="88">
        <f>IF((H559)=0,"",(L559/H559))</f>
        <v>1.3732161663865226E-2</v>
      </c>
    </row>
    <row r="560" spans="1:13" ht="13.8" hidden="1" customHeight="1" thickBot="1" x14ac:dyDescent="0.3">
      <c r="A560" s="103" t="str">
        <f t="shared" si="55"/>
        <v>Street Light</v>
      </c>
      <c r="B560" s="103" t="s">
        <v>78</v>
      </c>
      <c r="D560" s="131"/>
      <c r="E560" s="132"/>
      <c r="F560" s="89"/>
      <c r="G560" s="90"/>
      <c r="H560" s="91"/>
      <c r="I560" s="89"/>
      <c r="J560" s="61"/>
      <c r="K560" s="91"/>
      <c r="L560" s="92"/>
      <c r="M560" s="65"/>
    </row>
    <row r="561" spans="1:14" x14ac:dyDescent="0.25">
      <c r="A561" s="103" t="str">
        <f t="shared" si="55"/>
        <v>Street Light</v>
      </c>
      <c r="B561" s="103" t="s">
        <v>17</v>
      </c>
      <c r="D561" s="135" t="s">
        <v>88</v>
      </c>
      <c r="E561" s="25"/>
      <c r="F561" s="136"/>
      <c r="G561" s="137"/>
      <c r="H561" s="138">
        <f>SUM(H549,H541:H544,H540)</f>
        <v>70656.36193697041</v>
      </c>
      <c r="I561" s="139"/>
      <c r="J561" s="139"/>
      <c r="K561" s="138">
        <f>SUM(K549,K541:K544,K540)</f>
        <v>71626.626521669459</v>
      </c>
      <c r="L561" s="140">
        <f>K561-H561</f>
        <v>970.26458469904901</v>
      </c>
      <c r="M561" s="141">
        <f>IF((H561)=0,"",(L561/H561))</f>
        <v>1.3732161663865195E-2</v>
      </c>
    </row>
    <row r="562" spans="1:14" x14ac:dyDescent="0.25">
      <c r="A562" s="103" t="str">
        <f t="shared" si="55"/>
        <v>Street Light</v>
      </c>
      <c r="B562" s="103" t="s">
        <v>17</v>
      </c>
      <c r="D562" s="142" t="s">
        <v>82</v>
      </c>
      <c r="E562" s="25"/>
      <c r="F562" s="136">
        <v>0.13</v>
      </c>
      <c r="G562" s="137"/>
      <c r="H562" s="144">
        <f>H561*F562</f>
        <v>9185.3270518061545</v>
      </c>
      <c r="I562" s="136">
        <v>0.13</v>
      </c>
      <c r="J562" s="145"/>
      <c r="K562" s="144">
        <f>K561*I562</f>
        <v>9311.4614478170297</v>
      </c>
      <c r="L562" s="119">
        <f>K562-H562</f>
        <v>126.13439601087521</v>
      </c>
      <c r="M562" s="146">
        <f>IF((H562)=0,"",(L562/H562))</f>
        <v>1.3732161663865067E-2</v>
      </c>
    </row>
    <row r="563" spans="1:14" ht="14.4" x14ac:dyDescent="0.3">
      <c r="A563" s="103" t="str">
        <f t="shared" si="55"/>
        <v>Street Light</v>
      </c>
      <c r="B563" s="103" t="s">
        <v>17</v>
      </c>
      <c r="D563" s="142" t="s">
        <v>83</v>
      </c>
      <c r="E563" s="147"/>
      <c r="F563" s="148">
        <f>OER</f>
        <v>0.23499999999999999</v>
      </c>
      <c r="G563" s="137"/>
      <c r="H563" s="144">
        <f>IF(OR(ISNUMBER(SEARCH("[DGEN]", E512))=TRUE, ISNUMBER(SEARCH("STREET LIGHT", E512))=TRUE), 0, IF(AND(E514=0, E515=0),0, IF(AND(E515=0, E514*12&gt;250000), 0, IF(AND(E514=0, E515&gt;=50), 0, IF(E514*12&lt;=250000, F563*H561*-1, IF(E515&lt;50, F563*H561*-1, 0))))))</f>
        <v>0</v>
      </c>
      <c r="I563" s="148">
        <f>OER</f>
        <v>0.23499999999999999</v>
      </c>
      <c r="J563" s="145"/>
      <c r="K563" s="144">
        <f>IF(OR(ISNUMBER(SEARCH("[DGEN]", E512))=TRUE, ISNUMBER(SEARCH("STREET LIGHT", E512))=TRUE), 0, IF(AND(E514=0, E515=0),0, IF(AND(E515=0, E514*12&gt;250000), 0, IF(AND(E514=0, E515&gt;=50), 0, IF(E514*12&lt;=250000, I563*K561*-1, IF(E515&lt;50, I563*K561*-1, 0))))))</f>
        <v>0</v>
      </c>
      <c r="L563" s="119"/>
      <c r="M563" s="146"/>
    </row>
    <row r="564" spans="1:14" ht="13.8" customHeight="1" thickBot="1" x14ac:dyDescent="0.3">
      <c r="A564" s="103" t="str">
        <f t="shared" si="55"/>
        <v>Street Light</v>
      </c>
      <c r="B564" s="103" t="s">
        <v>89</v>
      </c>
      <c r="C564" s="24">
        <f>B24</f>
        <v>9</v>
      </c>
      <c r="D564" s="247" t="s">
        <v>88</v>
      </c>
      <c r="E564" s="247"/>
      <c r="F564" s="84"/>
      <c r="G564" s="85"/>
      <c r="H564" s="79">
        <f>SUM(H561,H562)</f>
        <v>79841.688988776557</v>
      </c>
      <c r="I564" s="86"/>
      <c r="J564" s="86"/>
      <c r="K564" s="79">
        <f>SUM(K561,K562)</f>
        <v>80938.087969486485</v>
      </c>
      <c r="L564" s="87">
        <f>K564-H564</f>
        <v>1096.3989807099279</v>
      </c>
      <c r="M564" s="88">
        <f>IF((H564)=0,"",(L564/H564))</f>
        <v>1.3732161663865226E-2</v>
      </c>
    </row>
    <row r="565" spans="1:14" ht="13.8" thickBot="1" x14ac:dyDescent="0.3">
      <c r="A565" s="103" t="str">
        <f t="shared" si="55"/>
        <v>Street Light</v>
      </c>
      <c r="B565" s="103" t="s">
        <v>17</v>
      </c>
      <c r="D565" s="58"/>
      <c r="E565" s="59"/>
      <c r="F565" s="93"/>
      <c r="G565" s="90"/>
      <c r="H565" s="94"/>
      <c r="I565" s="93"/>
      <c r="J565" s="61"/>
      <c r="K565" s="94"/>
      <c r="L565" s="92"/>
      <c r="M565" s="95"/>
    </row>
    <row r="568" spans="1:14" x14ac:dyDescent="0.25">
      <c r="C568" s="103"/>
      <c r="D568" s="104" t="s">
        <v>34</v>
      </c>
      <c r="E568" s="246" t="str">
        <f>D25</f>
        <v>Residential (Low)</v>
      </c>
      <c r="F568" s="246"/>
      <c r="G568" s="246"/>
      <c r="H568" s="246"/>
      <c r="I568" s="246"/>
      <c r="J568" s="246"/>
      <c r="K568" s="103" t="str">
        <f>IF(N520="DEMAND - INTERVAL","RTSR - INTERVAL METERED","")</f>
        <v/>
      </c>
    </row>
    <row r="569" spans="1:14" x14ac:dyDescent="0.25">
      <c r="C569" s="103"/>
      <c r="D569" s="104" t="s">
        <v>35</v>
      </c>
      <c r="E569" s="236" t="str">
        <f>H25</f>
        <v>RPP</v>
      </c>
      <c r="F569" s="236"/>
      <c r="G569" s="236"/>
      <c r="H569" s="20"/>
      <c r="I569" s="20"/>
    </row>
    <row r="570" spans="1:14" ht="15.6" x14ac:dyDescent="0.25">
      <c r="C570" s="103"/>
      <c r="D570" s="104" t="s">
        <v>36</v>
      </c>
      <c r="E570" s="21">
        <f>K25</f>
        <v>325</v>
      </c>
      <c r="F570" s="105" t="s">
        <v>11</v>
      </c>
      <c r="J570" s="22"/>
      <c r="K570" s="22"/>
      <c r="L570" s="22"/>
      <c r="M570" s="22"/>
      <c r="N570" s="22"/>
    </row>
    <row r="571" spans="1:14" ht="15.6" x14ac:dyDescent="0.3">
      <c r="C571" s="103"/>
      <c r="D571" s="104" t="s">
        <v>37</v>
      </c>
      <c r="E571" s="21">
        <f>L25</f>
        <v>0</v>
      </c>
      <c r="F571" s="106" t="s">
        <v>16</v>
      </c>
      <c r="G571" s="107"/>
      <c r="H571" s="108"/>
      <c r="I571" s="108"/>
      <c r="J571" s="108"/>
    </row>
    <row r="572" spans="1:14" x14ac:dyDescent="0.25">
      <c r="C572" s="103"/>
      <c r="D572" s="104" t="s">
        <v>38</v>
      </c>
      <c r="E572" s="23">
        <f>I25</f>
        <v>1.0415000000000001</v>
      </c>
    </row>
    <row r="573" spans="1:14" x14ac:dyDescent="0.25">
      <c r="C573" s="103"/>
      <c r="D573" s="104" t="s">
        <v>39</v>
      </c>
      <c r="E573" s="23">
        <f>J25</f>
        <v>1.0415000000000001</v>
      </c>
    </row>
    <row r="574" spans="1:14" x14ac:dyDescent="0.25">
      <c r="C574" s="103"/>
    </row>
    <row r="575" spans="1:14" x14ac:dyDescent="0.25">
      <c r="C575" s="103"/>
      <c r="E575" s="105"/>
      <c r="F575" s="237" t="s">
        <v>40</v>
      </c>
      <c r="G575" s="238"/>
      <c r="H575" s="239"/>
      <c r="I575" s="237" t="s">
        <v>41</v>
      </c>
      <c r="J575" s="238"/>
      <c r="K575" s="239"/>
      <c r="L575" s="237" t="s">
        <v>42</v>
      </c>
      <c r="M575" s="239"/>
    </row>
    <row r="576" spans="1:14" x14ac:dyDescent="0.25">
      <c r="C576" s="103"/>
      <c r="E576" s="240"/>
      <c r="F576" s="109" t="s">
        <v>43</v>
      </c>
      <c r="G576" s="109" t="s">
        <v>44</v>
      </c>
      <c r="H576" s="110" t="s">
        <v>45</v>
      </c>
      <c r="I576" s="109" t="s">
        <v>43</v>
      </c>
      <c r="J576" s="111" t="s">
        <v>44</v>
      </c>
      <c r="K576" s="110" t="s">
        <v>45</v>
      </c>
      <c r="L576" s="242" t="s">
        <v>46</v>
      </c>
      <c r="M576" s="244" t="s">
        <v>47</v>
      </c>
    </row>
    <row r="577" spans="1:15" x14ac:dyDescent="0.25">
      <c r="C577" s="103"/>
      <c r="E577" s="241"/>
      <c r="F577" s="112" t="s">
        <v>48</v>
      </c>
      <c r="G577" s="112"/>
      <c r="H577" s="113" t="s">
        <v>48</v>
      </c>
      <c r="I577" s="112" t="s">
        <v>48</v>
      </c>
      <c r="J577" s="113"/>
      <c r="K577" s="113" t="s">
        <v>48</v>
      </c>
      <c r="L577" s="243"/>
      <c r="M577" s="245"/>
    </row>
    <row r="578" spans="1:15" x14ac:dyDescent="0.25">
      <c r="A578" s="103" t="str">
        <f>$E568</f>
        <v>Residential (Low)</v>
      </c>
      <c r="D578" s="114" t="s">
        <v>49</v>
      </c>
      <c r="E578" s="25"/>
      <c r="F578" s="26">
        <f>F74</f>
        <v>48.83</v>
      </c>
      <c r="G578" s="115">
        <v>1</v>
      </c>
      <c r="H578" s="116">
        <f>G578*F578</f>
        <v>48.83</v>
      </c>
      <c r="I578" s="29">
        <f>I74</f>
        <v>50.61</v>
      </c>
      <c r="J578" s="117">
        <f>G578</f>
        <v>1</v>
      </c>
      <c r="K578" s="118">
        <f>J578*I578</f>
        <v>50.61</v>
      </c>
      <c r="L578" s="119">
        <f>K578-H578</f>
        <v>1.7800000000000011</v>
      </c>
      <c r="M578" s="120">
        <f>IF(ISERROR(L578/H578), "", L578/H578)</f>
        <v>3.6453000204792162E-2</v>
      </c>
    </row>
    <row r="579" spans="1:15" x14ac:dyDescent="0.25">
      <c r="A579" s="103" t="str">
        <f t="shared" ref="A579:A611" si="60">A578</f>
        <v>Residential (Low)</v>
      </c>
      <c r="D579" s="114" t="s">
        <v>50</v>
      </c>
      <c r="E579" s="25"/>
      <c r="F579" s="34">
        <f t="shared" ref="F579:F605" si="61">F75</f>
        <v>0</v>
      </c>
      <c r="G579" s="115">
        <f>IF($E571&gt;0, $E571, $E570)</f>
        <v>325</v>
      </c>
      <c r="H579" s="116">
        <f>G579*F579</f>
        <v>0</v>
      </c>
      <c r="I579" s="35">
        <f t="shared" ref="I579:I603" si="62">I75</f>
        <v>0</v>
      </c>
      <c r="J579" s="117">
        <f>IF($E571&gt;0, $E571, $E570)</f>
        <v>325</v>
      </c>
      <c r="K579" s="118">
        <f>J579*I579</f>
        <v>0</v>
      </c>
      <c r="L579" s="119">
        <f>K579-H579</f>
        <v>0</v>
      </c>
      <c r="M579" s="120" t="str">
        <f>IF(ISERROR(L579/H579), "", L579/H579)</f>
        <v/>
      </c>
    </row>
    <row r="580" spans="1:15" ht="13.2" hidden="1" customHeight="1" x14ac:dyDescent="0.25">
      <c r="A580" s="103" t="str">
        <f t="shared" si="60"/>
        <v>Residential (Low)</v>
      </c>
      <c r="D580" s="114" t="s">
        <v>51</v>
      </c>
      <c r="E580" s="25"/>
      <c r="F580" s="34">
        <f t="shared" si="61"/>
        <v>0</v>
      </c>
      <c r="G580" s="115">
        <f>IF($E571&gt;0, $E571, $E570)</f>
        <v>325</v>
      </c>
      <c r="H580" s="116">
        <v>0</v>
      </c>
      <c r="I580" s="35">
        <f t="shared" si="62"/>
        <v>0</v>
      </c>
      <c r="J580" s="117">
        <f>IF($E571&gt;0, $E571, $E570)</f>
        <v>325</v>
      </c>
      <c r="K580" s="118">
        <v>0</v>
      </c>
      <c r="L580" s="119"/>
      <c r="M580" s="120"/>
    </row>
    <row r="581" spans="1:15" ht="13.2" hidden="1" customHeight="1" x14ac:dyDescent="0.25">
      <c r="A581" s="103" t="str">
        <f t="shared" si="60"/>
        <v>Residential (Low)</v>
      </c>
      <c r="D581" s="114" t="s">
        <v>52</v>
      </c>
      <c r="E581" s="25"/>
      <c r="F581" s="34">
        <f t="shared" si="61"/>
        <v>0</v>
      </c>
      <c r="G581" s="115">
        <f>IF($E571&gt;0, $E571, $E570)</f>
        <v>325</v>
      </c>
      <c r="H581" s="116">
        <v>0</v>
      </c>
      <c r="I581" s="35">
        <f t="shared" si="62"/>
        <v>0</v>
      </c>
      <c r="J581" s="121">
        <f>IF($E571&gt;0, $E571, $E570)</f>
        <v>325</v>
      </c>
      <c r="K581" s="118">
        <v>0</v>
      </c>
      <c r="L581" s="119">
        <f t="shared" ref="L581:L599" si="63">K581-H581</f>
        <v>0</v>
      </c>
      <c r="M581" s="120" t="str">
        <f>IF(ISERROR(L581/H581), "", L581/H581)</f>
        <v/>
      </c>
    </row>
    <row r="582" spans="1:15" x14ac:dyDescent="0.25">
      <c r="A582" s="103" t="str">
        <f t="shared" si="60"/>
        <v>Residential (Low)</v>
      </c>
      <c r="D582" s="114" t="s">
        <v>53</v>
      </c>
      <c r="E582" s="25"/>
      <c r="F582" s="26">
        <f t="shared" si="61"/>
        <v>1.9727969105762635</v>
      </c>
      <c r="G582" s="115">
        <v>1</v>
      </c>
      <c r="H582" s="116">
        <f>G582*F582</f>
        <v>1.9727969105762635</v>
      </c>
      <c r="I582" s="29">
        <f t="shared" si="62"/>
        <v>1.9727969105762635</v>
      </c>
      <c r="J582" s="117">
        <f>G582</f>
        <v>1</v>
      </c>
      <c r="K582" s="118">
        <f>J582*I582</f>
        <v>1.9727969105762635</v>
      </c>
      <c r="L582" s="119">
        <f t="shared" si="63"/>
        <v>0</v>
      </c>
      <c r="M582" s="120">
        <f>IF(ISERROR(L582/H582), "", L582/H582)</f>
        <v>0</v>
      </c>
    </row>
    <row r="583" spans="1:15" x14ac:dyDescent="0.25">
      <c r="A583" s="103" t="str">
        <f t="shared" si="60"/>
        <v>Residential (Low)</v>
      </c>
      <c r="D583" s="114" t="s">
        <v>54</v>
      </c>
      <c r="E583" s="25"/>
      <c r="F583" s="36">
        <f t="shared" si="61"/>
        <v>0</v>
      </c>
      <c r="G583" s="115">
        <f>IF($E571&gt;0, $E571, $E570)</f>
        <v>325</v>
      </c>
      <c r="H583" s="116">
        <f>G583*F583</f>
        <v>0</v>
      </c>
      <c r="I583" s="35">
        <f t="shared" si="62"/>
        <v>0</v>
      </c>
      <c r="J583" s="117">
        <f>IF($E571&gt;0, $E571, $E570)</f>
        <v>325</v>
      </c>
      <c r="K583" s="118">
        <f>J583*I583</f>
        <v>0</v>
      </c>
      <c r="L583" s="119">
        <f t="shared" si="63"/>
        <v>0</v>
      </c>
      <c r="M583" s="120" t="str">
        <f>IF(ISERROR(L583/H583), "", L583/H583)</f>
        <v/>
      </c>
    </row>
    <row r="584" spans="1:15" x14ac:dyDescent="0.25">
      <c r="A584" s="103" t="str">
        <f t="shared" si="60"/>
        <v>Residential (Low)</v>
      </c>
      <c r="B584" s="103" t="s">
        <v>55</v>
      </c>
      <c r="C584" s="24">
        <f>B25</f>
        <v>10</v>
      </c>
      <c r="D584" s="46" t="s">
        <v>56</v>
      </c>
      <c r="E584" s="47"/>
      <c r="F584" s="48"/>
      <c r="G584" s="49"/>
      <c r="H584" s="50">
        <f>SUM(H578:H583)</f>
        <v>50.802796910576262</v>
      </c>
      <c r="I584" s="51"/>
      <c r="J584" s="52"/>
      <c r="K584" s="50">
        <f>SUM(K578:K583)</f>
        <v>52.582796910576263</v>
      </c>
      <c r="L584" s="41">
        <f t="shared" si="63"/>
        <v>1.7800000000000011</v>
      </c>
      <c r="M584" s="42">
        <f>IF((H584)=0,"",(L584/H584))</f>
        <v>3.5037441012021053E-2</v>
      </c>
    </row>
    <row r="585" spans="1:15" x14ac:dyDescent="0.25">
      <c r="A585" s="103" t="str">
        <f t="shared" si="60"/>
        <v>Residential (Low)</v>
      </c>
      <c r="D585" s="123" t="s">
        <v>57</v>
      </c>
      <c r="E585" s="25"/>
      <c r="F585" s="34">
        <f t="shared" si="61"/>
        <v>0.12752000000000002</v>
      </c>
      <c r="G585" s="43">
        <f>IF(F585=0, 0, $E570*E572-E570)</f>
        <v>13.487500000000011</v>
      </c>
      <c r="H585" s="28">
        <f t="shared" ref="H585:H592" si="64">G585*F585</f>
        <v>1.7199260000000018</v>
      </c>
      <c r="I585" s="35">
        <f t="shared" si="62"/>
        <v>0.12752000000000002</v>
      </c>
      <c r="J585" s="44">
        <f>IF(I585=0, 0, E570*E573-E570)</f>
        <v>13.487500000000011</v>
      </c>
      <c r="K585" s="31">
        <f t="shared" ref="K585:K592" si="65">J585*I585</f>
        <v>1.7199260000000018</v>
      </c>
      <c r="L585" s="119">
        <f t="shared" si="63"/>
        <v>0</v>
      </c>
      <c r="M585" s="120">
        <f t="shared" ref="M585:M592" si="66">IF(ISERROR(L585/H585), "", L585/H585)</f>
        <v>0</v>
      </c>
    </row>
    <row r="586" spans="1:15" ht="26.4" x14ac:dyDescent="0.25">
      <c r="A586" s="103" t="str">
        <f t="shared" si="60"/>
        <v>Residential (Low)</v>
      </c>
      <c r="D586" s="123" t="s">
        <v>58</v>
      </c>
      <c r="E586" s="25"/>
      <c r="F586" s="36">
        <f t="shared" si="61"/>
        <v>0</v>
      </c>
      <c r="G586" s="55">
        <f>IF($E571&gt;0, $E571, $E570)</f>
        <v>325</v>
      </c>
      <c r="H586" s="116">
        <f t="shared" si="64"/>
        <v>0</v>
      </c>
      <c r="I586" s="35">
        <f t="shared" si="62"/>
        <v>0</v>
      </c>
      <c r="J586" s="56">
        <f>IF($E571&gt;0, $E571, $E570)</f>
        <v>325</v>
      </c>
      <c r="K586" s="118">
        <f t="shared" si="65"/>
        <v>0</v>
      </c>
      <c r="L586" s="119">
        <f t="shared" si="63"/>
        <v>0</v>
      </c>
      <c r="M586" s="120" t="str">
        <f t="shared" si="66"/>
        <v/>
      </c>
    </row>
    <row r="587" spans="1:15" x14ac:dyDescent="0.25">
      <c r="A587" s="103" t="str">
        <f t="shared" si="60"/>
        <v>Residential (Low)</v>
      </c>
      <c r="D587" s="123" t="s">
        <v>59</v>
      </c>
      <c r="E587" s="25"/>
      <c r="F587" s="36">
        <f t="shared" si="61"/>
        <v>0</v>
      </c>
      <c r="G587" s="55">
        <f>IF($E571&gt;0, $E571, $E570)</f>
        <v>325</v>
      </c>
      <c r="H587" s="116">
        <f t="shared" si="64"/>
        <v>0</v>
      </c>
      <c r="I587" s="35">
        <f t="shared" si="62"/>
        <v>0</v>
      </c>
      <c r="J587" s="56">
        <f>IF($E571&gt;0, $E571, $E570)</f>
        <v>325</v>
      </c>
      <c r="K587" s="118">
        <f t="shared" si="65"/>
        <v>0</v>
      </c>
      <c r="L587" s="119">
        <f t="shared" si="63"/>
        <v>0</v>
      </c>
      <c r="M587" s="120" t="str">
        <f t="shared" si="66"/>
        <v/>
      </c>
    </row>
    <row r="588" spans="1:15" x14ac:dyDescent="0.25">
      <c r="A588" s="103" t="str">
        <f t="shared" si="60"/>
        <v>Residential (Low)</v>
      </c>
      <c r="D588" s="123" t="s">
        <v>60</v>
      </c>
      <c r="E588" s="25"/>
      <c r="F588" s="34">
        <f t="shared" si="61"/>
        <v>0</v>
      </c>
      <c r="G588" s="55">
        <f>E570</f>
        <v>325</v>
      </c>
      <c r="H588" s="116">
        <f t="shared" si="64"/>
        <v>0</v>
      </c>
      <c r="I588" s="35">
        <f t="shared" si="62"/>
        <v>0</v>
      </c>
      <c r="J588" s="56">
        <f>E570</f>
        <v>325</v>
      </c>
      <c r="K588" s="118">
        <f t="shared" si="65"/>
        <v>0</v>
      </c>
      <c r="L588" s="119">
        <f t="shared" si="63"/>
        <v>0</v>
      </c>
      <c r="M588" s="120" t="str">
        <f t="shared" si="66"/>
        <v/>
      </c>
    </row>
    <row r="589" spans="1:15" x14ac:dyDescent="0.25">
      <c r="A589" s="103" t="str">
        <f t="shared" si="60"/>
        <v>Residential (Low)</v>
      </c>
      <c r="D589" s="114" t="s">
        <v>61</v>
      </c>
      <c r="E589" s="25"/>
      <c r="F589" s="36">
        <f t="shared" si="61"/>
        <v>1.5338786699851134E-3</v>
      </c>
      <c r="G589" s="55">
        <f>IF($E571&gt;0, $E571, $E570)</f>
        <v>325</v>
      </c>
      <c r="H589" s="116">
        <f t="shared" si="64"/>
        <v>0.49851056774516184</v>
      </c>
      <c r="I589" s="35">
        <f t="shared" si="62"/>
        <v>1.603999374126371E-3</v>
      </c>
      <c r="J589" s="56">
        <f>IF($E571&gt;0, $E571, $E570)</f>
        <v>325</v>
      </c>
      <c r="K589" s="118">
        <f t="shared" si="65"/>
        <v>0.52129979659107062</v>
      </c>
      <c r="L589" s="119">
        <f t="shared" si="63"/>
        <v>2.2789228845908782E-2</v>
      </c>
      <c r="M589" s="120">
        <f t="shared" si="66"/>
        <v>4.5714635396773805E-2</v>
      </c>
      <c r="O589" s="160"/>
    </row>
    <row r="590" spans="1:15" ht="26.4" x14ac:dyDescent="0.25">
      <c r="A590" s="103" t="str">
        <f t="shared" si="60"/>
        <v>Residential (Low)</v>
      </c>
      <c r="D590" s="123" t="s">
        <v>62</v>
      </c>
      <c r="E590" s="25"/>
      <c r="F590" s="36">
        <f t="shared" si="61"/>
        <v>0.42</v>
      </c>
      <c r="G590" s="115">
        <v>1</v>
      </c>
      <c r="H590" s="116">
        <f t="shared" si="64"/>
        <v>0.42</v>
      </c>
      <c r="I590" s="45">
        <f t="shared" si="62"/>
        <v>0.42</v>
      </c>
      <c r="J590" s="121">
        <v>1</v>
      </c>
      <c r="K590" s="118">
        <f t="shared" si="65"/>
        <v>0.42</v>
      </c>
      <c r="L590" s="119">
        <f t="shared" si="63"/>
        <v>0</v>
      </c>
      <c r="M590" s="120">
        <f t="shared" si="66"/>
        <v>0</v>
      </c>
    </row>
    <row r="591" spans="1:15" x14ac:dyDescent="0.25">
      <c r="A591" s="103" t="str">
        <f t="shared" si="60"/>
        <v>Residential (Low)</v>
      </c>
      <c r="D591" s="114" t="s">
        <v>63</v>
      </c>
      <c r="E591" s="25"/>
      <c r="F591" s="36">
        <f t="shared" si="61"/>
        <v>0.11980305100555978</v>
      </c>
      <c r="G591" s="115">
        <v>1</v>
      </c>
      <c r="H591" s="116">
        <f t="shared" si="64"/>
        <v>0.11980305100555978</v>
      </c>
      <c r="I591" s="29">
        <f t="shared" si="62"/>
        <v>0.11980305100555978</v>
      </c>
      <c r="J591" s="121">
        <v>1</v>
      </c>
      <c r="K591" s="118">
        <f t="shared" si="65"/>
        <v>0.11980305100555978</v>
      </c>
      <c r="L591" s="119">
        <f t="shared" si="63"/>
        <v>0</v>
      </c>
      <c r="M591" s="120">
        <f t="shared" si="66"/>
        <v>0</v>
      </c>
    </row>
    <row r="592" spans="1:15" x14ac:dyDescent="0.25">
      <c r="A592" s="103" t="str">
        <f t="shared" si="60"/>
        <v>Residential (Low)</v>
      </c>
      <c r="D592" s="114" t="s">
        <v>64</v>
      </c>
      <c r="E592" s="25"/>
      <c r="F592" s="34">
        <f t="shared" si="61"/>
        <v>0</v>
      </c>
      <c r="G592" s="55">
        <f>IF($E571&gt;0, $E571, $E570)</f>
        <v>325</v>
      </c>
      <c r="H592" s="116">
        <f t="shared" si="64"/>
        <v>0</v>
      </c>
      <c r="I592" s="35">
        <f t="shared" si="62"/>
        <v>0</v>
      </c>
      <c r="J592" s="56">
        <f>IF($E571&gt;0, $E571, $E570)</f>
        <v>325</v>
      </c>
      <c r="K592" s="118">
        <f t="shared" si="65"/>
        <v>0</v>
      </c>
      <c r="L592" s="119">
        <f t="shared" si="63"/>
        <v>0</v>
      </c>
      <c r="M592" s="120" t="str">
        <f t="shared" si="66"/>
        <v/>
      </c>
    </row>
    <row r="593" spans="1:15" ht="26.4" x14ac:dyDescent="0.25">
      <c r="A593" s="103" t="str">
        <f t="shared" si="60"/>
        <v>Residential (Low)</v>
      </c>
      <c r="B593" s="103" t="s">
        <v>65</v>
      </c>
      <c r="C593" s="24">
        <f>B25</f>
        <v>10</v>
      </c>
      <c r="D593" s="46" t="s">
        <v>66</v>
      </c>
      <c r="E593" s="47"/>
      <c r="F593" s="48"/>
      <c r="G593" s="49"/>
      <c r="H593" s="50">
        <f>SUM(H584:H592)</f>
        <v>53.561036529326991</v>
      </c>
      <c r="I593" s="51"/>
      <c r="J593" s="52"/>
      <c r="K593" s="50">
        <f>SUM(K584:K592)</f>
        <v>55.363825758172901</v>
      </c>
      <c r="L593" s="41">
        <f t="shared" si="63"/>
        <v>1.80278922884591</v>
      </c>
      <c r="M593" s="42">
        <f>IF((H593)=0,"",(L593/H593))</f>
        <v>3.3658594860441218E-2</v>
      </c>
    </row>
    <row r="594" spans="1:15" x14ac:dyDescent="0.25">
      <c r="A594" s="103" t="str">
        <f t="shared" si="60"/>
        <v>Residential (Low)</v>
      </c>
      <c r="D594" s="126" t="s">
        <v>67</v>
      </c>
      <c r="E594" s="25"/>
      <c r="F594" s="36">
        <f t="shared" si="61"/>
        <v>1.37E-2</v>
      </c>
      <c r="G594" s="43">
        <f>IF($E571&gt;0, $E571, $E570*$E572)</f>
        <v>338.48750000000001</v>
      </c>
      <c r="H594" s="116">
        <f>G594*F594</f>
        <v>4.6372787500000001</v>
      </c>
      <c r="I594" s="35">
        <f t="shared" si="62"/>
        <v>1.4500000000000001E-2</v>
      </c>
      <c r="J594" s="44">
        <f>IF($E571&gt;0, $E571, $E570*$E573)</f>
        <v>338.48750000000001</v>
      </c>
      <c r="K594" s="118">
        <f>J594*I594</f>
        <v>4.90806875</v>
      </c>
      <c r="L594" s="119">
        <f t="shared" si="63"/>
        <v>0.27078999999999986</v>
      </c>
      <c r="M594" s="120">
        <f>IF(ISERROR(L594/H594), "", L594/H594)</f>
        <v>5.8394160583941576E-2</v>
      </c>
      <c r="N594" s="127" t="str">
        <f>IF(ISERROR(ABS(M594)), "", IF(ABS(M594)&gt;=4%, "In the manager's summary, discuss the reasoning for the change in RTSR rates", ""))</f>
        <v>In the manager's summary, discuss the reasoning for the change in RTSR rates</v>
      </c>
      <c r="O594" s="160"/>
    </row>
    <row r="595" spans="1:15" ht="26.4" x14ac:dyDescent="0.25">
      <c r="A595" s="103" t="str">
        <f t="shared" si="60"/>
        <v>Residential (Low)</v>
      </c>
      <c r="D595" s="128" t="s">
        <v>68</v>
      </c>
      <c r="E595" s="25"/>
      <c r="F595" s="36">
        <f t="shared" si="61"/>
        <v>9.9000000000000008E-3</v>
      </c>
      <c r="G595" s="43">
        <f>IF($E571&gt;0, $E571, $E570*$E572)</f>
        <v>338.48750000000001</v>
      </c>
      <c r="H595" s="116">
        <f>G595*F595</f>
        <v>3.3510262500000003</v>
      </c>
      <c r="I595" s="35">
        <f t="shared" si="62"/>
        <v>1.0500000000000001E-2</v>
      </c>
      <c r="J595" s="44">
        <f>IF($E571&gt;0, $E571, $E570*$E573)</f>
        <v>338.48750000000001</v>
      </c>
      <c r="K595" s="118">
        <f>J595*I595</f>
        <v>3.5541187500000002</v>
      </c>
      <c r="L595" s="119">
        <f t="shared" si="63"/>
        <v>0.2030924999999999</v>
      </c>
      <c r="M595" s="120">
        <f>IF(ISERROR(L595/H595), "", L595/H595)</f>
        <v>6.0606060606060573E-2</v>
      </c>
      <c r="N595" s="127" t="str">
        <f>IF(ISERROR(ABS(M595)), "", IF(ABS(M595)&gt;=4%, "In the manager's summary, discuss the reasoning for the change in RTSR rates", ""))</f>
        <v>In the manager's summary, discuss the reasoning for the change in RTSR rates</v>
      </c>
      <c r="O595" s="160"/>
    </row>
    <row r="596" spans="1:15" ht="26.4" x14ac:dyDescent="0.25">
      <c r="A596" s="103" t="str">
        <f t="shared" si="60"/>
        <v>Residential (Low)</v>
      </c>
      <c r="B596" s="103" t="s">
        <v>69</v>
      </c>
      <c r="C596" s="24">
        <f>B25</f>
        <v>10</v>
      </c>
      <c r="D596" s="46" t="s">
        <v>70</v>
      </c>
      <c r="E596" s="47"/>
      <c r="F596" s="48"/>
      <c r="G596" s="49"/>
      <c r="H596" s="50">
        <f>SUM(H593:H595)</f>
        <v>61.549341529326995</v>
      </c>
      <c r="I596" s="51"/>
      <c r="J596" s="52"/>
      <c r="K596" s="50">
        <f>SUM(K593:K595)</f>
        <v>63.8260132581729</v>
      </c>
      <c r="L596" s="41">
        <f t="shared" si="63"/>
        <v>2.2766717288459049</v>
      </c>
      <c r="M596" s="42">
        <f>IF((H596)=0,"",(L596/H596))</f>
        <v>3.6989375877581367E-2</v>
      </c>
    </row>
    <row r="597" spans="1:15" ht="26.4" x14ac:dyDescent="0.25">
      <c r="A597" s="103" t="str">
        <f t="shared" si="60"/>
        <v>Residential (Low)</v>
      </c>
      <c r="D597" s="129" t="s">
        <v>71</v>
      </c>
      <c r="E597" s="25"/>
      <c r="F597" s="34">
        <f t="shared" si="61"/>
        <v>4.5000000000000005E-3</v>
      </c>
      <c r="G597" s="43">
        <f>E570*E572</f>
        <v>338.48750000000001</v>
      </c>
      <c r="H597" s="53">
        <f>G597*F597</f>
        <v>1.5231937500000001</v>
      </c>
      <c r="I597" s="35">
        <f t="shared" si="62"/>
        <v>4.5000000000000005E-3</v>
      </c>
      <c r="J597" s="44">
        <f>E570*E573</f>
        <v>338.48750000000001</v>
      </c>
      <c r="K597" s="31">
        <f>J597*I597</f>
        <v>1.5231937500000001</v>
      </c>
      <c r="L597" s="119">
        <f t="shared" si="63"/>
        <v>0</v>
      </c>
      <c r="M597" s="120">
        <f>IF(ISERROR(L597/H597), "", L597/H597)</f>
        <v>0</v>
      </c>
    </row>
    <row r="598" spans="1:15" ht="26.4" x14ac:dyDescent="0.25">
      <c r="A598" s="103" t="str">
        <f t="shared" si="60"/>
        <v>Residential (Low)</v>
      </c>
      <c r="D598" s="129" t="s">
        <v>72</v>
      </c>
      <c r="E598" s="25"/>
      <c r="F598" s="34">
        <f t="shared" si="61"/>
        <v>1.5E-3</v>
      </c>
      <c r="G598" s="43">
        <f>E570*E572</f>
        <v>338.48750000000001</v>
      </c>
      <c r="H598" s="53">
        <f>G598*F598</f>
        <v>0.50773125000000008</v>
      </c>
      <c r="I598" s="35">
        <f t="shared" si="62"/>
        <v>1.5E-3</v>
      </c>
      <c r="J598" s="44">
        <f>E570*E573</f>
        <v>338.48750000000001</v>
      </c>
      <c r="K598" s="31">
        <f>J598*I598</f>
        <v>0.50773125000000008</v>
      </c>
      <c r="L598" s="119">
        <f t="shared" si="63"/>
        <v>0</v>
      </c>
      <c r="M598" s="120">
        <f>IF(ISERROR(L598/H598), "", L598/H598)</f>
        <v>0</v>
      </c>
    </row>
    <row r="599" spans="1:15" x14ac:dyDescent="0.25">
      <c r="A599" s="103" t="str">
        <f t="shared" si="60"/>
        <v>Residential (Low)</v>
      </c>
      <c r="D599" s="25" t="s">
        <v>73</v>
      </c>
      <c r="E599" s="25"/>
      <c r="F599" s="54">
        <f t="shared" si="61"/>
        <v>0.25</v>
      </c>
      <c r="G599" s="115">
        <v>1</v>
      </c>
      <c r="H599" s="130">
        <f>G599*F599</f>
        <v>0.25</v>
      </c>
      <c r="I599" s="45">
        <f t="shared" si="62"/>
        <v>0.25</v>
      </c>
      <c r="J599" s="117">
        <v>1</v>
      </c>
      <c r="K599" s="118">
        <f>J599*I599</f>
        <v>0.25</v>
      </c>
      <c r="L599" s="119">
        <f t="shared" si="63"/>
        <v>0</v>
      </c>
      <c r="M599" s="120">
        <f>IF(ISERROR(L599/H599), "", L599/H599)</f>
        <v>0</v>
      </c>
    </row>
    <row r="600" spans="1:15" ht="26.4" hidden="1" customHeight="1" x14ac:dyDescent="0.25">
      <c r="A600" s="103" t="str">
        <f t="shared" si="60"/>
        <v>Residential (Low)</v>
      </c>
      <c r="D600" s="129" t="s">
        <v>74</v>
      </c>
      <c r="E600" s="25"/>
      <c r="F600" s="34">
        <f t="shared" si="61"/>
        <v>0</v>
      </c>
      <c r="G600" s="55"/>
      <c r="H600" s="130"/>
      <c r="I600" s="35">
        <f t="shared" si="62"/>
        <v>0</v>
      </c>
      <c r="J600" s="56"/>
      <c r="K600" s="118"/>
      <c r="L600" s="119"/>
      <c r="M600" s="120"/>
    </row>
    <row r="601" spans="1:15" x14ac:dyDescent="0.25">
      <c r="A601" s="103" t="str">
        <f t="shared" si="60"/>
        <v>Residential (Low)</v>
      </c>
      <c r="B601" s="103" t="s">
        <v>12</v>
      </c>
      <c r="D601" s="25" t="s">
        <v>75</v>
      </c>
      <c r="E601" s="25"/>
      <c r="F601" s="34">
        <f t="shared" si="61"/>
        <v>9.8000000000000004E-2</v>
      </c>
      <c r="G601" s="55">
        <f>IF(AND(E570*12&gt;=150000),OffPeakPer*E570*E572,OffPeakPer*E570)</f>
        <v>208</v>
      </c>
      <c r="H601" s="130">
        <f>G601*F601</f>
        <v>20.384</v>
      </c>
      <c r="I601" s="35">
        <f t="shared" si="62"/>
        <v>9.8000000000000004E-2</v>
      </c>
      <c r="J601" s="56">
        <f>IF(AND(E570*12&gt;=150000),OffPeakPer*E570*E573,OffPeakPer*E570)</f>
        <v>208</v>
      </c>
      <c r="K601" s="118">
        <f>J601*I601</f>
        <v>20.384</v>
      </c>
      <c r="L601" s="119">
        <f>K601-H601</f>
        <v>0</v>
      </c>
      <c r="M601" s="120">
        <f>IF(ISERROR(L601/H601), "", L601/H601)</f>
        <v>0</v>
      </c>
    </row>
    <row r="602" spans="1:15" x14ac:dyDescent="0.25">
      <c r="A602" s="103" t="str">
        <f t="shared" si="60"/>
        <v>Residential (Low)</v>
      </c>
      <c r="B602" s="103" t="s">
        <v>12</v>
      </c>
      <c r="D602" s="25" t="s">
        <v>76</v>
      </c>
      <c r="E602" s="25"/>
      <c r="F602" s="34">
        <f t="shared" si="61"/>
        <v>0.157</v>
      </c>
      <c r="G602" s="55">
        <f>IF(AND(E570*12&gt;=150000),MidPeakPer*E570*E572,MidPeakPer*E570)</f>
        <v>58.5</v>
      </c>
      <c r="H602" s="130">
        <f>G602*F602</f>
        <v>9.1844999999999999</v>
      </c>
      <c r="I602" s="35">
        <f t="shared" si="62"/>
        <v>0.157</v>
      </c>
      <c r="J602" s="56">
        <f>IF(AND(E570*12&gt;=150000),MidPeakPer*E570*E573,MidPeakPer*E570)</f>
        <v>58.5</v>
      </c>
      <c r="K602" s="118">
        <f>J602*I602</f>
        <v>9.1844999999999999</v>
      </c>
      <c r="L602" s="119">
        <f>K602-H602</f>
        <v>0</v>
      </c>
      <c r="M602" s="120">
        <f>IF(ISERROR(L602/H602), "", L602/H602)</f>
        <v>0</v>
      </c>
    </row>
    <row r="603" spans="1:15" ht="13.8" thickBot="1" x14ac:dyDescent="0.3">
      <c r="A603" s="103" t="str">
        <f t="shared" si="60"/>
        <v>Residential (Low)</v>
      </c>
      <c r="B603" s="103" t="s">
        <v>12</v>
      </c>
      <c r="D603" s="103" t="s">
        <v>77</v>
      </c>
      <c r="E603" s="25"/>
      <c r="F603" s="34">
        <f t="shared" si="61"/>
        <v>0.20300000000000001</v>
      </c>
      <c r="G603" s="55">
        <f>IF(AND(E570*12&gt;=150000),OnPeakPer*E570*E572,OnPeakPer*E570)</f>
        <v>58.5</v>
      </c>
      <c r="H603" s="130">
        <f>G603*F603</f>
        <v>11.875500000000001</v>
      </c>
      <c r="I603" s="35">
        <f t="shared" si="62"/>
        <v>0.20300000000000001</v>
      </c>
      <c r="J603" s="56">
        <f>IF(AND(E570*12&gt;=150000),OnPeakPer*E570*E573,OnPeakPer*E570)</f>
        <v>58.5</v>
      </c>
      <c r="K603" s="118">
        <f>J603*I603</f>
        <v>11.875500000000001</v>
      </c>
      <c r="L603" s="119">
        <f>K603-H603</f>
        <v>0</v>
      </c>
      <c r="M603" s="120">
        <f>IF(ISERROR(L603/H603), "", L603/H603)</f>
        <v>0</v>
      </c>
    </row>
    <row r="604" spans="1:15" ht="13.2" hidden="1" customHeight="1" x14ac:dyDescent="0.25">
      <c r="A604" s="103" t="str">
        <f t="shared" si="60"/>
        <v>Residential (Low)</v>
      </c>
      <c r="B604" s="103" t="s">
        <v>78</v>
      </c>
      <c r="D604" s="25" t="s">
        <v>79</v>
      </c>
      <c r="E604" s="25"/>
      <c r="F604" s="34">
        <f t="shared" si="61"/>
        <v>0.157</v>
      </c>
      <c r="G604" s="55">
        <f>IF(AND(E570*12&gt;=150000),E570*E572,E570)</f>
        <v>325</v>
      </c>
      <c r="H604" s="130">
        <f>G604*F604</f>
        <v>51.024999999999999</v>
      </c>
      <c r="I604" s="35">
        <f>F604</f>
        <v>0.157</v>
      </c>
      <c r="J604" s="56">
        <f>IF(AND(E570*12&gt;=150000),E570*E573,E570)</f>
        <v>325</v>
      </c>
      <c r="K604" s="118">
        <f>J604*I604</f>
        <v>51.024999999999999</v>
      </c>
      <c r="L604" s="119">
        <f>K604-H604</f>
        <v>0</v>
      </c>
      <c r="M604" s="120">
        <f>IF(ISERROR(L604/H604), "", L604/H604)</f>
        <v>0</v>
      </c>
    </row>
    <row r="605" spans="1:15" ht="13.8" hidden="1" customHeight="1" thickBot="1" x14ac:dyDescent="0.3">
      <c r="A605" s="103" t="str">
        <f t="shared" si="60"/>
        <v>Residential (Low)</v>
      </c>
      <c r="B605" s="103" t="s">
        <v>17</v>
      </c>
      <c r="D605" s="25" t="s">
        <v>80</v>
      </c>
      <c r="E605" s="25"/>
      <c r="F605" s="34">
        <f t="shared" si="61"/>
        <v>0.11308</v>
      </c>
      <c r="G605" s="55">
        <f>IF(AND(E570*12&gt;=150000),E570*E572,E570)</f>
        <v>325</v>
      </c>
      <c r="H605" s="130">
        <f>G605*F605</f>
        <v>36.750999999999998</v>
      </c>
      <c r="I605" s="35">
        <f>F605</f>
        <v>0.11308</v>
      </c>
      <c r="J605" s="56">
        <f>IF(AND(E570*12&gt;=150000),E570*E573,E570)</f>
        <v>325</v>
      </c>
      <c r="K605" s="118">
        <f>J605*I605</f>
        <v>36.750999999999998</v>
      </c>
      <c r="L605" s="119">
        <f>K605-H605</f>
        <v>0</v>
      </c>
      <c r="M605" s="120">
        <f>IF(ISERROR(L605/H605), "", L605/H605)</f>
        <v>0</v>
      </c>
    </row>
    <row r="606" spans="1:15" ht="13.8" thickBot="1" x14ac:dyDescent="0.3">
      <c r="A606" s="103" t="str">
        <f t="shared" si="60"/>
        <v>Residential (Low)</v>
      </c>
      <c r="D606" s="58"/>
      <c r="E606" s="59"/>
      <c r="F606" s="60"/>
      <c r="G606" s="61"/>
      <c r="H606" s="62"/>
      <c r="I606" s="60"/>
      <c r="J606" s="63"/>
      <c r="K606" s="62"/>
      <c r="L606" s="64"/>
      <c r="M606" s="65"/>
    </row>
    <row r="607" spans="1:15" x14ac:dyDescent="0.25">
      <c r="A607" s="103" t="str">
        <f t="shared" si="60"/>
        <v>Residential (Low)</v>
      </c>
      <c r="B607" s="103" t="s">
        <v>12</v>
      </c>
      <c r="D607" s="135" t="s">
        <v>81</v>
      </c>
      <c r="E607" s="25"/>
      <c r="F607" s="136"/>
      <c r="G607" s="137"/>
      <c r="H607" s="138">
        <f>SUM(H597:H603,H596)</f>
        <v>105.27426652932699</v>
      </c>
      <c r="I607" s="139"/>
      <c r="J607" s="139"/>
      <c r="K607" s="138">
        <f>SUM(K597:K603,K596)</f>
        <v>107.55093825817289</v>
      </c>
      <c r="L607" s="140">
        <f>K607-H607</f>
        <v>2.2766717288458977</v>
      </c>
      <c r="M607" s="141">
        <f>IF((H607)=0,"",(L607/H607))</f>
        <v>2.1626099177918939E-2</v>
      </c>
    </row>
    <row r="608" spans="1:15" x14ac:dyDescent="0.25">
      <c r="A608" s="103" t="str">
        <f t="shared" si="60"/>
        <v>Residential (Low)</v>
      </c>
      <c r="B608" s="103" t="s">
        <v>12</v>
      </c>
      <c r="D608" s="142" t="s">
        <v>82</v>
      </c>
      <c r="E608" s="25"/>
      <c r="F608" s="136">
        <v>0.13</v>
      </c>
      <c r="G608" s="143"/>
      <c r="H608" s="144">
        <f>H607*F608</f>
        <v>13.685654648812509</v>
      </c>
      <c r="I608" s="145">
        <v>0.13</v>
      </c>
      <c r="J608" s="115"/>
      <c r="K608" s="144">
        <f>K607*I608</f>
        <v>13.981621973562476</v>
      </c>
      <c r="L608" s="119">
        <f>K608-H608</f>
        <v>0.29596732474996656</v>
      </c>
      <c r="M608" s="146">
        <f>IF((H608)=0,"",(L608/H608))</f>
        <v>2.1626099177918929E-2</v>
      </c>
    </row>
    <row r="609" spans="1:14" ht="14.4" x14ac:dyDescent="0.3">
      <c r="A609" s="103" t="str">
        <f t="shared" si="60"/>
        <v>Residential (Low)</v>
      </c>
      <c r="B609" s="103" t="s">
        <v>12</v>
      </c>
      <c r="D609" s="142" t="s">
        <v>83</v>
      </c>
      <c r="E609" s="147"/>
      <c r="F609" s="148">
        <f>OER</f>
        <v>0.23499999999999999</v>
      </c>
      <c r="G609" s="143"/>
      <c r="H609" s="144">
        <f>IF(OR(ISNUMBER(SEARCH("[DGEN]", E568))=TRUE, ISNUMBER(SEARCH("STREET LIGHT", E568))=TRUE), 0, IF(AND(E570=0, E571=0),0, IF(AND(E571=0, E570*12&gt;250000), 0, IF(AND(E570=0, E571&gt;=50), 0, IF(E570*12&lt;=250000, F609*H607*-1, IF(E571&lt;50, F609*H607*-1, 0))))))</f>
        <v>-24.739452634391842</v>
      </c>
      <c r="I609" s="148">
        <f>OER</f>
        <v>0.23499999999999999</v>
      </c>
      <c r="J609" s="115"/>
      <c r="K609" s="144">
        <f>IF(OR(ISNUMBER(SEARCH("[DGEN]", E568))=TRUE, ISNUMBER(SEARCH("STREET LIGHT", E568))=TRUE), 0, IF(AND(E570=0, E571=0),0, IF(AND(E571=0, E570*12&gt;250000), 0, IF(AND(E570=0, E571&gt;=50), 0, IF(E570*12&lt;=250000, I609*K607*-1, IF(E571&lt;50, I609*K607*-1, 0))))))</f>
        <v>-25.274470490670627</v>
      </c>
      <c r="L609" s="119">
        <f>K609-H609</f>
        <v>-0.53501785627878462</v>
      </c>
      <c r="M609" s="146"/>
    </row>
    <row r="610" spans="1:14" ht="13.8" thickBot="1" x14ac:dyDescent="0.3">
      <c r="A610" s="103" t="str">
        <f t="shared" si="60"/>
        <v>Residential (Low)</v>
      </c>
      <c r="B610" s="103" t="s">
        <v>84</v>
      </c>
      <c r="C610" s="24">
        <f>B25</f>
        <v>10</v>
      </c>
      <c r="D610" s="247" t="s">
        <v>85</v>
      </c>
      <c r="E610" s="247"/>
      <c r="F610" s="77"/>
      <c r="G610" s="78"/>
      <c r="H610" s="79">
        <f>H607+H608+H609</f>
        <v>94.220468543747657</v>
      </c>
      <c r="I610" s="80"/>
      <c r="J610" s="80"/>
      <c r="K610" s="81">
        <f>K607+K608+K609</f>
        <v>96.258089741064751</v>
      </c>
      <c r="L610" s="82">
        <f>K610-H610</f>
        <v>2.0376211973170939</v>
      </c>
      <c r="M610" s="83">
        <f>IF((H610)=0,"",(L610/H610))</f>
        <v>2.1626099177919102E-2</v>
      </c>
    </row>
    <row r="611" spans="1:14" ht="13.8" thickBot="1" x14ac:dyDescent="0.3">
      <c r="A611" s="103" t="str">
        <f t="shared" si="60"/>
        <v>Residential (Low)</v>
      </c>
      <c r="B611" s="103" t="s">
        <v>12</v>
      </c>
      <c r="D611" s="58"/>
      <c r="E611" s="59"/>
      <c r="F611" s="60"/>
      <c r="G611" s="61"/>
      <c r="H611" s="62"/>
      <c r="I611" s="60"/>
      <c r="J611" s="63"/>
      <c r="K611" s="62"/>
      <c r="L611" s="64"/>
      <c r="M611" s="65"/>
    </row>
    <row r="614" spans="1:14" x14ac:dyDescent="0.25">
      <c r="C614" s="103"/>
      <c r="D614" s="104" t="s">
        <v>34</v>
      </c>
      <c r="E614" s="246" t="str">
        <f>D26</f>
        <v>Residential (High)</v>
      </c>
      <c r="F614" s="246"/>
      <c r="G614" s="246"/>
      <c r="H614" s="246"/>
      <c r="I614" s="246"/>
      <c r="J614" s="246"/>
      <c r="K614" s="103" t="str">
        <f>IF(N566="DEMAND - INTERVAL","RTSR - INTERVAL METERED","")</f>
        <v/>
      </c>
    </row>
    <row r="615" spans="1:14" x14ac:dyDescent="0.25">
      <c r="C615" s="103"/>
      <c r="D615" s="104" t="s">
        <v>35</v>
      </c>
      <c r="E615" s="236" t="str">
        <f>H26</f>
        <v>RPP</v>
      </c>
      <c r="F615" s="236"/>
      <c r="G615" s="236"/>
      <c r="H615" s="20"/>
      <c r="I615" s="20"/>
    </row>
    <row r="616" spans="1:14" ht="15.6" x14ac:dyDescent="0.25">
      <c r="C616" s="103"/>
      <c r="D616" s="104" t="s">
        <v>36</v>
      </c>
      <c r="E616" s="21">
        <f>K26</f>
        <v>1500</v>
      </c>
      <c r="F616" s="105" t="s">
        <v>11</v>
      </c>
      <c r="J616" s="22"/>
      <c r="K616" s="22"/>
      <c r="L616" s="22"/>
      <c r="M616" s="22"/>
      <c r="N616" s="22"/>
    </row>
    <row r="617" spans="1:14" ht="15.6" x14ac:dyDescent="0.3">
      <c r="C617" s="103"/>
      <c r="D617" s="104" t="s">
        <v>37</v>
      </c>
      <c r="E617" s="21">
        <f>L26</f>
        <v>0</v>
      </c>
      <c r="F617" s="106" t="s">
        <v>16</v>
      </c>
      <c r="G617" s="107"/>
      <c r="H617" s="108"/>
      <c r="I617" s="108"/>
      <c r="J617" s="108"/>
    </row>
    <row r="618" spans="1:14" x14ac:dyDescent="0.25">
      <c r="C618" s="103"/>
      <c r="D618" s="104" t="s">
        <v>38</v>
      </c>
      <c r="E618" s="23">
        <f>I26</f>
        <v>1.0415000000000001</v>
      </c>
    </row>
    <row r="619" spans="1:14" x14ac:dyDescent="0.25">
      <c r="C619" s="103"/>
      <c r="D619" s="104" t="s">
        <v>39</v>
      </c>
      <c r="E619" s="23">
        <f>J26</f>
        <v>1.0415000000000001</v>
      </c>
    </row>
    <row r="620" spans="1:14" x14ac:dyDescent="0.25">
      <c r="C620" s="103"/>
    </row>
    <row r="621" spans="1:14" x14ac:dyDescent="0.25">
      <c r="C621" s="103"/>
      <c r="E621" s="105"/>
      <c r="F621" s="237" t="s">
        <v>40</v>
      </c>
      <c r="G621" s="238"/>
      <c r="H621" s="239"/>
      <c r="I621" s="237" t="s">
        <v>41</v>
      </c>
      <c r="J621" s="238"/>
      <c r="K621" s="239"/>
      <c r="L621" s="237" t="s">
        <v>42</v>
      </c>
      <c r="M621" s="239"/>
    </row>
    <row r="622" spans="1:14" x14ac:dyDescent="0.25">
      <c r="C622" s="103"/>
      <c r="E622" s="240"/>
      <c r="F622" s="109" t="s">
        <v>43</v>
      </c>
      <c r="G622" s="109" t="s">
        <v>44</v>
      </c>
      <c r="H622" s="110" t="s">
        <v>45</v>
      </c>
      <c r="I622" s="109" t="s">
        <v>43</v>
      </c>
      <c r="J622" s="111" t="s">
        <v>44</v>
      </c>
      <c r="K622" s="110" t="s">
        <v>45</v>
      </c>
      <c r="L622" s="242" t="s">
        <v>46</v>
      </c>
      <c r="M622" s="244" t="s">
        <v>47</v>
      </c>
    </row>
    <row r="623" spans="1:14" x14ac:dyDescent="0.25">
      <c r="C623" s="103"/>
      <c r="E623" s="241"/>
      <c r="F623" s="112" t="s">
        <v>48</v>
      </c>
      <c r="G623" s="112"/>
      <c r="H623" s="113" t="s">
        <v>48</v>
      </c>
      <c r="I623" s="112" t="s">
        <v>48</v>
      </c>
      <c r="J623" s="113"/>
      <c r="K623" s="113" t="s">
        <v>48</v>
      </c>
      <c r="L623" s="243"/>
      <c r="M623" s="245"/>
    </row>
    <row r="624" spans="1:14" x14ac:dyDescent="0.25">
      <c r="A624" s="103" t="str">
        <f>$E614</f>
        <v>Residential (High)</v>
      </c>
      <c r="D624" s="114" t="s">
        <v>49</v>
      </c>
      <c r="E624" s="25"/>
      <c r="F624" s="26">
        <f>F74</f>
        <v>48.83</v>
      </c>
      <c r="G624" s="115">
        <v>1</v>
      </c>
      <c r="H624" s="116">
        <f>G624*F624</f>
        <v>48.83</v>
      </c>
      <c r="I624" s="29">
        <f>I74</f>
        <v>50.61</v>
      </c>
      <c r="J624" s="117">
        <f>G624</f>
        <v>1</v>
      </c>
      <c r="K624" s="118">
        <f>J624*I624</f>
        <v>50.61</v>
      </c>
      <c r="L624" s="119">
        <f>K624-H624</f>
        <v>1.7800000000000011</v>
      </c>
      <c r="M624" s="120">
        <f>IF(ISERROR(L624/H624), "", L624/H624)</f>
        <v>3.6453000204792162E-2</v>
      </c>
    </row>
    <row r="625" spans="1:15" x14ac:dyDescent="0.25">
      <c r="A625" s="103" t="str">
        <f t="shared" ref="A625:A657" si="67">A624</f>
        <v>Residential (High)</v>
      </c>
      <c r="D625" s="114" t="s">
        <v>50</v>
      </c>
      <c r="E625" s="25"/>
      <c r="F625" s="34">
        <f t="shared" ref="F625:F651" si="68">F75</f>
        <v>0</v>
      </c>
      <c r="G625" s="115">
        <f>IF($E617&gt;0, $E617, $E616)</f>
        <v>1500</v>
      </c>
      <c r="H625" s="116">
        <f>G625*F625</f>
        <v>0</v>
      </c>
      <c r="I625" s="35">
        <f t="shared" ref="I625:I651" si="69">I75</f>
        <v>0</v>
      </c>
      <c r="J625" s="117">
        <f>IF($E617&gt;0, $E617, $E616)</f>
        <v>1500</v>
      </c>
      <c r="K625" s="118">
        <f>J625*I625</f>
        <v>0</v>
      </c>
      <c r="L625" s="119">
        <f>K625-H625</f>
        <v>0</v>
      </c>
      <c r="M625" s="120" t="str">
        <f>IF(ISERROR(L625/H625), "", L625/H625)</f>
        <v/>
      </c>
    </row>
    <row r="626" spans="1:15" ht="13.8" hidden="1" customHeight="1" x14ac:dyDescent="0.25">
      <c r="A626" s="103" t="str">
        <f t="shared" si="67"/>
        <v>Residential (High)</v>
      </c>
      <c r="D626" s="114" t="s">
        <v>51</v>
      </c>
      <c r="E626" s="25"/>
      <c r="F626" s="34">
        <f t="shared" si="68"/>
        <v>0</v>
      </c>
      <c r="G626" s="115">
        <f>IF($E617&gt;0, $E617, $E616)</f>
        <v>1500</v>
      </c>
      <c r="H626" s="116">
        <v>0</v>
      </c>
      <c r="I626" s="35">
        <f t="shared" si="69"/>
        <v>0</v>
      </c>
      <c r="J626" s="117">
        <f>IF($E617&gt;0, $E617, $E616)</f>
        <v>1500</v>
      </c>
      <c r="K626" s="118">
        <v>0</v>
      </c>
      <c r="L626" s="119"/>
      <c r="M626" s="120"/>
    </row>
    <row r="627" spans="1:15" ht="13.2" hidden="1" customHeight="1" x14ac:dyDescent="0.25">
      <c r="A627" s="103" t="str">
        <f t="shared" si="67"/>
        <v>Residential (High)</v>
      </c>
      <c r="D627" s="114" t="s">
        <v>52</v>
      </c>
      <c r="E627" s="25"/>
      <c r="F627" s="34">
        <f t="shared" si="68"/>
        <v>0</v>
      </c>
      <c r="G627" s="115">
        <f>IF($E617&gt;0, $E617, $E616)</f>
        <v>1500</v>
      </c>
      <c r="H627" s="116">
        <v>0</v>
      </c>
      <c r="I627" s="35">
        <f t="shared" si="69"/>
        <v>0</v>
      </c>
      <c r="J627" s="121">
        <f>IF($E617&gt;0, $E617, $E616)</f>
        <v>1500</v>
      </c>
      <c r="K627" s="118">
        <v>0</v>
      </c>
      <c r="L627" s="119">
        <f t="shared" ref="L627:L645" si="70">K627-H627</f>
        <v>0</v>
      </c>
      <c r="M627" s="120" t="str">
        <f>IF(ISERROR(L627/H627), "", L627/H627)</f>
        <v/>
      </c>
    </row>
    <row r="628" spans="1:15" x14ac:dyDescent="0.25">
      <c r="A628" s="103" t="str">
        <f t="shared" si="67"/>
        <v>Residential (High)</v>
      </c>
      <c r="D628" s="114" t="s">
        <v>53</v>
      </c>
      <c r="E628" s="25"/>
      <c r="F628" s="26">
        <f t="shared" si="68"/>
        <v>1.9727969105762635</v>
      </c>
      <c r="G628" s="115">
        <v>1</v>
      </c>
      <c r="H628" s="116">
        <f>G628*F628</f>
        <v>1.9727969105762635</v>
      </c>
      <c r="I628" s="29">
        <f t="shared" si="69"/>
        <v>1.9727969105762635</v>
      </c>
      <c r="J628" s="117">
        <f>G628</f>
        <v>1</v>
      </c>
      <c r="K628" s="118">
        <f>J628*I628</f>
        <v>1.9727969105762635</v>
      </c>
      <c r="L628" s="119">
        <f t="shared" si="70"/>
        <v>0</v>
      </c>
      <c r="M628" s="120">
        <f>IF(ISERROR(L628/H628), "", L628/H628)</f>
        <v>0</v>
      </c>
    </row>
    <row r="629" spans="1:15" x14ac:dyDescent="0.25">
      <c r="A629" s="103" t="str">
        <f t="shared" si="67"/>
        <v>Residential (High)</v>
      </c>
      <c r="D629" s="114" t="s">
        <v>54</v>
      </c>
      <c r="E629" s="25"/>
      <c r="F629" s="36">
        <f t="shared" si="68"/>
        <v>0</v>
      </c>
      <c r="G629" s="115">
        <f>IF($E617&gt;0, $E617, $E616)</f>
        <v>1500</v>
      </c>
      <c r="H629" s="116">
        <f>G629*F629</f>
        <v>0</v>
      </c>
      <c r="I629" s="35">
        <f t="shared" si="69"/>
        <v>0</v>
      </c>
      <c r="J629" s="117">
        <f>IF($E617&gt;0, $E617, $E616)</f>
        <v>1500</v>
      </c>
      <c r="K629" s="118">
        <f>J629*I629</f>
        <v>0</v>
      </c>
      <c r="L629" s="119">
        <f t="shared" si="70"/>
        <v>0</v>
      </c>
      <c r="M629" s="120" t="str">
        <f>IF(ISERROR(L629/H629), "", L629/H629)</f>
        <v/>
      </c>
    </row>
    <row r="630" spans="1:15" x14ac:dyDescent="0.25">
      <c r="A630" s="103" t="str">
        <f t="shared" si="67"/>
        <v>Residential (High)</v>
      </c>
      <c r="B630" s="103" t="s">
        <v>55</v>
      </c>
      <c r="C630" s="24">
        <f>B26</f>
        <v>11</v>
      </c>
      <c r="D630" s="46" t="s">
        <v>56</v>
      </c>
      <c r="E630" s="47"/>
      <c r="F630" s="48"/>
      <c r="G630" s="49"/>
      <c r="H630" s="50">
        <f>SUM(H624:H629)</f>
        <v>50.802796910576262</v>
      </c>
      <c r="I630" s="51"/>
      <c r="J630" s="52"/>
      <c r="K630" s="50">
        <f>SUM(K624:K629)</f>
        <v>52.582796910576263</v>
      </c>
      <c r="L630" s="41">
        <f t="shared" si="70"/>
        <v>1.7800000000000011</v>
      </c>
      <c r="M630" s="42">
        <f>IF((H630)=0,"",(L630/H630))</f>
        <v>3.5037441012021053E-2</v>
      </c>
    </row>
    <row r="631" spans="1:15" x14ac:dyDescent="0.25">
      <c r="A631" s="103" t="str">
        <f t="shared" si="67"/>
        <v>Residential (High)</v>
      </c>
      <c r="D631" s="123" t="s">
        <v>57</v>
      </c>
      <c r="E631" s="25"/>
      <c r="F631" s="34">
        <f t="shared" si="68"/>
        <v>0.12752000000000002</v>
      </c>
      <c r="G631" s="43">
        <f>IF(F631=0, 0, $E616*E618-E616)</f>
        <v>62.250000000000227</v>
      </c>
      <c r="H631" s="28">
        <f t="shared" ref="H631:H638" si="71">G631*F631</f>
        <v>7.9381200000000307</v>
      </c>
      <c r="I631" s="35">
        <f t="shared" si="69"/>
        <v>0.12752000000000002</v>
      </c>
      <c r="J631" s="44">
        <f>IF(I631=0, 0, E616*E619-E616)</f>
        <v>62.250000000000227</v>
      </c>
      <c r="K631" s="31">
        <f t="shared" ref="K631:K638" si="72">J631*I631</f>
        <v>7.9381200000000307</v>
      </c>
      <c r="L631" s="119">
        <f t="shared" si="70"/>
        <v>0</v>
      </c>
      <c r="M631" s="120">
        <f t="shared" ref="M631:M638" si="73">IF(ISERROR(L631/H631), "", L631/H631)</f>
        <v>0</v>
      </c>
    </row>
    <row r="632" spans="1:15" ht="26.4" x14ac:dyDescent="0.25">
      <c r="A632" s="103" t="str">
        <f t="shared" si="67"/>
        <v>Residential (High)</v>
      </c>
      <c r="D632" s="123" t="s">
        <v>58</v>
      </c>
      <c r="E632" s="25"/>
      <c r="F632" s="36">
        <f t="shared" si="68"/>
        <v>0</v>
      </c>
      <c r="G632" s="55">
        <f>IF($E617&gt;0, $E617, $E616)</f>
        <v>1500</v>
      </c>
      <c r="H632" s="116">
        <f t="shared" si="71"/>
        <v>0</v>
      </c>
      <c r="I632" s="35">
        <f t="shared" si="69"/>
        <v>0</v>
      </c>
      <c r="J632" s="56">
        <f>IF($E617&gt;0, $E617, $E616)</f>
        <v>1500</v>
      </c>
      <c r="K632" s="118">
        <f t="shared" si="72"/>
        <v>0</v>
      </c>
      <c r="L632" s="119">
        <f t="shared" si="70"/>
        <v>0</v>
      </c>
      <c r="M632" s="120" t="str">
        <f t="shared" si="73"/>
        <v/>
      </c>
    </row>
    <row r="633" spans="1:15" x14ac:dyDescent="0.25">
      <c r="A633" s="103" t="str">
        <f t="shared" si="67"/>
        <v>Residential (High)</v>
      </c>
      <c r="D633" s="123" t="s">
        <v>59</v>
      </c>
      <c r="E633" s="25"/>
      <c r="F633" s="36">
        <f t="shared" si="68"/>
        <v>0</v>
      </c>
      <c r="G633" s="55">
        <f>IF($E617&gt;0, $E617, $E616)</f>
        <v>1500</v>
      </c>
      <c r="H633" s="116">
        <f t="shared" si="71"/>
        <v>0</v>
      </c>
      <c r="I633" s="35">
        <f t="shared" si="69"/>
        <v>0</v>
      </c>
      <c r="J633" s="56">
        <f>IF($E617&gt;0, $E617, $E616)</f>
        <v>1500</v>
      </c>
      <c r="K633" s="118">
        <f t="shared" si="72"/>
        <v>0</v>
      </c>
      <c r="L633" s="119">
        <f t="shared" si="70"/>
        <v>0</v>
      </c>
      <c r="M633" s="120" t="str">
        <f t="shared" si="73"/>
        <v/>
      </c>
    </row>
    <row r="634" spans="1:15" x14ac:dyDescent="0.25">
      <c r="A634" s="103" t="str">
        <f t="shared" si="67"/>
        <v>Residential (High)</v>
      </c>
      <c r="D634" s="123" t="s">
        <v>60</v>
      </c>
      <c r="E634" s="25"/>
      <c r="F634" s="34">
        <f t="shared" si="68"/>
        <v>0</v>
      </c>
      <c r="G634" s="55">
        <f>E616</f>
        <v>1500</v>
      </c>
      <c r="H634" s="116">
        <f t="shared" si="71"/>
        <v>0</v>
      </c>
      <c r="I634" s="35">
        <f t="shared" si="69"/>
        <v>0</v>
      </c>
      <c r="J634" s="56">
        <f>E616</f>
        <v>1500</v>
      </c>
      <c r="K634" s="118">
        <f t="shared" si="72"/>
        <v>0</v>
      </c>
      <c r="L634" s="119">
        <f t="shared" si="70"/>
        <v>0</v>
      </c>
      <c r="M634" s="120" t="str">
        <f t="shared" si="73"/>
        <v/>
      </c>
    </row>
    <row r="635" spans="1:15" x14ac:dyDescent="0.25">
      <c r="A635" s="103" t="str">
        <f t="shared" si="67"/>
        <v>Residential (High)</v>
      </c>
      <c r="D635" s="114" t="s">
        <v>61</v>
      </c>
      <c r="E635" s="25"/>
      <c r="F635" s="36">
        <f t="shared" si="68"/>
        <v>1.5338786699851134E-3</v>
      </c>
      <c r="G635" s="55">
        <f>IF($E617&gt;0, $E617, $E616)</f>
        <v>1500</v>
      </c>
      <c r="H635" s="116">
        <f t="shared" si="71"/>
        <v>2.3008180049776703</v>
      </c>
      <c r="I635" s="35">
        <f t="shared" si="69"/>
        <v>1.603999374126371E-3</v>
      </c>
      <c r="J635" s="56">
        <f>IF($E617&gt;0, $E617, $E616)</f>
        <v>1500</v>
      </c>
      <c r="K635" s="118">
        <f t="shared" si="72"/>
        <v>2.4059990611895565</v>
      </c>
      <c r="L635" s="119">
        <f t="shared" si="70"/>
        <v>0.10518105621188623</v>
      </c>
      <c r="M635" s="120">
        <f t="shared" si="73"/>
        <v>4.5714635396773604E-2</v>
      </c>
      <c r="O635" s="160"/>
    </row>
    <row r="636" spans="1:15" ht="26.4" x14ac:dyDescent="0.25">
      <c r="A636" s="103" t="str">
        <f t="shared" si="67"/>
        <v>Residential (High)</v>
      </c>
      <c r="D636" s="123" t="s">
        <v>62</v>
      </c>
      <c r="E636" s="25"/>
      <c r="F636" s="36">
        <f t="shared" si="68"/>
        <v>0.42</v>
      </c>
      <c r="G636" s="115">
        <v>1</v>
      </c>
      <c r="H636" s="116">
        <f t="shared" si="71"/>
        <v>0.42</v>
      </c>
      <c r="I636" s="45">
        <f t="shared" si="69"/>
        <v>0.42</v>
      </c>
      <c r="J636" s="121">
        <v>1</v>
      </c>
      <c r="K636" s="118">
        <f t="shared" si="72"/>
        <v>0.42</v>
      </c>
      <c r="L636" s="119">
        <f t="shared" si="70"/>
        <v>0</v>
      </c>
      <c r="M636" s="120">
        <f t="shared" si="73"/>
        <v>0</v>
      </c>
    </row>
    <row r="637" spans="1:15" x14ac:dyDescent="0.25">
      <c r="A637" s="103" t="str">
        <f t="shared" si="67"/>
        <v>Residential (High)</v>
      </c>
      <c r="D637" s="114" t="s">
        <v>63</v>
      </c>
      <c r="E637" s="25"/>
      <c r="F637" s="36">
        <f t="shared" si="68"/>
        <v>0.11980305100555978</v>
      </c>
      <c r="G637" s="115">
        <v>1</v>
      </c>
      <c r="H637" s="116">
        <f t="shared" si="71"/>
        <v>0.11980305100555978</v>
      </c>
      <c r="I637" s="29">
        <f t="shared" si="69"/>
        <v>0.11980305100555978</v>
      </c>
      <c r="J637" s="121">
        <v>1</v>
      </c>
      <c r="K637" s="118">
        <f t="shared" si="72"/>
        <v>0.11980305100555978</v>
      </c>
      <c r="L637" s="119">
        <f t="shared" si="70"/>
        <v>0</v>
      </c>
      <c r="M637" s="120">
        <f t="shared" si="73"/>
        <v>0</v>
      </c>
    </row>
    <row r="638" spans="1:15" x14ac:dyDescent="0.25">
      <c r="A638" s="103" t="str">
        <f t="shared" si="67"/>
        <v>Residential (High)</v>
      </c>
      <c r="D638" s="114" t="s">
        <v>64</v>
      </c>
      <c r="E638" s="25"/>
      <c r="F638" s="34">
        <f t="shared" si="68"/>
        <v>0</v>
      </c>
      <c r="G638" s="55">
        <f>IF($E617&gt;0, $E617, $E616)</f>
        <v>1500</v>
      </c>
      <c r="H638" s="116">
        <f t="shared" si="71"/>
        <v>0</v>
      </c>
      <c r="I638" s="35">
        <f t="shared" si="69"/>
        <v>0</v>
      </c>
      <c r="J638" s="56">
        <f>IF($E617&gt;0, $E617, $E616)</f>
        <v>1500</v>
      </c>
      <c r="K638" s="118">
        <f t="shared" si="72"/>
        <v>0</v>
      </c>
      <c r="L638" s="119">
        <f t="shared" si="70"/>
        <v>0</v>
      </c>
      <c r="M638" s="120" t="str">
        <f t="shared" si="73"/>
        <v/>
      </c>
    </row>
    <row r="639" spans="1:15" ht="26.4" x14ac:dyDescent="0.25">
      <c r="A639" s="103" t="str">
        <f t="shared" si="67"/>
        <v>Residential (High)</v>
      </c>
      <c r="B639" s="103" t="s">
        <v>65</v>
      </c>
      <c r="C639" s="24">
        <f>B26</f>
        <v>11</v>
      </c>
      <c r="D639" s="46" t="s">
        <v>66</v>
      </c>
      <c r="E639" s="47"/>
      <c r="F639" s="48"/>
      <c r="G639" s="49"/>
      <c r="H639" s="50">
        <f>SUM(H630:H638)</f>
        <v>61.58153796655953</v>
      </c>
      <c r="I639" s="51"/>
      <c r="J639" s="52"/>
      <c r="K639" s="50">
        <f>SUM(K630:K638)</f>
        <v>63.466719022771414</v>
      </c>
      <c r="L639" s="41">
        <f t="shared" si="70"/>
        <v>1.8851810562118843</v>
      </c>
      <c r="M639" s="42">
        <f>IF((H639)=0,"",(L639/H639))</f>
        <v>3.0612763475241386E-2</v>
      </c>
    </row>
    <row r="640" spans="1:15" x14ac:dyDescent="0.25">
      <c r="A640" s="103" t="str">
        <f t="shared" si="67"/>
        <v>Residential (High)</v>
      </c>
      <c r="D640" s="126" t="s">
        <v>67</v>
      </c>
      <c r="E640" s="25"/>
      <c r="F640" s="36">
        <f t="shared" si="68"/>
        <v>1.37E-2</v>
      </c>
      <c r="G640" s="43">
        <f>IF($E617&gt;0, $E617, $E616*$E618)</f>
        <v>1562.2500000000002</v>
      </c>
      <c r="H640" s="116">
        <f>G640*F640</f>
        <v>21.402825000000004</v>
      </c>
      <c r="I640" s="35">
        <f t="shared" si="69"/>
        <v>1.4500000000000001E-2</v>
      </c>
      <c r="J640" s="44">
        <f>IF($E617&gt;0, $E617, $E616*$E619)</f>
        <v>1562.2500000000002</v>
      </c>
      <c r="K640" s="118">
        <f>J640*I640</f>
        <v>22.652625000000004</v>
      </c>
      <c r="L640" s="119">
        <f t="shared" si="70"/>
        <v>1.2498000000000005</v>
      </c>
      <c r="M640" s="120">
        <f>IF(ISERROR(L640/H640), "", L640/H640)</f>
        <v>5.8394160583941618E-2</v>
      </c>
      <c r="N640" s="127" t="str">
        <f>IF(ISERROR(ABS(M640)), "", IF(ABS(M640)&gt;=4%, "In the manager's summary, discuss the reasoning for the change in RTSR rates", ""))</f>
        <v>In the manager's summary, discuss the reasoning for the change in RTSR rates</v>
      </c>
      <c r="O640" s="160"/>
    </row>
    <row r="641" spans="1:15" ht="26.4" x14ac:dyDescent="0.25">
      <c r="A641" s="103" t="str">
        <f t="shared" si="67"/>
        <v>Residential (High)</v>
      </c>
      <c r="D641" s="128" t="s">
        <v>68</v>
      </c>
      <c r="E641" s="25"/>
      <c r="F641" s="36">
        <f t="shared" si="68"/>
        <v>9.9000000000000008E-3</v>
      </c>
      <c r="G641" s="43">
        <f>IF($E617&gt;0, $E617, $E616*$E618)</f>
        <v>1562.2500000000002</v>
      </c>
      <c r="H641" s="116">
        <f>G641*F641</f>
        <v>15.466275000000003</v>
      </c>
      <c r="I641" s="35">
        <f t="shared" si="69"/>
        <v>1.0500000000000001E-2</v>
      </c>
      <c r="J641" s="44">
        <f>IF($E617&gt;0, $E617, $E616*$E619)</f>
        <v>1562.2500000000002</v>
      </c>
      <c r="K641" s="118">
        <f>J641*I641</f>
        <v>16.403625000000002</v>
      </c>
      <c r="L641" s="119">
        <f t="shared" si="70"/>
        <v>0.93734999999999857</v>
      </c>
      <c r="M641" s="120">
        <f>IF(ISERROR(L641/H641), "", L641/H641)</f>
        <v>6.0606060606060504E-2</v>
      </c>
      <c r="N641" s="127" t="str">
        <f>IF(ISERROR(ABS(M641)), "", IF(ABS(M641)&gt;=4%, "In the manager's summary, discuss the reasoning for the change in RTSR rates", ""))</f>
        <v>In the manager's summary, discuss the reasoning for the change in RTSR rates</v>
      </c>
      <c r="O641" s="160"/>
    </row>
    <row r="642" spans="1:15" ht="26.4" x14ac:dyDescent="0.25">
      <c r="A642" s="103" t="str">
        <f t="shared" si="67"/>
        <v>Residential (High)</v>
      </c>
      <c r="B642" s="103" t="s">
        <v>69</v>
      </c>
      <c r="C642" s="24">
        <f>B26</f>
        <v>11</v>
      </c>
      <c r="D642" s="46" t="s">
        <v>70</v>
      </c>
      <c r="E642" s="47"/>
      <c r="F642" s="48"/>
      <c r="G642" s="49"/>
      <c r="H642" s="50">
        <f>SUM(H639:H641)</f>
        <v>98.450637966559526</v>
      </c>
      <c r="I642" s="51"/>
      <c r="J642" s="52"/>
      <c r="K642" s="50">
        <f>SUM(K639:K641)</f>
        <v>102.52296902277142</v>
      </c>
      <c r="L642" s="41">
        <f t="shared" si="70"/>
        <v>4.072331056211894</v>
      </c>
      <c r="M642" s="42">
        <f>IF((H642)=0,"",(L642/H642))</f>
        <v>4.1364191642873173E-2</v>
      </c>
    </row>
    <row r="643" spans="1:15" ht="26.4" x14ac:dyDescent="0.25">
      <c r="A643" s="103" t="str">
        <f t="shared" si="67"/>
        <v>Residential (High)</v>
      </c>
      <c r="D643" s="129" t="s">
        <v>71</v>
      </c>
      <c r="E643" s="25"/>
      <c r="F643" s="34">
        <f t="shared" si="68"/>
        <v>4.5000000000000005E-3</v>
      </c>
      <c r="G643" s="43">
        <f>E616*E618</f>
        <v>1562.2500000000002</v>
      </c>
      <c r="H643" s="53">
        <f>G643*F643</f>
        <v>7.0301250000000017</v>
      </c>
      <c r="I643" s="35">
        <f t="shared" si="69"/>
        <v>4.5000000000000005E-3</v>
      </c>
      <c r="J643" s="44">
        <f>E616*E619</f>
        <v>1562.2500000000002</v>
      </c>
      <c r="K643" s="31">
        <f>J643*I643</f>
        <v>7.0301250000000017</v>
      </c>
      <c r="L643" s="119">
        <f t="shared" si="70"/>
        <v>0</v>
      </c>
      <c r="M643" s="120">
        <f>IF(ISERROR(L643/H643), "", L643/H643)</f>
        <v>0</v>
      </c>
    </row>
    <row r="644" spans="1:15" ht="26.4" x14ac:dyDescent="0.25">
      <c r="A644" s="103" t="str">
        <f t="shared" si="67"/>
        <v>Residential (High)</v>
      </c>
      <c r="D644" s="129" t="s">
        <v>72</v>
      </c>
      <c r="E644" s="25"/>
      <c r="F644" s="34">
        <f t="shared" si="68"/>
        <v>1.5E-3</v>
      </c>
      <c r="G644" s="43">
        <f>E616*E618</f>
        <v>1562.2500000000002</v>
      </c>
      <c r="H644" s="53">
        <f>G644*F644</f>
        <v>2.3433750000000004</v>
      </c>
      <c r="I644" s="35">
        <f t="shared" si="69"/>
        <v>1.5E-3</v>
      </c>
      <c r="J644" s="44">
        <f>E616*E619</f>
        <v>1562.2500000000002</v>
      </c>
      <c r="K644" s="31">
        <f>J644*I644</f>
        <v>2.3433750000000004</v>
      </c>
      <c r="L644" s="119">
        <f t="shared" si="70"/>
        <v>0</v>
      </c>
      <c r="M644" s="120">
        <f>IF(ISERROR(L644/H644), "", L644/H644)</f>
        <v>0</v>
      </c>
    </row>
    <row r="645" spans="1:15" x14ac:dyDescent="0.25">
      <c r="A645" s="103" t="str">
        <f t="shared" si="67"/>
        <v>Residential (High)</v>
      </c>
      <c r="D645" s="25" t="s">
        <v>73</v>
      </c>
      <c r="E645" s="25"/>
      <c r="F645" s="54">
        <f t="shared" si="68"/>
        <v>0.25</v>
      </c>
      <c r="G645" s="115">
        <v>1</v>
      </c>
      <c r="H645" s="130">
        <f>G645*F645</f>
        <v>0.25</v>
      </c>
      <c r="I645" s="45">
        <f t="shared" si="69"/>
        <v>0.25</v>
      </c>
      <c r="J645" s="117">
        <v>1</v>
      </c>
      <c r="K645" s="118">
        <f>J645*I645</f>
        <v>0.25</v>
      </c>
      <c r="L645" s="119">
        <f t="shared" si="70"/>
        <v>0</v>
      </c>
      <c r="M645" s="120">
        <f>IF(ISERROR(L645/H645), "", L645/H645)</f>
        <v>0</v>
      </c>
    </row>
    <row r="646" spans="1:15" ht="26.4" x14ac:dyDescent="0.25">
      <c r="A646" s="103" t="str">
        <f t="shared" si="67"/>
        <v>Residential (High)</v>
      </c>
      <c r="D646" s="129" t="s">
        <v>74</v>
      </c>
      <c r="E646" s="25"/>
      <c r="F646" s="34">
        <f t="shared" si="68"/>
        <v>0</v>
      </c>
      <c r="G646" s="55"/>
      <c r="H646" s="130"/>
      <c r="I646" s="35">
        <f t="shared" si="69"/>
        <v>0</v>
      </c>
      <c r="J646" s="56"/>
      <c r="K646" s="118"/>
      <c r="L646" s="119"/>
      <c r="M646" s="120"/>
    </row>
    <row r="647" spans="1:15" x14ac:dyDescent="0.25">
      <c r="A647" s="103" t="str">
        <f t="shared" si="67"/>
        <v>Residential (High)</v>
      </c>
      <c r="B647" s="103" t="s">
        <v>12</v>
      </c>
      <c r="D647" s="25" t="s">
        <v>75</v>
      </c>
      <c r="E647" s="25"/>
      <c r="F647" s="34">
        <f t="shared" si="68"/>
        <v>9.8000000000000004E-2</v>
      </c>
      <c r="G647" s="55">
        <f>IF(AND(E616*12&gt;=150000),OffPeakPer*E616*E618,OffPeakPer*E616)</f>
        <v>960</v>
      </c>
      <c r="H647" s="130">
        <f>G647*F647</f>
        <v>94.08</v>
      </c>
      <c r="I647" s="35">
        <f t="shared" si="69"/>
        <v>9.8000000000000004E-2</v>
      </c>
      <c r="J647" s="56">
        <f>IF(AND(E616*12&gt;=150000),OffPeakPer*E616*E619,OffPeakPer*E616)</f>
        <v>960</v>
      </c>
      <c r="K647" s="118">
        <f>J647*I647</f>
        <v>94.08</v>
      </c>
      <c r="L647" s="119">
        <f>K647-H647</f>
        <v>0</v>
      </c>
      <c r="M647" s="120">
        <f>IF(ISERROR(L647/H647), "", L647/H647)</f>
        <v>0</v>
      </c>
    </row>
    <row r="648" spans="1:15" x14ac:dyDescent="0.25">
      <c r="A648" s="103" t="str">
        <f t="shared" si="67"/>
        <v>Residential (High)</v>
      </c>
      <c r="B648" s="103" t="s">
        <v>12</v>
      </c>
      <c r="D648" s="25" t="s">
        <v>76</v>
      </c>
      <c r="E648" s="25"/>
      <c r="F648" s="34">
        <f t="shared" si="68"/>
        <v>0.157</v>
      </c>
      <c r="G648" s="55">
        <f>IF(AND(E616*12&gt;=150000),MidPeakPer*E616*E618,MidPeakPer*E616)</f>
        <v>270</v>
      </c>
      <c r="H648" s="130">
        <f>G648*F648</f>
        <v>42.39</v>
      </c>
      <c r="I648" s="35">
        <f t="shared" si="69"/>
        <v>0.157</v>
      </c>
      <c r="J648" s="56">
        <f>IF(AND(E616*12&gt;=150000),MidPeakPer*E616*E619,MidPeakPer*E616)</f>
        <v>270</v>
      </c>
      <c r="K648" s="118">
        <f>J648*I648</f>
        <v>42.39</v>
      </c>
      <c r="L648" s="119">
        <f>K648-H648</f>
        <v>0</v>
      </c>
      <c r="M648" s="120">
        <f>IF(ISERROR(L648/H648), "", L648/H648)</f>
        <v>0</v>
      </c>
    </row>
    <row r="649" spans="1:15" ht="13.8" thickBot="1" x14ac:dyDescent="0.3">
      <c r="A649" s="103" t="str">
        <f t="shared" si="67"/>
        <v>Residential (High)</v>
      </c>
      <c r="B649" s="103" t="s">
        <v>12</v>
      </c>
      <c r="D649" s="103" t="s">
        <v>77</v>
      </c>
      <c r="E649" s="25"/>
      <c r="F649" s="34">
        <f t="shared" si="68"/>
        <v>0.20300000000000001</v>
      </c>
      <c r="G649" s="55">
        <f>IF(AND(E616*12&gt;=150000),OnPeakPer*E616*E618,OnPeakPer*E616)</f>
        <v>270</v>
      </c>
      <c r="H649" s="130">
        <f>G649*F649</f>
        <v>54.81</v>
      </c>
      <c r="I649" s="35">
        <f t="shared" si="69"/>
        <v>0.20300000000000001</v>
      </c>
      <c r="J649" s="56">
        <f>IF(AND(E616*12&gt;=150000),OnPeakPer*E616*E619,OnPeakPer*E616)</f>
        <v>270</v>
      </c>
      <c r="K649" s="118">
        <f>J649*I649</f>
        <v>54.81</v>
      </c>
      <c r="L649" s="119">
        <f>K649-H649</f>
        <v>0</v>
      </c>
      <c r="M649" s="120">
        <f>IF(ISERROR(L649/H649), "", L649/H649)</f>
        <v>0</v>
      </c>
    </row>
    <row r="650" spans="1:15" ht="13.2" hidden="1" customHeight="1" x14ac:dyDescent="0.25">
      <c r="A650" s="103" t="str">
        <f t="shared" si="67"/>
        <v>Residential (High)</v>
      </c>
      <c r="B650" s="103" t="s">
        <v>78</v>
      </c>
      <c r="D650" s="25" t="s">
        <v>79</v>
      </c>
      <c r="E650" s="25"/>
      <c r="F650" s="34">
        <f t="shared" si="68"/>
        <v>0.157</v>
      </c>
      <c r="G650" s="55">
        <f>IF(AND(E616*12&gt;=150000),E616*E618,E616)</f>
        <v>1500</v>
      </c>
      <c r="H650" s="130">
        <f>G650*F650</f>
        <v>235.5</v>
      </c>
      <c r="I650" s="35">
        <f t="shared" si="69"/>
        <v>0.157</v>
      </c>
      <c r="J650" s="56">
        <f>IF(AND(E616*12&gt;=150000),E616*E619,E616)</f>
        <v>1500</v>
      </c>
      <c r="K650" s="118">
        <f>J650*I650</f>
        <v>235.5</v>
      </c>
      <c r="L650" s="119">
        <f>K650-H650</f>
        <v>0</v>
      </c>
      <c r="M650" s="120">
        <f>IF(ISERROR(L650/H650), "", L650/H650)</f>
        <v>0</v>
      </c>
    </row>
    <row r="651" spans="1:15" ht="13.8" hidden="1" customHeight="1" thickBot="1" x14ac:dyDescent="0.3">
      <c r="A651" s="103" t="str">
        <f t="shared" si="67"/>
        <v>Residential (High)</v>
      </c>
      <c r="B651" s="103" t="s">
        <v>17</v>
      </c>
      <c r="D651" s="25" t="s">
        <v>80</v>
      </c>
      <c r="E651" s="25"/>
      <c r="F651" s="34">
        <f t="shared" si="68"/>
        <v>0.11308</v>
      </c>
      <c r="G651" s="55">
        <f>IF(AND(E616*12&gt;=150000),E616*E618,E616)</f>
        <v>1500</v>
      </c>
      <c r="H651" s="130">
        <f>G651*F651</f>
        <v>169.62</v>
      </c>
      <c r="I651" s="35">
        <f t="shared" si="69"/>
        <v>0.11308</v>
      </c>
      <c r="J651" s="56">
        <f>IF(AND(E616*12&gt;=150000),E616*E619,E616)</f>
        <v>1500</v>
      </c>
      <c r="K651" s="118">
        <f>J651*I651</f>
        <v>169.62</v>
      </c>
      <c r="L651" s="119">
        <f>K651-H651</f>
        <v>0</v>
      </c>
      <c r="M651" s="120">
        <f>IF(ISERROR(L651/H651), "", L651/H651)</f>
        <v>0</v>
      </c>
    </row>
    <row r="652" spans="1:15" ht="13.8" thickBot="1" x14ac:dyDescent="0.3">
      <c r="A652" s="103" t="str">
        <f t="shared" si="67"/>
        <v>Residential (High)</v>
      </c>
      <c r="D652" s="58"/>
      <c r="E652" s="59"/>
      <c r="F652" s="60"/>
      <c r="G652" s="61"/>
      <c r="H652" s="62"/>
      <c r="I652" s="60"/>
      <c r="J652" s="63"/>
      <c r="K652" s="62"/>
      <c r="L652" s="64"/>
      <c r="M652" s="65"/>
    </row>
    <row r="653" spans="1:15" x14ac:dyDescent="0.25">
      <c r="A653" s="103" t="str">
        <f t="shared" si="67"/>
        <v>Residential (High)</v>
      </c>
      <c r="B653" s="103" t="s">
        <v>12</v>
      </c>
      <c r="D653" s="135" t="s">
        <v>81</v>
      </c>
      <c r="E653" s="25"/>
      <c r="F653" s="136"/>
      <c r="G653" s="137"/>
      <c r="H653" s="138">
        <f>SUM(H643:H649,H642)</f>
        <v>299.35413796655951</v>
      </c>
      <c r="I653" s="139"/>
      <c r="J653" s="139"/>
      <c r="K653" s="138">
        <f>SUM(K643:K649,K642)</f>
        <v>303.42646902277141</v>
      </c>
      <c r="L653" s="140">
        <f>K653-H653</f>
        <v>4.0723310562119082</v>
      </c>
      <c r="M653" s="141">
        <f>IF((H653)=0,"",(L653/H653))</f>
        <v>1.3603723950082238E-2</v>
      </c>
    </row>
    <row r="654" spans="1:15" x14ac:dyDescent="0.25">
      <c r="A654" s="103" t="str">
        <f t="shared" si="67"/>
        <v>Residential (High)</v>
      </c>
      <c r="B654" s="103" t="s">
        <v>12</v>
      </c>
      <c r="D654" s="142" t="s">
        <v>82</v>
      </c>
      <c r="E654" s="25"/>
      <c r="F654" s="136">
        <v>0.13</v>
      </c>
      <c r="G654" s="143"/>
      <c r="H654" s="144">
        <f>H653*F654</f>
        <v>38.916037935652739</v>
      </c>
      <c r="I654" s="145">
        <v>0.13</v>
      </c>
      <c r="J654" s="115"/>
      <c r="K654" s="144">
        <f>K653*I654</f>
        <v>39.445440972960284</v>
      </c>
      <c r="L654" s="119">
        <f>K654-H654</f>
        <v>0.52940303730754579</v>
      </c>
      <c r="M654" s="146">
        <f>IF((H654)=0,"",(L654/H654))</f>
        <v>1.3603723950082179E-2</v>
      </c>
    </row>
    <row r="655" spans="1:15" ht="14.4" x14ac:dyDescent="0.3">
      <c r="A655" s="103" t="str">
        <f t="shared" si="67"/>
        <v>Residential (High)</v>
      </c>
      <c r="B655" s="103" t="s">
        <v>12</v>
      </c>
      <c r="D655" s="142" t="s">
        <v>83</v>
      </c>
      <c r="E655" s="147"/>
      <c r="F655" s="148">
        <f>OER</f>
        <v>0.23499999999999999</v>
      </c>
      <c r="G655" s="143"/>
      <c r="H655" s="144">
        <f>IF(OR(ISNUMBER(SEARCH("[DGEN]", E614))=TRUE, ISNUMBER(SEARCH("STREET LIGHT", E614))=TRUE), 0, IF(AND(E616=0, E617=0),0, IF(AND(E617=0, E616*12&gt;250000), 0, IF(AND(E616=0, E617&gt;=50), 0, IF(E616*12&lt;=250000, F655*H653*-1, IF(E617&lt;50, F655*H653*-1, 0))))))</f>
        <v>-70.348222422141475</v>
      </c>
      <c r="I655" s="148">
        <f>OER</f>
        <v>0.23499999999999999</v>
      </c>
      <c r="J655" s="115"/>
      <c r="K655" s="144">
        <f>IF(OR(ISNUMBER(SEARCH("[DGEN]", E614))=TRUE, ISNUMBER(SEARCH("STREET LIGHT", E614))=TRUE), 0, IF(AND(E616=0, E617=0),0, IF(AND(E617=0, E616*12&gt;250000), 0, IF(AND(E616=0, E617&gt;=50), 0, IF(E616*12&lt;=250000, I655*K653*-1, IF(E617&lt;50, I655*K653*-1, 0))))))</f>
        <v>-71.305220220351273</v>
      </c>
      <c r="L655" s="119">
        <f>K655-H655</f>
        <v>-0.95699779820979813</v>
      </c>
      <c r="M655" s="146"/>
    </row>
    <row r="656" spans="1:15" ht="13.8" thickBot="1" x14ac:dyDescent="0.3">
      <c r="A656" s="103" t="str">
        <f t="shared" si="67"/>
        <v>Residential (High)</v>
      </c>
      <c r="B656" s="103" t="s">
        <v>84</v>
      </c>
      <c r="C656" s="24">
        <f>B26</f>
        <v>11</v>
      </c>
      <c r="D656" s="247" t="s">
        <v>85</v>
      </c>
      <c r="E656" s="247"/>
      <c r="F656" s="77"/>
      <c r="G656" s="78"/>
      <c r="H656" s="79">
        <f>H653+H654+H655</f>
        <v>267.92195348007078</v>
      </c>
      <c r="I656" s="80"/>
      <c r="J656" s="80"/>
      <c r="K656" s="81">
        <f>K653+K654+K655</f>
        <v>271.56668977538044</v>
      </c>
      <c r="L656" s="82">
        <f>K656-H656</f>
        <v>3.6447362953096558</v>
      </c>
      <c r="M656" s="83">
        <f>IF((H656)=0,"",(L656/H656))</f>
        <v>1.360372395008223E-2</v>
      </c>
    </row>
    <row r="657" spans="1:14" ht="13.8" thickBot="1" x14ac:dyDescent="0.3">
      <c r="A657" s="103" t="str">
        <f t="shared" si="67"/>
        <v>Residential (High)</v>
      </c>
      <c r="B657" s="103" t="s">
        <v>12</v>
      </c>
      <c r="D657" s="58"/>
      <c r="E657" s="59"/>
      <c r="F657" s="60"/>
      <c r="G657" s="61"/>
      <c r="H657" s="62"/>
      <c r="I657" s="60"/>
      <c r="J657" s="63"/>
      <c r="K657" s="62"/>
      <c r="L657" s="64"/>
      <c r="M657" s="65"/>
    </row>
    <row r="660" spans="1:14" x14ac:dyDescent="0.25">
      <c r="C660" s="103"/>
      <c r="D660" s="104" t="s">
        <v>34</v>
      </c>
      <c r="E660" s="246" t="str">
        <f>D27</f>
        <v>Seasonal Residential (Low)</v>
      </c>
      <c r="F660" s="246"/>
      <c r="G660" s="246"/>
      <c r="H660" s="246"/>
      <c r="I660" s="246"/>
      <c r="J660" s="246"/>
      <c r="K660" s="103" t="str">
        <f>IF(N612="DEMAND - INTERVAL","RTSR - INTERVAL METERED","")</f>
        <v/>
      </c>
    </row>
    <row r="661" spans="1:14" x14ac:dyDescent="0.25">
      <c r="C661" s="103"/>
      <c r="D661" s="104" t="s">
        <v>35</v>
      </c>
      <c r="E661" s="236" t="str">
        <f>H27</f>
        <v>RPP</v>
      </c>
      <c r="F661" s="236"/>
      <c r="G661" s="236"/>
      <c r="H661" s="20"/>
      <c r="I661" s="20"/>
    </row>
    <row r="662" spans="1:14" ht="15.6" x14ac:dyDescent="0.25">
      <c r="C662" s="103"/>
      <c r="D662" s="104" t="s">
        <v>36</v>
      </c>
      <c r="E662" s="21">
        <f>K27</f>
        <v>350</v>
      </c>
      <c r="F662" s="105" t="s">
        <v>11</v>
      </c>
      <c r="J662" s="22"/>
      <c r="K662" s="22"/>
      <c r="L662" s="22"/>
      <c r="M662" s="22"/>
      <c r="N662" s="22"/>
    </row>
    <row r="663" spans="1:14" ht="15.6" x14ac:dyDescent="0.3">
      <c r="C663" s="103"/>
      <c r="D663" s="104" t="s">
        <v>37</v>
      </c>
      <c r="E663" s="21">
        <f>L27</f>
        <v>0</v>
      </c>
      <c r="F663" s="106" t="s">
        <v>16</v>
      </c>
      <c r="G663" s="107"/>
      <c r="H663" s="108"/>
      <c r="I663" s="108"/>
      <c r="J663" s="108"/>
    </row>
    <row r="664" spans="1:14" x14ac:dyDescent="0.25">
      <c r="C664" s="103"/>
      <c r="D664" s="104" t="s">
        <v>38</v>
      </c>
      <c r="E664" s="23">
        <f>I27</f>
        <v>1.0415000000000001</v>
      </c>
    </row>
    <row r="665" spans="1:14" x14ac:dyDescent="0.25">
      <c r="C665" s="103"/>
      <c r="D665" s="104" t="s">
        <v>39</v>
      </c>
      <c r="E665" s="23">
        <f>J27</f>
        <v>1.0415000000000001</v>
      </c>
    </row>
    <row r="666" spans="1:14" x14ac:dyDescent="0.25">
      <c r="C666" s="103"/>
    </row>
    <row r="667" spans="1:14" x14ac:dyDescent="0.25">
      <c r="C667" s="103"/>
      <c r="E667" s="105"/>
      <c r="F667" s="237" t="s">
        <v>40</v>
      </c>
      <c r="G667" s="238"/>
      <c r="H667" s="239"/>
      <c r="I667" s="237" t="s">
        <v>41</v>
      </c>
      <c r="J667" s="238"/>
      <c r="K667" s="239"/>
      <c r="L667" s="237" t="s">
        <v>42</v>
      </c>
      <c r="M667" s="239"/>
    </row>
    <row r="668" spans="1:14" x14ac:dyDescent="0.25">
      <c r="C668" s="103"/>
      <c r="E668" s="240"/>
      <c r="F668" s="109" t="s">
        <v>43</v>
      </c>
      <c r="G668" s="109" t="s">
        <v>44</v>
      </c>
      <c r="H668" s="110" t="s">
        <v>45</v>
      </c>
      <c r="I668" s="109" t="s">
        <v>43</v>
      </c>
      <c r="J668" s="111" t="s">
        <v>44</v>
      </c>
      <c r="K668" s="110" t="s">
        <v>45</v>
      </c>
      <c r="L668" s="242" t="s">
        <v>46</v>
      </c>
      <c r="M668" s="244" t="s">
        <v>47</v>
      </c>
    </row>
    <row r="669" spans="1:14" x14ac:dyDescent="0.25">
      <c r="C669" s="103"/>
      <c r="E669" s="241"/>
      <c r="F669" s="112" t="s">
        <v>48</v>
      </c>
      <c r="G669" s="112"/>
      <c r="H669" s="113" t="s">
        <v>48</v>
      </c>
      <c r="I669" s="112" t="s">
        <v>48</v>
      </c>
      <c r="J669" s="113"/>
      <c r="K669" s="113" t="s">
        <v>48</v>
      </c>
      <c r="L669" s="243"/>
      <c r="M669" s="245"/>
    </row>
    <row r="670" spans="1:14" x14ac:dyDescent="0.25">
      <c r="A670" s="103" t="str">
        <f>$E660</f>
        <v>Seasonal Residential (Low)</v>
      </c>
      <c r="D670" s="114" t="s">
        <v>49</v>
      </c>
      <c r="E670" s="25"/>
      <c r="F670" s="26">
        <f>F130</f>
        <v>85.01</v>
      </c>
      <c r="G670" s="115">
        <v>1</v>
      </c>
      <c r="H670" s="116">
        <f>G670*F670</f>
        <v>85.01</v>
      </c>
      <c r="I670" s="29">
        <f>I130</f>
        <v>88.13</v>
      </c>
      <c r="J670" s="117">
        <f>G670</f>
        <v>1</v>
      </c>
      <c r="K670" s="118">
        <f>J670*I670</f>
        <v>88.13</v>
      </c>
      <c r="L670" s="119">
        <f>K670-H670</f>
        <v>3.1199999999999903</v>
      </c>
      <c r="M670" s="120">
        <f>IF(ISERROR(L670/H670), "", L670/H670)</f>
        <v>3.6701564521820849E-2</v>
      </c>
    </row>
    <row r="671" spans="1:14" x14ac:dyDescent="0.25">
      <c r="A671" s="103" t="str">
        <f t="shared" ref="A671:A703" si="74">A670</f>
        <v>Seasonal Residential (Low)</v>
      </c>
      <c r="D671" s="114" t="s">
        <v>50</v>
      </c>
      <c r="E671" s="25"/>
      <c r="F671" s="34">
        <f t="shared" ref="F671:F697" si="75">F131</f>
        <v>0</v>
      </c>
      <c r="G671" s="115">
        <f>IF($E663&gt;0, $E663, $E662)</f>
        <v>350</v>
      </c>
      <c r="H671" s="116">
        <f>G671*F671</f>
        <v>0</v>
      </c>
      <c r="I671" s="35">
        <f t="shared" ref="I671:I697" si="76">I131</f>
        <v>0</v>
      </c>
      <c r="J671" s="117">
        <f>IF($E663&gt;0, $E663, $E662)</f>
        <v>350</v>
      </c>
      <c r="K671" s="118">
        <f>J671*I671</f>
        <v>0</v>
      </c>
      <c r="L671" s="119">
        <f>K671-H671</f>
        <v>0</v>
      </c>
      <c r="M671" s="120" t="str">
        <f>IF(ISERROR(L671/H671), "", L671/H671)</f>
        <v/>
      </c>
    </row>
    <row r="672" spans="1:14" ht="13.2" hidden="1" customHeight="1" x14ac:dyDescent="0.25">
      <c r="A672" s="103" t="str">
        <f t="shared" si="74"/>
        <v>Seasonal Residential (Low)</v>
      </c>
      <c r="D672" s="114" t="s">
        <v>51</v>
      </c>
      <c r="E672" s="25"/>
      <c r="F672" s="34">
        <f t="shared" si="75"/>
        <v>0</v>
      </c>
      <c r="G672" s="115">
        <f>IF($E663&gt;0, $E663, $E662)</f>
        <v>350</v>
      </c>
      <c r="H672" s="116">
        <v>0</v>
      </c>
      <c r="I672" s="35">
        <f t="shared" si="76"/>
        <v>0</v>
      </c>
      <c r="J672" s="117">
        <f>IF($E663&gt;0, $E663, $E662)</f>
        <v>350</v>
      </c>
      <c r="K672" s="118">
        <v>0</v>
      </c>
      <c r="L672" s="119"/>
      <c r="M672" s="120"/>
    </row>
    <row r="673" spans="1:15" ht="13.2" hidden="1" customHeight="1" x14ac:dyDescent="0.25">
      <c r="A673" s="103" t="str">
        <f t="shared" si="74"/>
        <v>Seasonal Residential (Low)</v>
      </c>
      <c r="D673" s="114" t="s">
        <v>52</v>
      </c>
      <c r="E673" s="25"/>
      <c r="F673" s="34">
        <f t="shared" si="75"/>
        <v>0</v>
      </c>
      <c r="G673" s="115">
        <f>IF($E663&gt;0, $E663, $E662)</f>
        <v>350</v>
      </c>
      <c r="H673" s="116">
        <v>0</v>
      </c>
      <c r="I673" s="35">
        <f t="shared" si="76"/>
        <v>0</v>
      </c>
      <c r="J673" s="121">
        <f>IF($E663&gt;0, $E663, $E662)</f>
        <v>350</v>
      </c>
      <c r="K673" s="118">
        <v>0</v>
      </c>
      <c r="L673" s="119">
        <f t="shared" ref="L673:L691" si="77">K673-H673</f>
        <v>0</v>
      </c>
      <c r="M673" s="120" t="str">
        <f>IF(ISERROR(L673/H673), "", L673/H673)</f>
        <v/>
      </c>
    </row>
    <row r="674" spans="1:15" x14ac:dyDescent="0.25">
      <c r="A674" s="103" t="str">
        <f t="shared" si="74"/>
        <v>Seasonal Residential (Low)</v>
      </c>
      <c r="D674" s="114" t="s">
        <v>53</v>
      </c>
      <c r="E674" s="25"/>
      <c r="F674" s="26">
        <f t="shared" si="75"/>
        <v>3.1835261927310552</v>
      </c>
      <c r="G674" s="115">
        <v>1</v>
      </c>
      <c r="H674" s="116">
        <f>G674*F674</f>
        <v>3.1835261927310552</v>
      </c>
      <c r="I674" s="29">
        <f t="shared" si="76"/>
        <v>3.1835261927310552</v>
      </c>
      <c r="J674" s="117">
        <f>G674</f>
        <v>1</v>
      </c>
      <c r="K674" s="118">
        <f>J674*I674</f>
        <v>3.1835261927310552</v>
      </c>
      <c r="L674" s="119">
        <f t="shared" si="77"/>
        <v>0</v>
      </c>
      <c r="M674" s="120">
        <f>IF(ISERROR(L674/H674), "", L674/H674)</f>
        <v>0</v>
      </c>
    </row>
    <row r="675" spans="1:15" x14ac:dyDescent="0.25">
      <c r="A675" s="103" t="str">
        <f t="shared" si="74"/>
        <v>Seasonal Residential (Low)</v>
      </c>
      <c r="D675" s="114" t="s">
        <v>54</v>
      </c>
      <c r="E675" s="25"/>
      <c r="F675" s="36">
        <f t="shared" si="75"/>
        <v>0</v>
      </c>
      <c r="G675" s="115">
        <f>IF($E663&gt;0, $E663, $E662)</f>
        <v>350</v>
      </c>
      <c r="H675" s="116">
        <f>G675*F675</f>
        <v>0</v>
      </c>
      <c r="I675" s="35">
        <f t="shared" si="76"/>
        <v>0</v>
      </c>
      <c r="J675" s="117">
        <f>IF($E663&gt;0, $E663, $E662)</f>
        <v>350</v>
      </c>
      <c r="K675" s="118">
        <f>J675*I675</f>
        <v>0</v>
      </c>
      <c r="L675" s="119">
        <f t="shared" si="77"/>
        <v>0</v>
      </c>
      <c r="M675" s="120" t="str">
        <f>IF(ISERROR(L675/H675), "", L675/H675)</f>
        <v/>
      </c>
    </row>
    <row r="676" spans="1:15" x14ac:dyDescent="0.25">
      <c r="A676" s="103" t="str">
        <f t="shared" si="74"/>
        <v>Seasonal Residential (Low)</v>
      </c>
      <c r="B676" s="103" t="s">
        <v>55</v>
      </c>
      <c r="C676" s="24">
        <f>B27</f>
        <v>12</v>
      </c>
      <c r="D676" s="46" t="s">
        <v>56</v>
      </c>
      <c r="E676" s="47"/>
      <c r="F676" s="48"/>
      <c r="G676" s="49"/>
      <c r="H676" s="50">
        <f>SUM(H670:H675)</f>
        <v>88.193526192731056</v>
      </c>
      <c r="I676" s="51"/>
      <c r="J676" s="52"/>
      <c r="K676" s="50">
        <f>SUM(K670:K675)</f>
        <v>91.313526192731047</v>
      </c>
      <c r="L676" s="41">
        <f t="shared" si="77"/>
        <v>3.1199999999999903</v>
      </c>
      <c r="M676" s="42">
        <f>IF((H676)=0,"",(L676/H676))</f>
        <v>3.5376746283868873E-2</v>
      </c>
    </row>
    <row r="677" spans="1:15" x14ac:dyDescent="0.25">
      <c r="A677" s="103" t="str">
        <f t="shared" si="74"/>
        <v>Seasonal Residential (Low)</v>
      </c>
      <c r="D677" s="123" t="s">
        <v>57</v>
      </c>
      <c r="E677" s="25"/>
      <c r="F677" s="34">
        <f t="shared" si="75"/>
        <v>0.12752000000000002</v>
      </c>
      <c r="G677" s="43">
        <f>IF(F677=0, 0, $E662*E664-E662)</f>
        <v>14.525000000000034</v>
      </c>
      <c r="H677" s="28">
        <f t="shared" ref="H677:H684" si="78">G677*F677</f>
        <v>1.8522280000000046</v>
      </c>
      <c r="I677" s="35">
        <f t="shared" si="76"/>
        <v>0.12752000000000002</v>
      </c>
      <c r="J677" s="44">
        <f>IF(I677=0, 0, E662*E665-E662)</f>
        <v>14.525000000000034</v>
      </c>
      <c r="K677" s="31">
        <f t="shared" ref="K677:K684" si="79">J677*I677</f>
        <v>1.8522280000000046</v>
      </c>
      <c r="L677" s="119">
        <f t="shared" si="77"/>
        <v>0</v>
      </c>
      <c r="M677" s="120">
        <f t="shared" ref="M677:M684" si="80">IF(ISERROR(L677/H677), "", L677/H677)</f>
        <v>0</v>
      </c>
    </row>
    <row r="678" spans="1:15" ht="26.4" x14ac:dyDescent="0.25">
      <c r="A678" s="103" t="str">
        <f t="shared" si="74"/>
        <v>Seasonal Residential (Low)</v>
      </c>
      <c r="D678" s="123" t="s">
        <v>58</v>
      </c>
      <c r="E678" s="25"/>
      <c r="F678" s="36">
        <f t="shared" si="75"/>
        <v>0</v>
      </c>
      <c r="G678" s="55">
        <f>IF($E663&gt;0, $E663, $E662)</f>
        <v>350</v>
      </c>
      <c r="H678" s="116">
        <f t="shared" si="78"/>
        <v>0</v>
      </c>
      <c r="I678" s="35">
        <f t="shared" si="76"/>
        <v>0</v>
      </c>
      <c r="J678" s="56">
        <f>IF($E663&gt;0, $E663, $E662)</f>
        <v>350</v>
      </c>
      <c r="K678" s="118">
        <f t="shared" si="79"/>
        <v>0</v>
      </c>
      <c r="L678" s="119">
        <f t="shared" si="77"/>
        <v>0</v>
      </c>
      <c r="M678" s="120" t="str">
        <f t="shared" si="80"/>
        <v/>
      </c>
    </row>
    <row r="679" spans="1:15" x14ac:dyDescent="0.25">
      <c r="A679" s="103" t="str">
        <f t="shared" si="74"/>
        <v>Seasonal Residential (Low)</v>
      </c>
      <c r="D679" s="123" t="s">
        <v>59</v>
      </c>
      <c r="E679" s="25"/>
      <c r="F679" s="36">
        <f t="shared" si="75"/>
        <v>0</v>
      </c>
      <c r="G679" s="55">
        <f>IF($E663&gt;0, $E663, $E662)</f>
        <v>350</v>
      </c>
      <c r="H679" s="116">
        <f t="shared" si="78"/>
        <v>0</v>
      </c>
      <c r="I679" s="35">
        <f t="shared" si="76"/>
        <v>0</v>
      </c>
      <c r="J679" s="56">
        <f>IF($E663&gt;0, $E663, $E662)</f>
        <v>350</v>
      </c>
      <c r="K679" s="118">
        <f t="shared" si="79"/>
        <v>0</v>
      </c>
      <c r="L679" s="119">
        <f t="shared" si="77"/>
        <v>0</v>
      </c>
      <c r="M679" s="120" t="str">
        <f t="shared" si="80"/>
        <v/>
      </c>
    </row>
    <row r="680" spans="1:15" x14ac:dyDescent="0.25">
      <c r="A680" s="103" t="str">
        <f t="shared" si="74"/>
        <v>Seasonal Residential (Low)</v>
      </c>
      <c r="D680" s="123" t="s">
        <v>60</v>
      </c>
      <c r="E680" s="25"/>
      <c r="F680" s="34">
        <f t="shared" si="75"/>
        <v>0</v>
      </c>
      <c r="G680" s="55">
        <f>E662</f>
        <v>350</v>
      </c>
      <c r="H680" s="116">
        <f t="shared" si="78"/>
        <v>0</v>
      </c>
      <c r="I680" s="35">
        <f t="shared" si="76"/>
        <v>0</v>
      </c>
      <c r="J680" s="56">
        <f>E662</f>
        <v>350</v>
      </c>
      <c r="K680" s="118">
        <f t="shared" si="79"/>
        <v>0</v>
      </c>
      <c r="L680" s="119">
        <f t="shared" si="77"/>
        <v>0</v>
      </c>
      <c r="M680" s="120" t="str">
        <f t="shared" si="80"/>
        <v/>
      </c>
    </row>
    <row r="681" spans="1:15" x14ac:dyDescent="0.25">
      <c r="A681" s="103" t="str">
        <f t="shared" si="74"/>
        <v>Seasonal Residential (Low)</v>
      </c>
      <c r="D681" s="114" t="s">
        <v>61</v>
      </c>
      <c r="E681" s="25"/>
      <c r="F681" s="36">
        <f t="shared" si="75"/>
        <v>1.8513934749804163E-3</v>
      </c>
      <c r="G681" s="55">
        <f>IF($E663&gt;0, $E663, $E662)</f>
        <v>350</v>
      </c>
      <c r="H681" s="116">
        <f t="shared" si="78"/>
        <v>0.64798771624314566</v>
      </c>
      <c r="I681" s="35">
        <f t="shared" si="76"/>
        <v>1.9360292526651118E-3</v>
      </c>
      <c r="J681" s="56">
        <f>IF($E663&gt;0, $E663, $E662)</f>
        <v>350</v>
      </c>
      <c r="K681" s="118">
        <f t="shared" si="79"/>
        <v>0.67761023843278911</v>
      </c>
      <c r="L681" s="119">
        <f t="shared" si="77"/>
        <v>2.9622522189643452E-2</v>
      </c>
      <c r="M681" s="120">
        <f t="shared" si="80"/>
        <v>4.5714635396773687E-2</v>
      </c>
      <c r="O681" s="160"/>
    </row>
    <row r="682" spans="1:15" ht="26.4" x14ac:dyDescent="0.25">
      <c r="A682" s="103" t="str">
        <f t="shared" si="74"/>
        <v>Seasonal Residential (Low)</v>
      </c>
      <c r="D682" s="123" t="s">
        <v>62</v>
      </c>
      <c r="E682" s="25"/>
      <c r="F682" s="36">
        <f t="shared" si="75"/>
        <v>0.42</v>
      </c>
      <c r="G682" s="115">
        <v>1</v>
      </c>
      <c r="H682" s="116">
        <f t="shared" si="78"/>
        <v>0.42</v>
      </c>
      <c r="I682" s="45">
        <f t="shared" si="76"/>
        <v>0.42</v>
      </c>
      <c r="J682" s="121">
        <v>1</v>
      </c>
      <c r="K682" s="118">
        <f t="shared" si="79"/>
        <v>0.42</v>
      </c>
      <c r="L682" s="119">
        <f t="shared" si="77"/>
        <v>0</v>
      </c>
      <c r="M682" s="120">
        <f t="shared" si="80"/>
        <v>0</v>
      </c>
    </row>
    <row r="683" spans="1:15" x14ac:dyDescent="0.25">
      <c r="A683" s="103" t="str">
        <f t="shared" si="74"/>
        <v>Seasonal Residential (Low)</v>
      </c>
      <c r="D683" s="114" t="s">
        <v>63</v>
      </c>
      <c r="E683" s="25"/>
      <c r="F683" s="36">
        <f t="shared" si="75"/>
        <v>0.23509440832387421</v>
      </c>
      <c r="G683" s="115">
        <v>1</v>
      </c>
      <c r="H683" s="116">
        <f t="shared" si="78"/>
        <v>0.23509440832387421</v>
      </c>
      <c r="I683" s="29">
        <f t="shared" si="76"/>
        <v>0.23509440832387421</v>
      </c>
      <c r="J683" s="121">
        <v>1</v>
      </c>
      <c r="K683" s="118">
        <f t="shared" si="79"/>
        <v>0.23509440832387421</v>
      </c>
      <c r="L683" s="119">
        <f t="shared" si="77"/>
        <v>0</v>
      </c>
      <c r="M683" s="120">
        <f t="shared" si="80"/>
        <v>0</v>
      </c>
    </row>
    <row r="684" spans="1:15" x14ac:dyDescent="0.25">
      <c r="A684" s="103" t="str">
        <f t="shared" si="74"/>
        <v>Seasonal Residential (Low)</v>
      </c>
      <c r="D684" s="114" t="s">
        <v>64</v>
      </c>
      <c r="E684" s="25"/>
      <c r="F684" s="34">
        <f t="shared" si="75"/>
        <v>0</v>
      </c>
      <c r="G684" s="55">
        <f>IF($E663&gt;0, $E663, $E662)</f>
        <v>350</v>
      </c>
      <c r="H684" s="116">
        <f t="shared" si="78"/>
        <v>0</v>
      </c>
      <c r="I684" s="35">
        <f t="shared" si="76"/>
        <v>0</v>
      </c>
      <c r="J684" s="56">
        <f>IF($E663&gt;0, $E663, $E662)</f>
        <v>350</v>
      </c>
      <c r="K684" s="118">
        <f t="shared" si="79"/>
        <v>0</v>
      </c>
      <c r="L684" s="119">
        <f t="shared" si="77"/>
        <v>0</v>
      </c>
      <c r="M684" s="120" t="str">
        <f t="shared" si="80"/>
        <v/>
      </c>
    </row>
    <row r="685" spans="1:15" ht="26.4" x14ac:dyDescent="0.25">
      <c r="A685" s="103" t="str">
        <f t="shared" si="74"/>
        <v>Seasonal Residential (Low)</v>
      </c>
      <c r="B685" s="103" t="s">
        <v>65</v>
      </c>
      <c r="C685" s="24">
        <f>B27</f>
        <v>12</v>
      </c>
      <c r="D685" s="46" t="s">
        <v>66</v>
      </c>
      <c r="E685" s="47"/>
      <c r="F685" s="48"/>
      <c r="G685" s="49"/>
      <c r="H685" s="50">
        <f>SUM(H676:H684)</f>
        <v>91.348836317298094</v>
      </c>
      <c r="I685" s="51"/>
      <c r="J685" s="52"/>
      <c r="K685" s="50">
        <f>SUM(K676:K684)</f>
        <v>94.498458839487725</v>
      </c>
      <c r="L685" s="41">
        <f t="shared" si="77"/>
        <v>3.149622522189631</v>
      </c>
      <c r="M685" s="42">
        <f>IF((H685)=0,"",(L685/H685))</f>
        <v>3.4479065625417374E-2</v>
      </c>
    </row>
    <row r="686" spans="1:15" x14ac:dyDescent="0.25">
      <c r="A686" s="103" t="str">
        <f t="shared" si="74"/>
        <v>Seasonal Residential (Low)</v>
      </c>
      <c r="D686" s="126" t="s">
        <v>67</v>
      </c>
      <c r="E686" s="25"/>
      <c r="F686" s="36">
        <f t="shared" si="75"/>
        <v>1.38E-2</v>
      </c>
      <c r="G686" s="43">
        <f>IF($E663&gt;0, $E663, $E662*$E664)</f>
        <v>364.52500000000003</v>
      </c>
      <c r="H686" s="116">
        <f>G686*F686</f>
        <v>5.0304450000000003</v>
      </c>
      <c r="I686" s="35">
        <f t="shared" si="76"/>
        <v>1.46E-2</v>
      </c>
      <c r="J686" s="44">
        <f>IF($E663&gt;0, $E663, $E662*$E665)</f>
        <v>364.52500000000003</v>
      </c>
      <c r="K686" s="118">
        <f>J686*I686</f>
        <v>5.3220650000000003</v>
      </c>
      <c r="L686" s="119">
        <f t="shared" si="77"/>
        <v>0.29161999999999999</v>
      </c>
      <c r="M686" s="120">
        <f>IF(ISERROR(L686/H686), "", L686/H686)</f>
        <v>5.7971014492753617E-2</v>
      </c>
      <c r="N686" s="127" t="str">
        <f>IF(ISERROR(ABS(M686)), "", IF(ABS(M686)&gt;=4%, "In the manager's summary, discuss the reasoning for the change in RTSR rates", ""))</f>
        <v>In the manager's summary, discuss the reasoning for the change in RTSR rates</v>
      </c>
      <c r="O686" s="160"/>
    </row>
    <row r="687" spans="1:15" ht="26.4" x14ac:dyDescent="0.25">
      <c r="A687" s="103" t="str">
        <f t="shared" si="74"/>
        <v>Seasonal Residential (Low)</v>
      </c>
      <c r="D687" s="128" t="s">
        <v>68</v>
      </c>
      <c r="E687" s="25"/>
      <c r="F687" s="36">
        <f t="shared" si="75"/>
        <v>1.2E-2</v>
      </c>
      <c r="G687" s="43">
        <f>IF($E663&gt;0, $E663, $E662*$E664)</f>
        <v>364.52500000000003</v>
      </c>
      <c r="H687" s="116">
        <f>G687*F687</f>
        <v>4.3743000000000007</v>
      </c>
      <c r="I687" s="35">
        <f t="shared" si="76"/>
        <v>1.2699999999999999E-2</v>
      </c>
      <c r="J687" s="44">
        <f>IF($E663&gt;0, $E663, $E662*$E665)</f>
        <v>364.52500000000003</v>
      </c>
      <c r="K687" s="118">
        <f>J687*I687</f>
        <v>4.6294675000000005</v>
      </c>
      <c r="L687" s="119">
        <f t="shared" si="77"/>
        <v>0.25516749999999977</v>
      </c>
      <c r="M687" s="120">
        <f>IF(ISERROR(L687/H687), "", L687/H687)</f>
        <v>5.8333333333333272E-2</v>
      </c>
      <c r="N687" s="127" t="str">
        <f>IF(ISERROR(ABS(M687)), "", IF(ABS(M687)&gt;=4%, "In the manager's summary, discuss the reasoning for the change in RTSR rates", ""))</f>
        <v>In the manager's summary, discuss the reasoning for the change in RTSR rates</v>
      </c>
      <c r="O687" s="160"/>
    </row>
    <row r="688" spans="1:15" ht="26.4" x14ac:dyDescent="0.25">
      <c r="A688" s="103" t="str">
        <f t="shared" si="74"/>
        <v>Seasonal Residential (Low)</v>
      </c>
      <c r="B688" s="103" t="s">
        <v>69</v>
      </c>
      <c r="C688" s="24">
        <f>B27</f>
        <v>12</v>
      </c>
      <c r="D688" s="46" t="s">
        <v>70</v>
      </c>
      <c r="E688" s="47"/>
      <c r="F688" s="48"/>
      <c r="G688" s="49"/>
      <c r="H688" s="50">
        <f>SUM(H685:H687)</f>
        <v>100.7535813172981</v>
      </c>
      <c r="I688" s="51"/>
      <c r="J688" s="52"/>
      <c r="K688" s="50">
        <f>SUM(K685:K687)</f>
        <v>104.44999133948772</v>
      </c>
      <c r="L688" s="41">
        <f t="shared" si="77"/>
        <v>3.6964100221896246</v>
      </c>
      <c r="M688" s="42">
        <f>IF((H688)=0,"",(L688/H688))</f>
        <v>3.6687629103214797E-2</v>
      </c>
    </row>
    <row r="689" spans="1:13" ht="26.4" x14ac:dyDescent="0.25">
      <c r="A689" s="103" t="str">
        <f t="shared" si="74"/>
        <v>Seasonal Residential (Low)</v>
      </c>
      <c r="D689" s="129" t="s">
        <v>71</v>
      </c>
      <c r="E689" s="25"/>
      <c r="F689" s="34">
        <f t="shared" si="75"/>
        <v>4.5000000000000005E-3</v>
      </c>
      <c r="G689" s="43">
        <f>E662*E664</f>
        <v>364.52500000000003</v>
      </c>
      <c r="H689" s="53">
        <f>G689*F689</f>
        <v>1.6403625000000004</v>
      </c>
      <c r="I689" s="35">
        <f t="shared" si="76"/>
        <v>4.5000000000000005E-3</v>
      </c>
      <c r="J689" s="44">
        <f>E662*E665</f>
        <v>364.52500000000003</v>
      </c>
      <c r="K689" s="31">
        <f>J689*I689</f>
        <v>1.6403625000000004</v>
      </c>
      <c r="L689" s="119">
        <f t="shared" si="77"/>
        <v>0</v>
      </c>
      <c r="M689" s="120">
        <f>IF(ISERROR(L689/H689), "", L689/H689)</f>
        <v>0</v>
      </c>
    </row>
    <row r="690" spans="1:13" ht="26.4" x14ac:dyDescent="0.25">
      <c r="A690" s="103" t="str">
        <f t="shared" si="74"/>
        <v>Seasonal Residential (Low)</v>
      </c>
      <c r="D690" s="129" t="s">
        <v>72</v>
      </c>
      <c r="E690" s="25"/>
      <c r="F690" s="34">
        <f t="shared" si="75"/>
        <v>1.5E-3</v>
      </c>
      <c r="G690" s="43">
        <f>E662*E664</f>
        <v>364.52500000000003</v>
      </c>
      <c r="H690" s="53">
        <f>G690*F690</f>
        <v>0.54678750000000009</v>
      </c>
      <c r="I690" s="35">
        <f t="shared" si="76"/>
        <v>1.5E-3</v>
      </c>
      <c r="J690" s="44">
        <f>E662*E665</f>
        <v>364.52500000000003</v>
      </c>
      <c r="K690" s="31">
        <f>J690*I690</f>
        <v>0.54678750000000009</v>
      </c>
      <c r="L690" s="119">
        <f t="shared" si="77"/>
        <v>0</v>
      </c>
      <c r="M690" s="120">
        <f>IF(ISERROR(L690/H690), "", L690/H690)</f>
        <v>0</v>
      </c>
    </row>
    <row r="691" spans="1:13" x14ac:dyDescent="0.25">
      <c r="A691" s="103" t="str">
        <f t="shared" si="74"/>
        <v>Seasonal Residential (Low)</v>
      </c>
      <c r="D691" s="25" t="s">
        <v>73</v>
      </c>
      <c r="E691" s="25"/>
      <c r="F691" s="54">
        <f t="shared" si="75"/>
        <v>0.25</v>
      </c>
      <c r="G691" s="115">
        <v>1</v>
      </c>
      <c r="H691" s="130">
        <f>G691*F691</f>
        <v>0.25</v>
      </c>
      <c r="I691" s="45">
        <f t="shared" si="76"/>
        <v>0.25</v>
      </c>
      <c r="J691" s="117">
        <v>1</v>
      </c>
      <c r="K691" s="118">
        <f>J691*I691</f>
        <v>0.25</v>
      </c>
      <c r="L691" s="119">
        <f t="shared" si="77"/>
        <v>0</v>
      </c>
      <c r="M691" s="120">
        <f>IF(ISERROR(L691/H691), "", L691/H691)</f>
        <v>0</v>
      </c>
    </row>
    <row r="692" spans="1:13" ht="26.4" hidden="1" customHeight="1" x14ac:dyDescent="0.25">
      <c r="A692" s="103" t="str">
        <f t="shared" si="74"/>
        <v>Seasonal Residential (Low)</v>
      </c>
      <c r="D692" s="129" t="s">
        <v>74</v>
      </c>
      <c r="E692" s="25"/>
      <c r="F692" s="34">
        <f t="shared" si="75"/>
        <v>0</v>
      </c>
      <c r="G692" s="55"/>
      <c r="H692" s="130"/>
      <c r="I692" s="35">
        <f t="shared" si="76"/>
        <v>0</v>
      </c>
      <c r="J692" s="56"/>
      <c r="K692" s="118"/>
      <c r="L692" s="119"/>
      <c r="M692" s="120"/>
    </row>
    <row r="693" spans="1:13" x14ac:dyDescent="0.25">
      <c r="A693" s="103" t="str">
        <f t="shared" si="74"/>
        <v>Seasonal Residential (Low)</v>
      </c>
      <c r="B693" s="103" t="s">
        <v>12</v>
      </c>
      <c r="D693" s="25" t="s">
        <v>75</v>
      </c>
      <c r="E693" s="25"/>
      <c r="F693" s="34">
        <f t="shared" si="75"/>
        <v>9.8000000000000004E-2</v>
      </c>
      <c r="G693" s="55">
        <f>IF(AND(E662*12&gt;=150000),OffPeakPer*E662*E664,OffPeakPer*E662)</f>
        <v>224</v>
      </c>
      <c r="H693" s="130">
        <f>G693*F693</f>
        <v>21.952000000000002</v>
      </c>
      <c r="I693" s="35">
        <f t="shared" si="76"/>
        <v>9.8000000000000004E-2</v>
      </c>
      <c r="J693" s="56">
        <f>IF(AND(E662*12&gt;=150000),OffPeakPer*E662*E665,OffPeakPer*E662)</f>
        <v>224</v>
      </c>
      <c r="K693" s="118">
        <f>J693*I693</f>
        <v>21.952000000000002</v>
      </c>
      <c r="L693" s="119">
        <f>K693-H693</f>
        <v>0</v>
      </c>
      <c r="M693" s="120">
        <f>IF(ISERROR(L693/H693), "", L693/H693)</f>
        <v>0</v>
      </c>
    </row>
    <row r="694" spans="1:13" x14ac:dyDescent="0.25">
      <c r="A694" s="103" t="str">
        <f t="shared" si="74"/>
        <v>Seasonal Residential (Low)</v>
      </c>
      <c r="B694" s="103" t="s">
        <v>12</v>
      </c>
      <c r="D694" s="25" t="s">
        <v>76</v>
      </c>
      <c r="E694" s="25"/>
      <c r="F694" s="34">
        <f t="shared" si="75"/>
        <v>0.157</v>
      </c>
      <c r="G694" s="55">
        <f>IF(AND(E662*12&gt;=150000),MidPeakPer*E662*E664,MidPeakPer*E662)</f>
        <v>63</v>
      </c>
      <c r="H694" s="130">
        <f>G694*F694</f>
        <v>9.891</v>
      </c>
      <c r="I694" s="35">
        <f t="shared" si="76"/>
        <v>0.157</v>
      </c>
      <c r="J694" s="56">
        <f>IF(AND(E662*12&gt;=150000),MidPeakPer*E662*E665,MidPeakPer*E662)</f>
        <v>63</v>
      </c>
      <c r="K694" s="118">
        <f>J694*I694</f>
        <v>9.891</v>
      </c>
      <c r="L694" s="119">
        <f>K694-H694</f>
        <v>0</v>
      </c>
      <c r="M694" s="120">
        <f>IF(ISERROR(L694/H694), "", L694/H694)</f>
        <v>0</v>
      </c>
    </row>
    <row r="695" spans="1:13" ht="13.8" thickBot="1" x14ac:dyDescent="0.3">
      <c r="A695" s="103" t="str">
        <f t="shared" si="74"/>
        <v>Seasonal Residential (Low)</v>
      </c>
      <c r="B695" s="103" t="s">
        <v>12</v>
      </c>
      <c r="D695" s="103" t="s">
        <v>77</v>
      </c>
      <c r="E695" s="25"/>
      <c r="F695" s="34">
        <f t="shared" si="75"/>
        <v>0.20300000000000001</v>
      </c>
      <c r="G695" s="55">
        <f>IF(AND(E662*12&gt;=150000),OnPeakPer*E662*E664,OnPeakPer*E662)</f>
        <v>63</v>
      </c>
      <c r="H695" s="130">
        <f>G695*F695</f>
        <v>12.789000000000001</v>
      </c>
      <c r="I695" s="35">
        <f t="shared" si="76"/>
        <v>0.20300000000000001</v>
      </c>
      <c r="J695" s="56">
        <f>IF(AND(E662*12&gt;=150000),OnPeakPer*E662*E665,OnPeakPer*E662)</f>
        <v>63</v>
      </c>
      <c r="K695" s="118">
        <f>J695*I695</f>
        <v>12.789000000000001</v>
      </c>
      <c r="L695" s="119">
        <f>K695-H695</f>
        <v>0</v>
      </c>
      <c r="M695" s="120">
        <f>IF(ISERROR(L695/H695), "", L695/H695)</f>
        <v>0</v>
      </c>
    </row>
    <row r="696" spans="1:13" ht="13.2" hidden="1" customHeight="1" x14ac:dyDescent="0.25">
      <c r="A696" s="103" t="str">
        <f t="shared" si="74"/>
        <v>Seasonal Residential (Low)</v>
      </c>
      <c r="B696" s="103" t="s">
        <v>78</v>
      </c>
      <c r="D696" s="25" t="s">
        <v>79</v>
      </c>
      <c r="E696" s="25"/>
      <c r="F696" s="34">
        <f t="shared" si="75"/>
        <v>0.11308</v>
      </c>
      <c r="G696" s="55">
        <f>IF(AND(E662*12&gt;=150000),E662*E664,E662)</f>
        <v>350</v>
      </c>
      <c r="H696" s="130">
        <f>G696*F696</f>
        <v>39.578000000000003</v>
      </c>
      <c r="I696" s="35">
        <f t="shared" si="76"/>
        <v>0.11308</v>
      </c>
      <c r="J696" s="56">
        <f>IF(AND(E662*12&gt;=150000),E662*E665,E662)</f>
        <v>350</v>
      </c>
      <c r="K696" s="118">
        <f>J696*I696</f>
        <v>39.578000000000003</v>
      </c>
      <c r="L696" s="119">
        <f>K696-H696</f>
        <v>0</v>
      </c>
      <c r="M696" s="120">
        <f>IF(ISERROR(L696/H696), "", L696/H696)</f>
        <v>0</v>
      </c>
    </row>
    <row r="697" spans="1:13" ht="13.8" hidden="1" customHeight="1" thickBot="1" x14ac:dyDescent="0.3">
      <c r="A697" s="103" t="str">
        <f t="shared" si="74"/>
        <v>Seasonal Residential (Low)</v>
      </c>
      <c r="B697" s="103" t="s">
        <v>17</v>
      </c>
      <c r="D697" s="25" t="s">
        <v>80</v>
      </c>
      <c r="E697" s="25"/>
      <c r="F697" s="34">
        <f t="shared" si="75"/>
        <v>0.11308</v>
      </c>
      <c r="G697" s="55">
        <f>IF(AND(E662*12&gt;=150000),E662*E664,E662)</f>
        <v>350</v>
      </c>
      <c r="H697" s="130">
        <f>G697*F697</f>
        <v>39.578000000000003</v>
      </c>
      <c r="I697" s="35">
        <f t="shared" si="76"/>
        <v>0.11308</v>
      </c>
      <c r="J697" s="56">
        <f>IF(AND(E662*12&gt;=150000),E662*E665,E662)</f>
        <v>350</v>
      </c>
      <c r="K697" s="118">
        <f>J697*I697</f>
        <v>39.578000000000003</v>
      </c>
      <c r="L697" s="119">
        <f>K697-H697</f>
        <v>0</v>
      </c>
      <c r="M697" s="120">
        <f>IF(ISERROR(L697/H697), "", L697/H697)</f>
        <v>0</v>
      </c>
    </row>
    <row r="698" spans="1:13" ht="13.8" thickBot="1" x14ac:dyDescent="0.3">
      <c r="A698" s="103" t="str">
        <f t="shared" si="74"/>
        <v>Seasonal Residential (Low)</v>
      </c>
      <c r="D698" s="58"/>
      <c r="E698" s="59"/>
      <c r="F698" s="60"/>
      <c r="G698" s="61"/>
      <c r="H698" s="62"/>
      <c r="I698" s="60"/>
      <c r="J698" s="63"/>
      <c r="K698" s="62"/>
      <c r="L698" s="64"/>
      <c r="M698" s="65"/>
    </row>
    <row r="699" spans="1:13" x14ac:dyDescent="0.25">
      <c r="A699" s="103" t="str">
        <f t="shared" si="74"/>
        <v>Seasonal Residential (Low)</v>
      </c>
      <c r="B699" s="103" t="s">
        <v>12</v>
      </c>
      <c r="D699" s="135" t="s">
        <v>81</v>
      </c>
      <c r="E699" s="25"/>
      <c r="F699" s="136"/>
      <c r="G699" s="137"/>
      <c r="H699" s="138">
        <f>SUM(H689:H695,H688)</f>
        <v>147.82273131729809</v>
      </c>
      <c r="I699" s="139"/>
      <c r="J699" s="139"/>
      <c r="K699" s="138">
        <f>SUM(K689:K695,K688)</f>
        <v>151.51914133948773</v>
      </c>
      <c r="L699" s="140">
        <f>K699-H699</f>
        <v>3.6964100221896388</v>
      </c>
      <c r="M699" s="141">
        <f>IF((H699)=0,"",(L699/H699))</f>
        <v>2.5005694247763423E-2</v>
      </c>
    </row>
    <row r="700" spans="1:13" x14ac:dyDescent="0.25">
      <c r="A700" s="103" t="str">
        <f t="shared" si="74"/>
        <v>Seasonal Residential (Low)</v>
      </c>
      <c r="B700" s="103" t="s">
        <v>12</v>
      </c>
      <c r="D700" s="142" t="s">
        <v>82</v>
      </c>
      <c r="E700" s="25"/>
      <c r="F700" s="136">
        <v>0.13</v>
      </c>
      <c r="G700" s="143"/>
      <c r="H700" s="144">
        <f>H699*F700</f>
        <v>19.216955071248751</v>
      </c>
      <c r="I700" s="145">
        <v>0.13</v>
      </c>
      <c r="J700" s="115"/>
      <c r="K700" s="144">
        <f>K699*I700</f>
        <v>19.697488374133407</v>
      </c>
      <c r="L700" s="119">
        <f>K700-H700</f>
        <v>0.48053330288465546</v>
      </c>
      <c r="M700" s="146">
        <f>IF((H700)=0,"",(L700/H700))</f>
        <v>2.5005694247763548E-2</v>
      </c>
    </row>
    <row r="701" spans="1:13" ht="14.4" x14ac:dyDescent="0.3">
      <c r="A701" s="103" t="str">
        <f t="shared" si="74"/>
        <v>Seasonal Residential (Low)</v>
      </c>
      <c r="B701" s="103" t="s">
        <v>12</v>
      </c>
      <c r="D701" s="142" t="s">
        <v>83</v>
      </c>
      <c r="E701" s="147"/>
      <c r="F701" s="148">
        <f>OER</f>
        <v>0.23499999999999999</v>
      </c>
      <c r="G701" s="143"/>
      <c r="H701" s="144">
        <f>IF(OR(ISNUMBER(SEARCH("[DGEN]", E660))=TRUE, ISNUMBER(SEARCH("STREET LIGHT", E660))=TRUE), 0, IF(AND(E662=0, E663=0),0, IF(AND(E663=0, E662*12&gt;250000), 0, IF(AND(E662=0, E663&gt;=50), 0, IF(E662*12&lt;=250000, F701*H699*-1, IF(E663&lt;50, F701*H699*-1, 0))))))</f>
        <v>-34.738341859565047</v>
      </c>
      <c r="I701" s="148">
        <f>OER</f>
        <v>0.23499999999999999</v>
      </c>
      <c r="J701" s="115"/>
      <c r="K701" s="144">
        <f>IF(OR(ISNUMBER(SEARCH("[DGEN]", E660))=TRUE, ISNUMBER(SEARCH("STREET LIGHT", E660))=TRUE), 0, IF(AND(E662=0, E663=0),0, IF(AND(E663=0, E662*12&gt;250000), 0, IF(AND(E662=0, E663&gt;=50), 0, IF(E662*12&lt;=250000, I701*K699*-1, IF(E663&lt;50, I701*K699*-1, 0))))))</f>
        <v>-35.606998214779615</v>
      </c>
      <c r="L701" s="119">
        <f>K701-H701</f>
        <v>-0.86865635521456852</v>
      </c>
      <c r="M701" s="146"/>
    </row>
    <row r="702" spans="1:13" ht="13.8" thickBot="1" x14ac:dyDescent="0.3">
      <c r="A702" s="103" t="str">
        <f t="shared" si="74"/>
        <v>Seasonal Residential (Low)</v>
      </c>
      <c r="B702" s="103" t="s">
        <v>84</v>
      </c>
      <c r="C702" s="24">
        <f>B27</f>
        <v>12</v>
      </c>
      <c r="D702" s="247" t="s">
        <v>85</v>
      </c>
      <c r="E702" s="247"/>
      <c r="F702" s="77"/>
      <c r="G702" s="78"/>
      <c r="H702" s="79">
        <f>H699+H700+H701</f>
        <v>132.30134452898179</v>
      </c>
      <c r="I702" s="80"/>
      <c r="J702" s="80"/>
      <c r="K702" s="81">
        <f>K699+K700+K701</f>
        <v>135.60963149884151</v>
      </c>
      <c r="L702" s="82">
        <f>K702-H702</f>
        <v>3.3082869698597221</v>
      </c>
      <c r="M702" s="83">
        <f>IF((H702)=0,"",(L702/H702))</f>
        <v>2.5005694247763388E-2</v>
      </c>
    </row>
    <row r="703" spans="1:13" ht="13.8" thickBot="1" x14ac:dyDescent="0.3">
      <c r="A703" s="103" t="str">
        <f t="shared" si="74"/>
        <v>Seasonal Residential (Low)</v>
      </c>
      <c r="B703" s="103" t="s">
        <v>12</v>
      </c>
      <c r="D703" s="58"/>
      <c r="E703" s="59"/>
      <c r="F703" s="60"/>
      <c r="G703" s="61"/>
      <c r="H703" s="62"/>
      <c r="I703" s="60"/>
      <c r="J703" s="63"/>
      <c r="K703" s="62"/>
      <c r="L703" s="64"/>
      <c r="M703" s="65"/>
    </row>
    <row r="706" spans="1:14" x14ac:dyDescent="0.25">
      <c r="C706" s="103"/>
      <c r="D706" s="104" t="s">
        <v>34</v>
      </c>
      <c r="E706" s="246" t="str">
        <f>D28</f>
        <v>Seasonal Residential (High)</v>
      </c>
      <c r="F706" s="246"/>
      <c r="G706" s="246"/>
      <c r="H706" s="246"/>
      <c r="I706" s="246"/>
      <c r="J706" s="246"/>
      <c r="K706" s="103" t="str">
        <f>IF(N658="DEMAND - INTERVAL","RTSR - INTERVAL METERED","")</f>
        <v/>
      </c>
    </row>
    <row r="707" spans="1:14" x14ac:dyDescent="0.25">
      <c r="C707" s="103"/>
      <c r="D707" s="104" t="s">
        <v>35</v>
      </c>
      <c r="E707" s="236" t="str">
        <f>H28</f>
        <v>RPP</v>
      </c>
      <c r="F707" s="236"/>
      <c r="G707" s="236"/>
      <c r="H707" s="20"/>
      <c r="I707" s="20"/>
    </row>
    <row r="708" spans="1:14" ht="15.6" x14ac:dyDescent="0.25">
      <c r="C708" s="103"/>
      <c r="D708" s="104" t="s">
        <v>36</v>
      </c>
      <c r="E708" s="21">
        <f>K28</f>
        <v>1500</v>
      </c>
      <c r="F708" s="105" t="s">
        <v>11</v>
      </c>
      <c r="J708" s="22"/>
      <c r="K708" s="22"/>
      <c r="L708" s="22"/>
      <c r="M708" s="22"/>
      <c r="N708" s="22"/>
    </row>
    <row r="709" spans="1:14" ht="15.6" x14ac:dyDescent="0.3">
      <c r="C709" s="103"/>
      <c r="D709" s="104" t="s">
        <v>37</v>
      </c>
      <c r="E709" s="21">
        <f>L28</f>
        <v>0</v>
      </c>
      <c r="F709" s="106" t="s">
        <v>16</v>
      </c>
      <c r="G709" s="107"/>
      <c r="H709" s="108"/>
      <c r="I709" s="108"/>
      <c r="J709" s="108"/>
    </row>
    <row r="710" spans="1:14" x14ac:dyDescent="0.25">
      <c r="C710" s="103"/>
      <c r="D710" s="104" t="s">
        <v>38</v>
      </c>
      <c r="E710" s="23">
        <f>I28</f>
        <v>1.0415000000000001</v>
      </c>
    </row>
    <row r="711" spans="1:14" x14ac:dyDescent="0.25">
      <c r="C711" s="103"/>
      <c r="D711" s="104" t="s">
        <v>39</v>
      </c>
      <c r="E711" s="23">
        <f>J28</f>
        <v>1.0415000000000001</v>
      </c>
    </row>
    <row r="712" spans="1:14" x14ac:dyDescent="0.25">
      <c r="C712" s="103"/>
    </row>
    <row r="713" spans="1:14" x14ac:dyDescent="0.25">
      <c r="C713" s="103"/>
      <c r="E713" s="105"/>
      <c r="F713" s="237" t="s">
        <v>40</v>
      </c>
      <c r="G713" s="238"/>
      <c r="H713" s="239"/>
      <c r="I713" s="237" t="s">
        <v>41</v>
      </c>
      <c r="J713" s="238"/>
      <c r="K713" s="239"/>
      <c r="L713" s="237" t="s">
        <v>42</v>
      </c>
      <c r="M713" s="239"/>
    </row>
    <row r="714" spans="1:14" x14ac:dyDescent="0.25">
      <c r="C714" s="103"/>
      <c r="E714" s="240"/>
      <c r="F714" s="109" t="s">
        <v>43</v>
      </c>
      <c r="G714" s="109" t="s">
        <v>44</v>
      </c>
      <c r="H714" s="110" t="s">
        <v>45</v>
      </c>
      <c r="I714" s="109" t="s">
        <v>43</v>
      </c>
      <c r="J714" s="111" t="s">
        <v>44</v>
      </c>
      <c r="K714" s="110" t="s">
        <v>45</v>
      </c>
      <c r="L714" s="242" t="s">
        <v>46</v>
      </c>
      <c r="M714" s="244" t="s">
        <v>47</v>
      </c>
    </row>
    <row r="715" spans="1:14" x14ac:dyDescent="0.25">
      <c r="C715" s="103"/>
      <c r="E715" s="241"/>
      <c r="F715" s="112" t="s">
        <v>48</v>
      </c>
      <c r="G715" s="112"/>
      <c r="H715" s="113" t="s">
        <v>48</v>
      </c>
      <c r="I715" s="112" t="s">
        <v>48</v>
      </c>
      <c r="J715" s="113"/>
      <c r="K715" s="113" t="s">
        <v>48</v>
      </c>
      <c r="L715" s="243"/>
      <c r="M715" s="245"/>
    </row>
    <row r="716" spans="1:14" x14ac:dyDescent="0.25">
      <c r="A716" s="103" t="str">
        <f>$E706</f>
        <v>Seasonal Residential (High)</v>
      </c>
      <c r="D716" s="114" t="s">
        <v>49</v>
      </c>
      <c r="E716" s="25"/>
      <c r="F716" s="26">
        <f>F130</f>
        <v>85.01</v>
      </c>
      <c r="G716" s="115">
        <v>1</v>
      </c>
      <c r="H716" s="116">
        <f>G716*F716</f>
        <v>85.01</v>
      </c>
      <c r="I716" s="29">
        <f>I130</f>
        <v>88.13</v>
      </c>
      <c r="J716" s="117">
        <f>G716</f>
        <v>1</v>
      </c>
      <c r="K716" s="118">
        <f>J716*I716</f>
        <v>88.13</v>
      </c>
      <c r="L716" s="119">
        <f>K716-H716</f>
        <v>3.1199999999999903</v>
      </c>
      <c r="M716" s="120">
        <f>IF(ISERROR(L716/H716), "", L716/H716)</f>
        <v>3.6701564521820849E-2</v>
      </c>
    </row>
    <row r="717" spans="1:14" x14ac:dyDescent="0.25">
      <c r="A717" s="103" t="str">
        <f t="shared" ref="A717:A749" si="81">A716</f>
        <v>Seasonal Residential (High)</v>
      </c>
      <c r="D717" s="114" t="s">
        <v>50</v>
      </c>
      <c r="E717" s="25"/>
      <c r="F717" s="34">
        <f t="shared" ref="F717:F743" si="82">F131</f>
        <v>0</v>
      </c>
      <c r="G717" s="115">
        <f>IF($E709&gt;0, $E709, $E708)</f>
        <v>1500</v>
      </c>
      <c r="H717" s="116">
        <f>G717*F717</f>
        <v>0</v>
      </c>
      <c r="I717" s="35">
        <f t="shared" ref="I717:I743" si="83">I131</f>
        <v>0</v>
      </c>
      <c r="J717" s="117">
        <f>IF($E709&gt;0, $E709, $E708)</f>
        <v>1500</v>
      </c>
      <c r="K717" s="118">
        <f>J717*I717</f>
        <v>0</v>
      </c>
      <c r="L717" s="119">
        <f>K717-H717</f>
        <v>0</v>
      </c>
      <c r="M717" s="120" t="str">
        <f>IF(ISERROR(L717/H717), "", L717/H717)</f>
        <v/>
      </c>
    </row>
    <row r="718" spans="1:14" ht="13.2" hidden="1" customHeight="1" x14ac:dyDescent="0.25">
      <c r="A718" s="103" t="str">
        <f t="shared" si="81"/>
        <v>Seasonal Residential (High)</v>
      </c>
      <c r="D718" s="114" t="s">
        <v>51</v>
      </c>
      <c r="E718" s="25"/>
      <c r="F718" s="34">
        <f t="shared" si="82"/>
        <v>0</v>
      </c>
      <c r="G718" s="115">
        <f>IF($E709&gt;0, $E709, $E708)</f>
        <v>1500</v>
      </c>
      <c r="H718" s="116">
        <v>0</v>
      </c>
      <c r="I718" s="35">
        <f t="shared" si="83"/>
        <v>0</v>
      </c>
      <c r="J718" s="117">
        <f>IF($E709&gt;0, $E709, $E708)</f>
        <v>1500</v>
      </c>
      <c r="K718" s="118">
        <v>0</v>
      </c>
      <c r="L718" s="119"/>
      <c r="M718" s="120"/>
    </row>
    <row r="719" spans="1:14" ht="13.2" hidden="1" customHeight="1" x14ac:dyDescent="0.25">
      <c r="A719" s="103" t="str">
        <f t="shared" si="81"/>
        <v>Seasonal Residential (High)</v>
      </c>
      <c r="D719" s="114" t="s">
        <v>52</v>
      </c>
      <c r="E719" s="25"/>
      <c r="F719" s="34">
        <f t="shared" si="82"/>
        <v>0</v>
      </c>
      <c r="G719" s="115">
        <f>IF($E709&gt;0, $E709, $E708)</f>
        <v>1500</v>
      </c>
      <c r="H719" s="116">
        <v>0</v>
      </c>
      <c r="I719" s="35">
        <f t="shared" si="83"/>
        <v>0</v>
      </c>
      <c r="J719" s="121">
        <f>IF($E709&gt;0, $E709, $E708)</f>
        <v>1500</v>
      </c>
      <c r="K719" s="118">
        <v>0</v>
      </c>
      <c r="L719" s="119">
        <f t="shared" ref="L719:L737" si="84">K719-H719</f>
        <v>0</v>
      </c>
      <c r="M719" s="120" t="str">
        <f>IF(ISERROR(L719/H719), "", L719/H719)</f>
        <v/>
      </c>
    </row>
    <row r="720" spans="1:14" x14ac:dyDescent="0.25">
      <c r="A720" s="103" t="str">
        <f t="shared" si="81"/>
        <v>Seasonal Residential (High)</v>
      </c>
      <c r="D720" s="114" t="s">
        <v>53</v>
      </c>
      <c r="E720" s="25"/>
      <c r="F720" s="26">
        <f t="shared" si="82"/>
        <v>3.1835261927310552</v>
      </c>
      <c r="G720" s="115">
        <v>1</v>
      </c>
      <c r="H720" s="116">
        <f>G720*F720</f>
        <v>3.1835261927310552</v>
      </c>
      <c r="I720" s="29">
        <f t="shared" si="83"/>
        <v>3.1835261927310552</v>
      </c>
      <c r="J720" s="117">
        <f>G720</f>
        <v>1</v>
      </c>
      <c r="K720" s="118">
        <f>J720*I720</f>
        <v>3.1835261927310552</v>
      </c>
      <c r="L720" s="119">
        <f t="shared" si="84"/>
        <v>0</v>
      </c>
      <c r="M720" s="120">
        <f>IF(ISERROR(L720/H720), "", L720/H720)</f>
        <v>0</v>
      </c>
    </row>
    <row r="721" spans="1:15" x14ac:dyDescent="0.25">
      <c r="A721" s="103" t="str">
        <f t="shared" si="81"/>
        <v>Seasonal Residential (High)</v>
      </c>
      <c r="D721" s="114" t="s">
        <v>54</v>
      </c>
      <c r="E721" s="25"/>
      <c r="F721" s="36">
        <f t="shared" si="82"/>
        <v>0</v>
      </c>
      <c r="G721" s="115">
        <f>IF($E709&gt;0, $E709, $E708)</f>
        <v>1500</v>
      </c>
      <c r="H721" s="116">
        <f>G721*F721</f>
        <v>0</v>
      </c>
      <c r="I721" s="35">
        <f t="shared" si="83"/>
        <v>0</v>
      </c>
      <c r="J721" s="117">
        <f>IF($E709&gt;0, $E709, $E708)</f>
        <v>1500</v>
      </c>
      <c r="K721" s="118">
        <f>J721*I721</f>
        <v>0</v>
      </c>
      <c r="L721" s="119">
        <f t="shared" si="84"/>
        <v>0</v>
      </c>
      <c r="M721" s="120" t="str">
        <f>IF(ISERROR(L721/H721), "", L721/H721)</f>
        <v/>
      </c>
    </row>
    <row r="722" spans="1:15" x14ac:dyDescent="0.25">
      <c r="A722" s="103" t="str">
        <f t="shared" si="81"/>
        <v>Seasonal Residential (High)</v>
      </c>
      <c r="B722" s="103" t="s">
        <v>55</v>
      </c>
      <c r="C722" s="24">
        <f>B28</f>
        <v>13</v>
      </c>
      <c r="D722" s="46" t="s">
        <v>56</v>
      </c>
      <c r="E722" s="47"/>
      <c r="F722" s="48"/>
      <c r="G722" s="49"/>
      <c r="H722" s="50">
        <f>SUM(H716:H721)</f>
        <v>88.193526192731056</v>
      </c>
      <c r="I722" s="51"/>
      <c r="J722" s="52"/>
      <c r="K722" s="50">
        <f>SUM(K716:K721)</f>
        <v>91.313526192731047</v>
      </c>
      <c r="L722" s="41">
        <f t="shared" si="84"/>
        <v>3.1199999999999903</v>
      </c>
      <c r="M722" s="42">
        <f>IF((H722)=0,"",(L722/H722))</f>
        <v>3.5376746283868873E-2</v>
      </c>
    </row>
    <row r="723" spans="1:15" x14ac:dyDescent="0.25">
      <c r="A723" s="103" t="str">
        <f t="shared" si="81"/>
        <v>Seasonal Residential (High)</v>
      </c>
      <c r="D723" s="123" t="s">
        <v>57</v>
      </c>
      <c r="E723" s="25"/>
      <c r="F723" s="34">
        <f t="shared" si="82"/>
        <v>0.12752000000000002</v>
      </c>
      <c r="G723" s="43">
        <f>IF(F723=0, 0, $E708*E710-E708)</f>
        <v>62.250000000000227</v>
      </c>
      <c r="H723" s="28">
        <f t="shared" ref="H723:H730" si="85">G723*F723</f>
        <v>7.9381200000000307</v>
      </c>
      <c r="I723" s="35">
        <f t="shared" si="83"/>
        <v>0.12752000000000002</v>
      </c>
      <c r="J723" s="44">
        <f>IF(I723=0, 0, E708*E711-E708)</f>
        <v>62.250000000000227</v>
      </c>
      <c r="K723" s="31">
        <f t="shared" ref="K723:K730" si="86">J723*I723</f>
        <v>7.9381200000000307</v>
      </c>
      <c r="L723" s="119">
        <f t="shared" si="84"/>
        <v>0</v>
      </c>
      <c r="M723" s="120">
        <f t="shared" ref="M723:M730" si="87">IF(ISERROR(L723/H723), "", L723/H723)</f>
        <v>0</v>
      </c>
    </row>
    <row r="724" spans="1:15" ht="26.4" x14ac:dyDescent="0.25">
      <c r="A724" s="103" t="str">
        <f t="shared" si="81"/>
        <v>Seasonal Residential (High)</v>
      </c>
      <c r="D724" s="123" t="s">
        <v>58</v>
      </c>
      <c r="E724" s="25"/>
      <c r="F724" s="36">
        <f t="shared" si="82"/>
        <v>0</v>
      </c>
      <c r="G724" s="55">
        <f>IF($E709&gt;0, $E709, $E708)</f>
        <v>1500</v>
      </c>
      <c r="H724" s="116">
        <f t="shared" si="85"/>
        <v>0</v>
      </c>
      <c r="I724" s="35">
        <f t="shared" si="83"/>
        <v>0</v>
      </c>
      <c r="J724" s="56">
        <f>IF($E709&gt;0, $E709, $E708)</f>
        <v>1500</v>
      </c>
      <c r="K724" s="118">
        <f t="shared" si="86"/>
        <v>0</v>
      </c>
      <c r="L724" s="119">
        <f t="shared" si="84"/>
        <v>0</v>
      </c>
      <c r="M724" s="120" t="str">
        <f t="shared" si="87"/>
        <v/>
      </c>
    </row>
    <row r="725" spans="1:15" x14ac:dyDescent="0.25">
      <c r="A725" s="103" t="str">
        <f t="shared" si="81"/>
        <v>Seasonal Residential (High)</v>
      </c>
      <c r="D725" s="123" t="s">
        <v>59</v>
      </c>
      <c r="E725" s="25"/>
      <c r="F725" s="36">
        <f t="shared" si="82"/>
        <v>0</v>
      </c>
      <c r="G725" s="55">
        <f>IF($E709&gt;0, $E709, $E708)</f>
        <v>1500</v>
      </c>
      <c r="H725" s="116">
        <f t="shared" si="85"/>
        <v>0</v>
      </c>
      <c r="I725" s="35">
        <f t="shared" si="83"/>
        <v>0</v>
      </c>
      <c r="J725" s="56">
        <f>IF($E709&gt;0, $E709, $E708)</f>
        <v>1500</v>
      </c>
      <c r="K725" s="118">
        <f t="shared" si="86"/>
        <v>0</v>
      </c>
      <c r="L725" s="119">
        <f t="shared" si="84"/>
        <v>0</v>
      </c>
      <c r="M725" s="120" t="str">
        <f t="shared" si="87"/>
        <v/>
      </c>
    </row>
    <row r="726" spans="1:15" x14ac:dyDescent="0.25">
      <c r="A726" s="103" t="str">
        <f t="shared" si="81"/>
        <v>Seasonal Residential (High)</v>
      </c>
      <c r="D726" s="123" t="s">
        <v>60</v>
      </c>
      <c r="E726" s="25"/>
      <c r="F726" s="34">
        <f t="shared" si="82"/>
        <v>0</v>
      </c>
      <c r="G726" s="55">
        <f>E708</f>
        <v>1500</v>
      </c>
      <c r="H726" s="116">
        <f t="shared" si="85"/>
        <v>0</v>
      </c>
      <c r="I726" s="35">
        <f t="shared" si="83"/>
        <v>0</v>
      </c>
      <c r="J726" s="56">
        <f>E708</f>
        <v>1500</v>
      </c>
      <c r="K726" s="118">
        <f t="shared" si="86"/>
        <v>0</v>
      </c>
      <c r="L726" s="119">
        <f t="shared" si="84"/>
        <v>0</v>
      </c>
      <c r="M726" s="120" t="str">
        <f t="shared" si="87"/>
        <v/>
      </c>
    </row>
    <row r="727" spans="1:15" x14ac:dyDescent="0.25">
      <c r="A727" s="103" t="str">
        <f t="shared" si="81"/>
        <v>Seasonal Residential (High)</v>
      </c>
      <c r="D727" s="114" t="s">
        <v>61</v>
      </c>
      <c r="E727" s="25"/>
      <c r="F727" s="36">
        <f t="shared" si="82"/>
        <v>1.8513934749804163E-3</v>
      </c>
      <c r="G727" s="55">
        <f>IF($E709&gt;0, $E709, $E708)</f>
        <v>1500</v>
      </c>
      <c r="H727" s="116">
        <f t="shared" si="85"/>
        <v>2.7770902124706245</v>
      </c>
      <c r="I727" s="35">
        <f t="shared" si="83"/>
        <v>1.9360292526651118E-3</v>
      </c>
      <c r="J727" s="56">
        <f>IF($E709&gt;0, $E709, $E708)</f>
        <v>1500</v>
      </c>
      <c r="K727" s="118">
        <f t="shared" si="86"/>
        <v>2.9040438789976677</v>
      </c>
      <c r="L727" s="119">
        <f t="shared" si="84"/>
        <v>0.12695366652704321</v>
      </c>
      <c r="M727" s="120">
        <f t="shared" si="87"/>
        <v>4.5714635396773631E-2</v>
      </c>
      <c r="O727" s="160"/>
    </row>
    <row r="728" spans="1:15" ht="26.4" x14ac:dyDescent="0.25">
      <c r="A728" s="103" t="str">
        <f t="shared" si="81"/>
        <v>Seasonal Residential (High)</v>
      </c>
      <c r="D728" s="123" t="s">
        <v>62</v>
      </c>
      <c r="E728" s="25"/>
      <c r="F728" s="36">
        <f t="shared" si="82"/>
        <v>0.42</v>
      </c>
      <c r="G728" s="115">
        <v>1</v>
      </c>
      <c r="H728" s="116">
        <f t="shared" si="85"/>
        <v>0.42</v>
      </c>
      <c r="I728" s="45">
        <f t="shared" si="83"/>
        <v>0.42</v>
      </c>
      <c r="J728" s="121">
        <v>1</v>
      </c>
      <c r="K728" s="118">
        <f t="shared" si="86"/>
        <v>0.42</v>
      </c>
      <c r="L728" s="119">
        <f t="shared" si="84"/>
        <v>0</v>
      </c>
      <c r="M728" s="120">
        <f t="shared" si="87"/>
        <v>0</v>
      </c>
    </row>
    <row r="729" spans="1:15" x14ac:dyDescent="0.25">
      <c r="A729" s="103" t="str">
        <f t="shared" si="81"/>
        <v>Seasonal Residential (High)</v>
      </c>
      <c r="D729" s="114" t="s">
        <v>63</v>
      </c>
      <c r="E729" s="25"/>
      <c r="F729" s="36">
        <f t="shared" si="82"/>
        <v>0.23509440832387421</v>
      </c>
      <c r="G729" s="115">
        <v>1</v>
      </c>
      <c r="H729" s="116">
        <f t="shared" si="85"/>
        <v>0.23509440832387421</v>
      </c>
      <c r="I729" s="29">
        <f t="shared" si="83"/>
        <v>0.23509440832387421</v>
      </c>
      <c r="J729" s="121">
        <v>1</v>
      </c>
      <c r="K729" s="118">
        <f t="shared" si="86"/>
        <v>0.23509440832387421</v>
      </c>
      <c r="L729" s="119">
        <f t="shared" si="84"/>
        <v>0</v>
      </c>
      <c r="M729" s="120">
        <f t="shared" si="87"/>
        <v>0</v>
      </c>
    </row>
    <row r="730" spans="1:15" x14ac:dyDescent="0.25">
      <c r="A730" s="103" t="str">
        <f t="shared" si="81"/>
        <v>Seasonal Residential (High)</v>
      </c>
      <c r="D730" s="114" t="s">
        <v>64</v>
      </c>
      <c r="E730" s="25"/>
      <c r="F730" s="34">
        <f t="shared" si="82"/>
        <v>0</v>
      </c>
      <c r="G730" s="55">
        <f>IF($E709&gt;0, $E709, $E708)</f>
        <v>1500</v>
      </c>
      <c r="H730" s="116">
        <f t="shared" si="85"/>
        <v>0</v>
      </c>
      <c r="I730" s="35">
        <f t="shared" si="83"/>
        <v>0</v>
      </c>
      <c r="J730" s="56">
        <f>IF($E709&gt;0, $E709, $E708)</f>
        <v>1500</v>
      </c>
      <c r="K730" s="118">
        <f t="shared" si="86"/>
        <v>0</v>
      </c>
      <c r="L730" s="119">
        <f t="shared" si="84"/>
        <v>0</v>
      </c>
      <c r="M730" s="120" t="str">
        <f t="shared" si="87"/>
        <v/>
      </c>
    </row>
    <row r="731" spans="1:15" ht="26.4" x14ac:dyDescent="0.25">
      <c r="A731" s="103" t="str">
        <f t="shared" si="81"/>
        <v>Seasonal Residential (High)</v>
      </c>
      <c r="B731" s="103" t="s">
        <v>65</v>
      </c>
      <c r="C731" s="24">
        <f>B28</f>
        <v>13</v>
      </c>
      <c r="D731" s="46" t="s">
        <v>66</v>
      </c>
      <c r="E731" s="47"/>
      <c r="F731" s="48"/>
      <c r="G731" s="49"/>
      <c r="H731" s="50">
        <f>SUM(H722:H730)</f>
        <v>99.563830813525584</v>
      </c>
      <c r="I731" s="51"/>
      <c r="J731" s="52"/>
      <c r="K731" s="50">
        <f>SUM(K722:K730)</f>
        <v>102.81078448005262</v>
      </c>
      <c r="L731" s="41">
        <f t="shared" si="84"/>
        <v>3.246953666527034</v>
      </c>
      <c r="M731" s="42">
        <f>IF((H731)=0,"",(L731/H731))</f>
        <v>3.261177919728999E-2</v>
      </c>
    </row>
    <row r="732" spans="1:15" x14ac:dyDescent="0.25">
      <c r="A732" s="103" t="str">
        <f t="shared" si="81"/>
        <v>Seasonal Residential (High)</v>
      </c>
      <c r="D732" s="126" t="s">
        <v>67</v>
      </c>
      <c r="E732" s="25"/>
      <c r="F732" s="36">
        <f t="shared" si="82"/>
        <v>1.38E-2</v>
      </c>
      <c r="G732" s="43">
        <f>IF($E709&gt;0, $E709, $E708*$E710)</f>
        <v>1562.2500000000002</v>
      </c>
      <c r="H732" s="116">
        <f>G732*F732</f>
        <v>21.559050000000003</v>
      </c>
      <c r="I732" s="35">
        <f t="shared" si="83"/>
        <v>1.46E-2</v>
      </c>
      <c r="J732" s="44">
        <f>IF($E709&gt;0, $E709, $E708*$E711)</f>
        <v>1562.2500000000002</v>
      </c>
      <c r="K732" s="118">
        <f>J732*I732</f>
        <v>22.808850000000003</v>
      </c>
      <c r="L732" s="119">
        <f t="shared" si="84"/>
        <v>1.2498000000000005</v>
      </c>
      <c r="M732" s="120">
        <f>IF(ISERROR(L732/H732), "", L732/H732)</f>
        <v>5.7971014492753638E-2</v>
      </c>
      <c r="N732" s="127" t="str">
        <f>IF(ISERROR(ABS(M732)), "", IF(ABS(M732)&gt;=4%, "In the manager's summary, discuss the reasoning for the change in RTSR rates", ""))</f>
        <v>In the manager's summary, discuss the reasoning for the change in RTSR rates</v>
      </c>
      <c r="O732" s="160"/>
    </row>
    <row r="733" spans="1:15" ht="26.4" x14ac:dyDescent="0.25">
      <c r="A733" s="103" t="str">
        <f t="shared" si="81"/>
        <v>Seasonal Residential (High)</v>
      </c>
      <c r="D733" s="128" t="s">
        <v>68</v>
      </c>
      <c r="E733" s="25"/>
      <c r="F733" s="36">
        <f t="shared" si="82"/>
        <v>1.2E-2</v>
      </c>
      <c r="G733" s="43">
        <f>IF($E709&gt;0, $E709, $E708*$E710)</f>
        <v>1562.2500000000002</v>
      </c>
      <c r="H733" s="116">
        <f>G733*F733</f>
        <v>18.747000000000003</v>
      </c>
      <c r="I733" s="35">
        <f t="shared" si="83"/>
        <v>1.2699999999999999E-2</v>
      </c>
      <c r="J733" s="44">
        <f>IF($E709&gt;0, $E709, $E708*$E711)</f>
        <v>1562.2500000000002</v>
      </c>
      <c r="K733" s="118">
        <f>J733*I733</f>
        <v>19.840575000000001</v>
      </c>
      <c r="L733" s="119">
        <f t="shared" si="84"/>
        <v>1.0935749999999977</v>
      </c>
      <c r="M733" s="120">
        <f>IF(ISERROR(L733/H733), "", L733/H733)</f>
        <v>5.8333333333333202E-2</v>
      </c>
      <c r="N733" s="127" t="str">
        <f>IF(ISERROR(ABS(M733)), "", IF(ABS(M733)&gt;=4%, "In the manager's summary, discuss the reasoning for the change in RTSR rates", ""))</f>
        <v>In the manager's summary, discuss the reasoning for the change in RTSR rates</v>
      </c>
      <c r="O733" s="160"/>
    </row>
    <row r="734" spans="1:15" ht="26.4" x14ac:dyDescent="0.25">
      <c r="A734" s="103" t="str">
        <f t="shared" si="81"/>
        <v>Seasonal Residential (High)</v>
      </c>
      <c r="B734" s="103" t="s">
        <v>69</v>
      </c>
      <c r="C734" s="24">
        <f>B28</f>
        <v>13</v>
      </c>
      <c r="D734" s="46" t="s">
        <v>70</v>
      </c>
      <c r="E734" s="47"/>
      <c r="F734" s="48"/>
      <c r="G734" s="49"/>
      <c r="H734" s="50">
        <f>SUM(H731:H733)</f>
        <v>139.86988081352558</v>
      </c>
      <c r="I734" s="51"/>
      <c r="J734" s="52"/>
      <c r="K734" s="50">
        <f>SUM(K731:K733)</f>
        <v>145.46020948005264</v>
      </c>
      <c r="L734" s="41">
        <f t="shared" si="84"/>
        <v>5.5903286665270571</v>
      </c>
      <c r="M734" s="42">
        <f>IF((H734)=0,"",(L734/H734))</f>
        <v>3.9968066277114217E-2</v>
      </c>
    </row>
    <row r="735" spans="1:15" ht="26.4" x14ac:dyDescent="0.25">
      <c r="A735" s="103" t="str">
        <f t="shared" si="81"/>
        <v>Seasonal Residential (High)</v>
      </c>
      <c r="D735" s="129" t="s">
        <v>71</v>
      </c>
      <c r="E735" s="25"/>
      <c r="F735" s="34">
        <f t="shared" si="82"/>
        <v>4.5000000000000005E-3</v>
      </c>
      <c r="G735" s="43">
        <f>E708*E710</f>
        <v>1562.2500000000002</v>
      </c>
      <c r="H735" s="53">
        <f>G735*F735</f>
        <v>7.0301250000000017</v>
      </c>
      <c r="I735" s="35">
        <f t="shared" si="83"/>
        <v>4.5000000000000005E-3</v>
      </c>
      <c r="J735" s="44">
        <f>E708*E711</f>
        <v>1562.2500000000002</v>
      </c>
      <c r="K735" s="31">
        <f>J735*I735</f>
        <v>7.0301250000000017</v>
      </c>
      <c r="L735" s="119">
        <f t="shared" si="84"/>
        <v>0</v>
      </c>
      <c r="M735" s="120">
        <f>IF(ISERROR(L735/H735), "", L735/H735)</f>
        <v>0</v>
      </c>
    </row>
    <row r="736" spans="1:15" ht="26.4" x14ac:dyDescent="0.25">
      <c r="A736" s="103" t="str">
        <f t="shared" si="81"/>
        <v>Seasonal Residential (High)</v>
      </c>
      <c r="D736" s="129" t="s">
        <v>72</v>
      </c>
      <c r="E736" s="25"/>
      <c r="F736" s="34">
        <f t="shared" si="82"/>
        <v>1.5E-3</v>
      </c>
      <c r="G736" s="43">
        <f>E708*E710</f>
        <v>1562.2500000000002</v>
      </c>
      <c r="H736" s="53">
        <f>G736*F736</f>
        <v>2.3433750000000004</v>
      </c>
      <c r="I736" s="35">
        <f t="shared" si="83"/>
        <v>1.5E-3</v>
      </c>
      <c r="J736" s="44">
        <f>E708*E711</f>
        <v>1562.2500000000002</v>
      </c>
      <c r="K736" s="31">
        <f>J736*I736</f>
        <v>2.3433750000000004</v>
      </c>
      <c r="L736" s="119">
        <f t="shared" si="84"/>
        <v>0</v>
      </c>
      <c r="M736" s="120">
        <f>IF(ISERROR(L736/H736), "", L736/H736)</f>
        <v>0</v>
      </c>
    </row>
    <row r="737" spans="1:13" x14ac:dyDescent="0.25">
      <c r="A737" s="103" t="str">
        <f t="shared" si="81"/>
        <v>Seasonal Residential (High)</v>
      </c>
      <c r="D737" s="25" t="s">
        <v>73</v>
      </c>
      <c r="E737" s="25"/>
      <c r="F737" s="54">
        <f t="shared" si="82"/>
        <v>0.25</v>
      </c>
      <c r="G737" s="115">
        <v>1</v>
      </c>
      <c r="H737" s="130">
        <f>G737*F737</f>
        <v>0.25</v>
      </c>
      <c r="I737" s="45">
        <f t="shared" si="83"/>
        <v>0.25</v>
      </c>
      <c r="J737" s="117">
        <v>1</v>
      </c>
      <c r="K737" s="118">
        <f>J737*I737</f>
        <v>0.25</v>
      </c>
      <c r="L737" s="119">
        <f t="shared" si="84"/>
        <v>0</v>
      </c>
      <c r="M737" s="120">
        <f>IF(ISERROR(L737/H737), "", L737/H737)</f>
        <v>0</v>
      </c>
    </row>
    <row r="738" spans="1:13" ht="26.4" x14ac:dyDescent="0.25">
      <c r="A738" s="103" t="str">
        <f t="shared" si="81"/>
        <v>Seasonal Residential (High)</v>
      </c>
      <c r="D738" s="129" t="s">
        <v>74</v>
      </c>
      <c r="E738" s="25"/>
      <c r="F738" s="34">
        <f t="shared" si="82"/>
        <v>0</v>
      </c>
      <c r="G738" s="55"/>
      <c r="H738" s="130"/>
      <c r="I738" s="35">
        <f t="shared" si="83"/>
        <v>0</v>
      </c>
      <c r="J738" s="56"/>
      <c r="K738" s="118"/>
      <c r="L738" s="119"/>
      <c r="M738" s="120"/>
    </row>
    <row r="739" spans="1:13" x14ac:dyDescent="0.25">
      <c r="A739" s="103" t="str">
        <f t="shared" si="81"/>
        <v>Seasonal Residential (High)</v>
      </c>
      <c r="B739" s="103" t="s">
        <v>12</v>
      </c>
      <c r="D739" s="25" t="s">
        <v>75</v>
      </c>
      <c r="E739" s="25"/>
      <c r="F739" s="34">
        <f t="shared" si="82"/>
        <v>9.8000000000000004E-2</v>
      </c>
      <c r="G739" s="55">
        <f>IF(AND(E708*12&gt;=150000),OffPeakPer*E708*E710,OffPeakPer*E708)</f>
        <v>960</v>
      </c>
      <c r="H739" s="130">
        <f>G739*F739</f>
        <v>94.08</v>
      </c>
      <c r="I739" s="35">
        <f t="shared" si="83"/>
        <v>9.8000000000000004E-2</v>
      </c>
      <c r="J739" s="56">
        <f>IF(AND(E708*12&gt;=150000),OffPeakPer*E708*E711,OffPeakPer*E708)</f>
        <v>960</v>
      </c>
      <c r="K739" s="118">
        <f>J739*I739</f>
        <v>94.08</v>
      </c>
      <c r="L739" s="119">
        <f>K739-H739</f>
        <v>0</v>
      </c>
      <c r="M739" s="120">
        <f>IF(ISERROR(L739/H739), "", L739/H739)</f>
        <v>0</v>
      </c>
    </row>
    <row r="740" spans="1:13" x14ac:dyDescent="0.25">
      <c r="A740" s="103" t="str">
        <f t="shared" si="81"/>
        <v>Seasonal Residential (High)</v>
      </c>
      <c r="B740" s="103" t="s">
        <v>12</v>
      </c>
      <c r="D740" s="25" t="s">
        <v>76</v>
      </c>
      <c r="E740" s="25"/>
      <c r="F740" s="34">
        <f t="shared" si="82"/>
        <v>0.157</v>
      </c>
      <c r="G740" s="55">
        <f>IF(AND(E708*12&gt;=150000),MidPeakPer*E708*E710,MidPeakPer*E708)</f>
        <v>270</v>
      </c>
      <c r="H740" s="130">
        <f>G740*F740</f>
        <v>42.39</v>
      </c>
      <c r="I740" s="35">
        <f t="shared" si="83"/>
        <v>0.157</v>
      </c>
      <c r="J740" s="56">
        <f>IF(AND(E708*12&gt;=150000),MidPeakPer*E708*E711,MidPeakPer*E708)</f>
        <v>270</v>
      </c>
      <c r="K740" s="118">
        <f>J740*I740</f>
        <v>42.39</v>
      </c>
      <c r="L740" s="119">
        <f>K740-H740</f>
        <v>0</v>
      </c>
      <c r="M740" s="120">
        <f>IF(ISERROR(L740/H740), "", L740/H740)</f>
        <v>0</v>
      </c>
    </row>
    <row r="741" spans="1:13" ht="13.8" thickBot="1" x14ac:dyDescent="0.3">
      <c r="A741" s="103" t="str">
        <f t="shared" si="81"/>
        <v>Seasonal Residential (High)</v>
      </c>
      <c r="B741" s="103" t="s">
        <v>12</v>
      </c>
      <c r="D741" s="103" t="s">
        <v>77</v>
      </c>
      <c r="E741" s="25"/>
      <c r="F741" s="34">
        <f t="shared" si="82"/>
        <v>0.20300000000000001</v>
      </c>
      <c r="G741" s="55">
        <f>IF(AND(E708*12&gt;=150000),OnPeakPer*E708*E710,OnPeakPer*E708)</f>
        <v>270</v>
      </c>
      <c r="H741" s="130">
        <f>G741*F741</f>
        <v>54.81</v>
      </c>
      <c r="I741" s="35">
        <f t="shared" si="83"/>
        <v>0.20300000000000001</v>
      </c>
      <c r="J741" s="56">
        <f>IF(AND(E708*12&gt;=150000),OnPeakPer*E708*E711,OnPeakPer*E708)</f>
        <v>270</v>
      </c>
      <c r="K741" s="118">
        <f>J741*I741</f>
        <v>54.81</v>
      </c>
      <c r="L741" s="119">
        <f>K741-H741</f>
        <v>0</v>
      </c>
      <c r="M741" s="120">
        <f>IF(ISERROR(L741/H741), "", L741/H741)</f>
        <v>0</v>
      </c>
    </row>
    <row r="742" spans="1:13" ht="13.2" hidden="1" customHeight="1" x14ac:dyDescent="0.25">
      <c r="A742" s="103" t="str">
        <f t="shared" si="81"/>
        <v>Seasonal Residential (High)</v>
      </c>
      <c r="B742" s="103" t="s">
        <v>78</v>
      </c>
      <c r="D742" s="25" t="s">
        <v>79</v>
      </c>
      <c r="E742" s="25"/>
      <c r="F742" s="34">
        <f t="shared" si="82"/>
        <v>0.11308</v>
      </c>
      <c r="G742" s="55">
        <f>IF(AND(E708*12&gt;=150000),E708*E710,E708)</f>
        <v>1500</v>
      </c>
      <c r="H742" s="130">
        <f>G742*F742</f>
        <v>169.62</v>
      </c>
      <c r="I742" s="35">
        <f t="shared" si="83"/>
        <v>0.11308</v>
      </c>
      <c r="J742" s="56">
        <f>IF(AND(E708*12&gt;=150000),E708*E711,E708)</f>
        <v>1500</v>
      </c>
      <c r="K742" s="118">
        <f>J742*I742</f>
        <v>169.62</v>
      </c>
      <c r="L742" s="119">
        <f>K742-H742</f>
        <v>0</v>
      </c>
      <c r="M742" s="120">
        <f>IF(ISERROR(L742/H742), "", L742/H742)</f>
        <v>0</v>
      </c>
    </row>
    <row r="743" spans="1:13" ht="13.8" hidden="1" customHeight="1" thickBot="1" x14ac:dyDescent="0.3">
      <c r="A743" s="103" t="str">
        <f t="shared" si="81"/>
        <v>Seasonal Residential (High)</v>
      </c>
      <c r="B743" s="103" t="s">
        <v>17</v>
      </c>
      <c r="D743" s="25" t="s">
        <v>80</v>
      </c>
      <c r="E743" s="25"/>
      <c r="F743" s="34">
        <f t="shared" si="82"/>
        <v>0.11308</v>
      </c>
      <c r="G743" s="55">
        <f>IF(AND(E708*12&gt;=150000),E708*E710,E708)</f>
        <v>1500</v>
      </c>
      <c r="H743" s="130">
        <f>G743*F743</f>
        <v>169.62</v>
      </c>
      <c r="I743" s="35">
        <f t="shared" si="83"/>
        <v>0.11308</v>
      </c>
      <c r="J743" s="56">
        <f>IF(AND(E708*12&gt;=150000),E708*E711,E708)</f>
        <v>1500</v>
      </c>
      <c r="K743" s="118">
        <f>J743*I743</f>
        <v>169.62</v>
      </c>
      <c r="L743" s="119">
        <f>K743-H743</f>
        <v>0</v>
      </c>
      <c r="M743" s="120">
        <f>IF(ISERROR(L743/H743), "", L743/H743)</f>
        <v>0</v>
      </c>
    </row>
    <row r="744" spans="1:13" ht="13.8" thickBot="1" x14ac:dyDescent="0.3">
      <c r="A744" s="103" t="str">
        <f t="shared" si="81"/>
        <v>Seasonal Residential (High)</v>
      </c>
      <c r="D744" s="58"/>
      <c r="E744" s="59"/>
      <c r="F744" s="60"/>
      <c r="G744" s="61"/>
      <c r="H744" s="62"/>
      <c r="I744" s="60"/>
      <c r="J744" s="63"/>
      <c r="K744" s="62"/>
      <c r="L744" s="64"/>
      <c r="M744" s="65"/>
    </row>
    <row r="745" spans="1:13" x14ac:dyDescent="0.25">
      <c r="A745" s="103" t="str">
        <f t="shared" si="81"/>
        <v>Seasonal Residential (High)</v>
      </c>
      <c r="B745" s="103" t="s">
        <v>12</v>
      </c>
      <c r="D745" s="135" t="s">
        <v>81</v>
      </c>
      <c r="E745" s="25"/>
      <c r="F745" s="136"/>
      <c r="G745" s="137"/>
      <c r="H745" s="138">
        <f>SUM(H735:H741,H734)</f>
        <v>340.77338081352559</v>
      </c>
      <c r="I745" s="139"/>
      <c r="J745" s="139"/>
      <c r="K745" s="138">
        <f>SUM(K735:K741,K734)</f>
        <v>346.36370948005265</v>
      </c>
      <c r="L745" s="140">
        <f>K745-H745</f>
        <v>5.5903286665270571</v>
      </c>
      <c r="M745" s="141">
        <f>IF((H745)=0,"",(L745/H745))</f>
        <v>1.6404827904049634E-2</v>
      </c>
    </row>
    <row r="746" spans="1:13" x14ac:dyDescent="0.25">
      <c r="A746" s="103" t="str">
        <f t="shared" si="81"/>
        <v>Seasonal Residential (High)</v>
      </c>
      <c r="B746" s="103" t="s">
        <v>12</v>
      </c>
      <c r="D746" s="142" t="s">
        <v>82</v>
      </c>
      <c r="E746" s="25"/>
      <c r="F746" s="136">
        <v>0.13</v>
      </c>
      <c r="G746" s="143"/>
      <c r="H746" s="144">
        <f>H745*F746</f>
        <v>44.30053950575833</v>
      </c>
      <c r="I746" s="145">
        <v>0.13</v>
      </c>
      <c r="J746" s="115"/>
      <c r="K746" s="144">
        <f>K745*I746</f>
        <v>45.027282232406847</v>
      </c>
      <c r="L746" s="119">
        <f>K746-H746</f>
        <v>0.72674272664851713</v>
      </c>
      <c r="M746" s="146">
        <f>IF((H746)=0,"",(L746/H746))</f>
        <v>1.6404827904049627E-2</v>
      </c>
    </row>
    <row r="747" spans="1:13" ht="14.4" x14ac:dyDescent="0.3">
      <c r="A747" s="103" t="str">
        <f t="shared" si="81"/>
        <v>Seasonal Residential (High)</v>
      </c>
      <c r="B747" s="103" t="s">
        <v>12</v>
      </c>
      <c r="D747" s="142" t="s">
        <v>83</v>
      </c>
      <c r="E747" s="147"/>
      <c r="F747" s="148">
        <f>OER</f>
        <v>0.23499999999999999</v>
      </c>
      <c r="G747" s="143"/>
      <c r="H747" s="144">
        <f>IF(OR(ISNUMBER(SEARCH("[DGEN]", E706))=TRUE, ISNUMBER(SEARCH("STREET LIGHT", E706))=TRUE), 0, IF(AND(E708=0, E709=0),0, IF(AND(E709=0, E708*12&gt;250000), 0, IF(AND(E708=0, E709&gt;=50), 0, IF(E708*12&lt;=250000, F747*H745*-1, IF(E709&lt;50, F747*H745*-1, 0))))))</f>
        <v>-80.081744491178512</v>
      </c>
      <c r="I747" s="148">
        <f>OER</f>
        <v>0.23499999999999999</v>
      </c>
      <c r="J747" s="115"/>
      <c r="K747" s="144">
        <f>IF(OR(ISNUMBER(SEARCH("[DGEN]", E706))=TRUE, ISNUMBER(SEARCH("STREET LIGHT", E706))=TRUE), 0, IF(AND(E708=0, E709=0),0, IF(AND(E709=0, E708*12&gt;250000), 0, IF(AND(E708=0, E709&gt;=50), 0, IF(E708*12&lt;=250000, I747*K745*-1, IF(E709&lt;50, I747*K745*-1, 0))))))</f>
        <v>-81.395471727812364</v>
      </c>
      <c r="L747" s="119">
        <f>K747-H747</f>
        <v>-1.3137272366338522</v>
      </c>
      <c r="M747" s="146"/>
    </row>
    <row r="748" spans="1:13" ht="13.8" thickBot="1" x14ac:dyDescent="0.3">
      <c r="A748" s="103" t="str">
        <f t="shared" si="81"/>
        <v>Seasonal Residential (High)</v>
      </c>
      <c r="B748" s="103" t="s">
        <v>84</v>
      </c>
      <c r="C748" s="24">
        <f>B28</f>
        <v>13</v>
      </c>
      <c r="D748" s="247" t="s">
        <v>85</v>
      </c>
      <c r="E748" s="247"/>
      <c r="F748" s="77"/>
      <c r="G748" s="78"/>
      <c r="H748" s="79">
        <f>H745+H746+H747</f>
        <v>304.99217582810536</v>
      </c>
      <c r="I748" s="80"/>
      <c r="J748" s="80"/>
      <c r="K748" s="81">
        <f>K745+K746+K747</f>
        <v>309.9955199846471</v>
      </c>
      <c r="L748" s="82">
        <f>K748-H748</f>
        <v>5.0033441565417434</v>
      </c>
      <c r="M748" s="83">
        <f>IF((H748)=0,"",(L748/H748))</f>
        <v>1.6404827904049728E-2</v>
      </c>
    </row>
    <row r="749" spans="1:13" ht="13.8" thickBot="1" x14ac:dyDescent="0.3">
      <c r="A749" s="103" t="str">
        <f t="shared" si="81"/>
        <v>Seasonal Residential (High)</v>
      </c>
      <c r="B749" s="103" t="s">
        <v>12</v>
      </c>
      <c r="D749" s="58"/>
      <c r="E749" s="59"/>
      <c r="F749" s="60"/>
      <c r="G749" s="61"/>
      <c r="H749" s="62"/>
      <c r="I749" s="60"/>
      <c r="J749" s="63"/>
      <c r="K749" s="62"/>
      <c r="L749" s="64"/>
      <c r="M749" s="65"/>
    </row>
    <row r="752" spans="1:13" x14ac:dyDescent="0.25">
      <c r="C752" s="103"/>
      <c r="D752" s="104" t="s">
        <v>34</v>
      </c>
      <c r="E752" s="246" t="str">
        <f>D29</f>
        <v>GS &lt; 50 (Low)</v>
      </c>
      <c r="F752" s="246"/>
      <c r="G752" s="246"/>
      <c r="H752" s="246"/>
      <c r="I752" s="246"/>
      <c r="J752" s="246"/>
      <c r="K752" s="103" t="str">
        <f>IF(N704="DEMAND - INTERVAL","RTSR - INTERVAL METERED","")</f>
        <v/>
      </c>
    </row>
    <row r="753" spans="1:14" x14ac:dyDescent="0.25">
      <c r="C753" s="103"/>
      <c r="D753" s="104" t="s">
        <v>35</v>
      </c>
      <c r="E753" s="236" t="str">
        <f>H29</f>
        <v>RPP</v>
      </c>
      <c r="F753" s="236"/>
      <c r="G753" s="236"/>
      <c r="H753" s="20"/>
      <c r="I753" s="20"/>
    </row>
    <row r="754" spans="1:14" ht="15.6" x14ac:dyDescent="0.25">
      <c r="C754" s="103"/>
      <c r="D754" s="104" t="s">
        <v>36</v>
      </c>
      <c r="E754" s="21">
        <f>K29</f>
        <v>1000</v>
      </c>
      <c r="F754" s="105" t="s">
        <v>11</v>
      </c>
      <c r="J754" s="22"/>
      <c r="K754" s="22"/>
      <c r="L754" s="22"/>
      <c r="M754" s="22"/>
      <c r="N754" s="22"/>
    </row>
    <row r="755" spans="1:14" ht="15.6" x14ac:dyDescent="0.3">
      <c r="C755" s="103"/>
      <c r="D755" s="104" t="s">
        <v>37</v>
      </c>
      <c r="E755" s="21">
        <f>L29</f>
        <v>0</v>
      </c>
      <c r="F755" s="106" t="s">
        <v>16</v>
      </c>
      <c r="G755" s="107"/>
      <c r="H755" s="108"/>
      <c r="I755" s="108"/>
      <c r="J755" s="108"/>
    </row>
    <row r="756" spans="1:14" x14ac:dyDescent="0.25">
      <c r="C756" s="103"/>
      <c r="D756" s="104" t="s">
        <v>38</v>
      </c>
      <c r="E756" s="23">
        <f>I29</f>
        <v>1.0415000000000001</v>
      </c>
    </row>
    <row r="757" spans="1:14" x14ac:dyDescent="0.25">
      <c r="C757" s="103"/>
      <c r="D757" s="104" t="s">
        <v>39</v>
      </c>
      <c r="E757" s="23">
        <f>J29</f>
        <v>1.0415000000000001</v>
      </c>
    </row>
    <row r="758" spans="1:14" x14ac:dyDescent="0.25">
      <c r="C758" s="103"/>
    </row>
    <row r="759" spans="1:14" x14ac:dyDescent="0.25">
      <c r="C759" s="103"/>
      <c r="E759" s="105"/>
      <c r="F759" s="237" t="s">
        <v>40</v>
      </c>
      <c r="G759" s="238"/>
      <c r="H759" s="239"/>
      <c r="I759" s="237" t="s">
        <v>41</v>
      </c>
      <c r="J759" s="238"/>
      <c r="K759" s="239"/>
      <c r="L759" s="237" t="s">
        <v>42</v>
      </c>
      <c r="M759" s="239"/>
    </row>
    <row r="760" spans="1:14" x14ac:dyDescent="0.25">
      <c r="C760" s="103"/>
      <c r="E760" s="240"/>
      <c r="F760" s="109" t="s">
        <v>43</v>
      </c>
      <c r="G760" s="109" t="s">
        <v>44</v>
      </c>
      <c r="H760" s="110" t="s">
        <v>45</v>
      </c>
      <c r="I760" s="109" t="s">
        <v>43</v>
      </c>
      <c r="J760" s="111" t="s">
        <v>44</v>
      </c>
      <c r="K760" s="110" t="s">
        <v>45</v>
      </c>
      <c r="L760" s="242" t="s">
        <v>46</v>
      </c>
      <c r="M760" s="244" t="s">
        <v>47</v>
      </c>
    </row>
    <row r="761" spans="1:14" x14ac:dyDescent="0.25">
      <c r="C761" s="103"/>
      <c r="E761" s="241"/>
      <c r="F761" s="112" t="s">
        <v>48</v>
      </c>
      <c r="G761" s="112"/>
      <c r="H761" s="113" t="s">
        <v>48</v>
      </c>
      <c r="I761" s="112" t="s">
        <v>48</v>
      </c>
      <c r="J761" s="113"/>
      <c r="K761" s="113" t="s">
        <v>48</v>
      </c>
      <c r="L761" s="243"/>
      <c r="M761" s="245"/>
    </row>
    <row r="762" spans="1:14" x14ac:dyDescent="0.25">
      <c r="A762" s="103" t="str">
        <f>$E752</f>
        <v>GS &lt; 50 (Low)</v>
      </c>
      <c r="D762" s="114" t="s">
        <v>49</v>
      </c>
      <c r="E762" s="25"/>
      <c r="F762" s="26">
        <f>F186</f>
        <v>27.24</v>
      </c>
      <c r="G762" s="115">
        <v>1</v>
      </c>
      <c r="H762" s="116">
        <f>G762*F762</f>
        <v>27.24</v>
      </c>
      <c r="I762" s="29">
        <f>I186</f>
        <v>27.24</v>
      </c>
      <c r="J762" s="117">
        <f>G762</f>
        <v>1</v>
      </c>
      <c r="K762" s="118">
        <f>J762*I762</f>
        <v>27.24</v>
      </c>
      <c r="L762" s="119">
        <f>K762-H762</f>
        <v>0</v>
      </c>
      <c r="M762" s="120">
        <f>IF(ISERROR(L762/H762), "", L762/H762)</f>
        <v>0</v>
      </c>
    </row>
    <row r="763" spans="1:14" x14ac:dyDescent="0.25">
      <c r="A763" s="103" t="str">
        <f t="shared" ref="A763:A795" si="88">A762</f>
        <v>GS &lt; 50 (Low)</v>
      </c>
      <c r="D763" s="114" t="s">
        <v>50</v>
      </c>
      <c r="E763" s="25"/>
      <c r="F763" s="34">
        <f t="shared" ref="F763:F789" si="89">F187</f>
        <v>3.3799999999999997E-2</v>
      </c>
      <c r="G763" s="115">
        <f>IF($E755&gt;0, $E755, $E754)</f>
        <v>1000</v>
      </c>
      <c r="H763" s="116">
        <f>G763*F763</f>
        <v>33.799999999999997</v>
      </c>
      <c r="I763" s="35">
        <f t="shared" ref="I763:I789" si="90">I187</f>
        <v>3.5499999999999997E-2</v>
      </c>
      <c r="J763" s="117">
        <f>IF($E755&gt;0, $E755, $E754)</f>
        <v>1000</v>
      </c>
      <c r="K763" s="118">
        <f>J763*I763</f>
        <v>35.5</v>
      </c>
      <c r="L763" s="119">
        <f>K763-H763</f>
        <v>1.7000000000000028</v>
      </c>
      <c r="M763" s="120">
        <f>IF(ISERROR(L763/H763), "", L763/H763)</f>
        <v>5.0295857988165771E-2</v>
      </c>
    </row>
    <row r="764" spans="1:14" ht="13.2" hidden="1" customHeight="1" x14ac:dyDescent="0.25">
      <c r="A764" s="103" t="str">
        <f t="shared" si="88"/>
        <v>GS &lt; 50 (Low)</v>
      </c>
      <c r="D764" s="114" t="s">
        <v>51</v>
      </c>
      <c r="E764" s="25"/>
      <c r="F764" s="34">
        <f t="shared" si="89"/>
        <v>0</v>
      </c>
      <c r="G764" s="115">
        <f>IF($E755&gt;0, $E755, $E754)</f>
        <v>1000</v>
      </c>
      <c r="H764" s="116">
        <v>0</v>
      </c>
      <c r="I764" s="35">
        <f t="shared" si="90"/>
        <v>0</v>
      </c>
      <c r="J764" s="117">
        <f>IF($E755&gt;0, $E755, $E754)</f>
        <v>1000</v>
      </c>
      <c r="K764" s="118">
        <v>0</v>
      </c>
      <c r="L764" s="119"/>
      <c r="M764" s="120"/>
    </row>
    <row r="765" spans="1:14" ht="13.2" hidden="1" customHeight="1" x14ac:dyDescent="0.25">
      <c r="A765" s="103" t="str">
        <f t="shared" si="88"/>
        <v>GS &lt; 50 (Low)</v>
      </c>
      <c r="D765" s="114" t="s">
        <v>52</v>
      </c>
      <c r="E765" s="25"/>
      <c r="F765" s="34">
        <f t="shared" si="89"/>
        <v>0</v>
      </c>
      <c r="G765" s="115">
        <f>IF($E755&gt;0, $E755, $E754)</f>
        <v>1000</v>
      </c>
      <c r="H765" s="116">
        <v>0</v>
      </c>
      <c r="I765" s="35">
        <f t="shared" si="90"/>
        <v>0</v>
      </c>
      <c r="J765" s="121">
        <f>IF($E755&gt;0, $E755, $E754)</f>
        <v>1000</v>
      </c>
      <c r="K765" s="118">
        <v>0</v>
      </c>
      <c r="L765" s="119">
        <f t="shared" ref="L765:L783" si="91">K765-H765</f>
        <v>0</v>
      </c>
      <c r="M765" s="120" t="str">
        <f>IF(ISERROR(L765/H765), "", L765/H765)</f>
        <v/>
      </c>
    </row>
    <row r="766" spans="1:14" x14ac:dyDescent="0.25">
      <c r="A766" s="103" t="str">
        <f t="shared" si="88"/>
        <v>GS &lt; 50 (Low)</v>
      </c>
      <c r="D766" s="114" t="s">
        <v>53</v>
      </c>
      <c r="E766" s="25"/>
      <c r="F766" s="26">
        <f t="shared" si="89"/>
        <v>0</v>
      </c>
      <c r="G766" s="115">
        <v>1</v>
      </c>
      <c r="H766" s="116">
        <f>G766*F766</f>
        <v>0</v>
      </c>
      <c r="I766" s="29">
        <f t="shared" si="90"/>
        <v>0</v>
      </c>
      <c r="J766" s="117">
        <f>G766</f>
        <v>1</v>
      </c>
      <c r="K766" s="118">
        <f>J766*I766</f>
        <v>0</v>
      </c>
      <c r="L766" s="119">
        <f t="shared" si="91"/>
        <v>0</v>
      </c>
      <c r="M766" s="120" t="str">
        <f>IF(ISERROR(L766/H766), "", L766/H766)</f>
        <v/>
      </c>
    </row>
    <row r="767" spans="1:14" x14ac:dyDescent="0.25">
      <c r="A767" s="103" t="str">
        <f t="shared" si="88"/>
        <v>GS &lt; 50 (Low)</v>
      </c>
      <c r="D767" s="114" t="s">
        <v>54</v>
      </c>
      <c r="E767" s="25"/>
      <c r="F767" s="36">
        <f t="shared" si="89"/>
        <v>2.1873692150652917E-3</v>
      </c>
      <c r="G767" s="115">
        <f>IF($E755&gt;0, $E755, $E754)</f>
        <v>1000</v>
      </c>
      <c r="H767" s="116">
        <f>G767*F767</f>
        <v>2.1873692150652917</v>
      </c>
      <c r="I767" s="35">
        <f t="shared" si="90"/>
        <v>2.1873692150652917E-3</v>
      </c>
      <c r="J767" s="117">
        <f>IF($E755&gt;0, $E755, $E754)</f>
        <v>1000</v>
      </c>
      <c r="K767" s="118">
        <f>J767*I767</f>
        <v>2.1873692150652917</v>
      </c>
      <c r="L767" s="119">
        <f t="shared" si="91"/>
        <v>0</v>
      </c>
      <c r="M767" s="120">
        <f>IF(ISERROR(L767/H767), "", L767/H767)</f>
        <v>0</v>
      </c>
    </row>
    <row r="768" spans="1:14" x14ac:dyDescent="0.25">
      <c r="A768" s="103" t="str">
        <f t="shared" si="88"/>
        <v>GS &lt; 50 (Low)</v>
      </c>
      <c r="B768" s="103" t="s">
        <v>55</v>
      </c>
      <c r="C768" s="24">
        <f>B29</f>
        <v>14</v>
      </c>
      <c r="D768" s="46" t="s">
        <v>56</v>
      </c>
      <c r="E768" s="47"/>
      <c r="F768" s="48"/>
      <c r="G768" s="49"/>
      <c r="H768" s="50">
        <f>SUM(H762:H767)</f>
        <v>63.227369215065281</v>
      </c>
      <c r="I768" s="51"/>
      <c r="J768" s="52"/>
      <c r="K768" s="50">
        <f>SUM(K762:K767)</f>
        <v>64.927369215065283</v>
      </c>
      <c r="L768" s="41">
        <f t="shared" si="91"/>
        <v>1.7000000000000028</v>
      </c>
      <c r="M768" s="42">
        <f>IF((H768)=0,"",(L768/H768))</f>
        <v>2.6887090529063816E-2</v>
      </c>
    </row>
    <row r="769" spans="1:14" x14ac:dyDescent="0.25">
      <c r="A769" s="103" t="str">
        <f t="shared" si="88"/>
        <v>GS &lt; 50 (Low)</v>
      </c>
      <c r="D769" s="123" t="s">
        <v>57</v>
      </c>
      <c r="E769" s="25"/>
      <c r="F769" s="34">
        <f t="shared" si="89"/>
        <v>0.12752000000000002</v>
      </c>
      <c r="G769" s="43">
        <f>IF(F769=0, 0, $E754*E756-E754)</f>
        <v>41.5</v>
      </c>
      <c r="H769" s="28">
        <f t="shared" ref="H769:H776" si="92">G769*F769</f>
        <v>5.2920800000000012</v>
      </c>
      <c r="I769" s="35">
        <f t="shared" si="90"/>
        <v>0.12752000000000002</v>
      </c>
      <c r="J769" s="44">
        <f>IF(I769=0, 0, E754*E757-E754)</f>
        <v>41.5</v>
      </c>
      <c r="K769" s="31">
        <f t="shared" ref="K769:K776" si="93">J769*I769</f>
        <v>5.2920800000000012</v>
      </c>
      <c r="L769" s="119">
        <f t="shared" si="91"/>
        <v>0</v>
      </c>
      <c r="M769" s="120">
        <f t="shared" ref="M769:M776" si="94">IF(ISERROR(L769/H769), "", L769/H769)</f>
        <v>0</v>
      </c>
    </row>
    <row r="770" spans="1:14" ht="26.4" x14ac:dyDescent="0.25">
      <c r="A770" s="103" t="str">
        <f t="shared" si="88"/>
        <v>GS &lt; 50 (Low)</v>
      </c>
      <c r="D770" s="123" t="s">
        <v>58</v>
      </c>
      <c r="E770" s="25"/>
      <c r="F770" s="36">
        <f t="shared" si="89"/>
        <v>0</v>
      </c>
      <c r="G770" s="55">
        <f>IF($E755&gt;0, $E755, $E754)</f>
        <v>1000</v>
      </c>
      <c r="H770" s="116">
        <f t="shared" si="92"/>
        <v>0</v>
      </c>
      <c r="I770" s="35">
        <f t="shared" si="90"/>
        <v>0</v>
      </c>
      <c r="J770" s="56">
        <f>IF($E755&gt;0, $E755, $E754)</f>
        <v>1000</v>
      </c>
      <c r="K770" s="118">
        <f t="shared" si="93"/>
        <v>0</v>
      </c>
      <c r="L770" s="119">
        <f t="shared" si="91"/>
        <v>0</v>
      </c>
      <c r="M770" s="120" t="str">
        <f t="shared" si="94"/>
        <v/>
      </c>
    </row>
    <row r="771" spans="1:14" x14ac:dyDescent="0.25">
      <c r="A771" s="103" t="str">
        <f t="shared" si="88"/>
        <v>GS &lt; 50 (Low)</v>
      </c>
      <c r="D771" s="123" t="s">
        <v>59</v>
      </c>
      <c r="E771" s="25"/>
      <c r="F771" s="36">
        <f t="shared" si="89"/>
        <v>0</v>
      </c>
      <c r="G771" s="55">
        <f>IF($E755&gt;0, $E755, $E754)</f>
        <v>1000</v>
      </c>
      <c r="H771" s="116">
        <f t="shared" si="92"/>
        <v>0</v>
      </c>
      <c r="I771" s="35">
        <f t="shared" si="90"/>
        <v>0</v>
      </c>
      <c r="J771" s="56">
        <f>IF($E755&gt;0, $E755, $E754)</f>
        <v>1000</v>
      </c>
      <c r="K771" s="118">
        <f t="shared" si="93"/>
        <v>0</v>
      </c>
      <c r="L771" s="119">
        <f t="shared" si="91"/>
        <v>0</v>
      </c>
      <c r="M771" s="120" t="str">
        <f t="shared" si="94"/>
        <v/>
      </c>
    </row>
    <row r="772" spans="1:14" x14ac:dyDescent="0.25">
      <c r="A772" s="103" t="str">
        <f t="shared" si="88"/>
        <v>GS &lt; 50 (Low)</v>
      </c>
      <c r="D772" s="123" t="s">
        <v>60</v>
      </c>
      <c r="E772" s="25"/>
      <c r="F772" s="34">
        <f t="shared" si="89"/>
        <v>0</v>
      </c>
      <c r="G772" s="55">
        <f>E754</f>
        <v>1000</v>
      </c>
      <c r="H772" s="116">
        <f t="shared" si="92"/>
        <v>0</v>
      </c>
      <c r="I772" s="35">
        <f t="shared" si="90"/>
        <v>0</v>
      </c>
      <c r="J772" s="56">
        <f>E754</f>
        <v>1000</v>
      </c>
      <c r="K772" s="118">
        <f t="shared" si="93"/>
        <v>0</v>
      </c>
      <c r="L772" s="119">
        <f t="shared" si="91"/>
        <v>0</v>
      </c>
      <c r="M772" s="120" t="str">
        <f t="shared" si="94"/>
        <v/>
      </c>
    </row>
    <row r="773" spans="1:14" x14ac:dyDescent="0.25">
      <c r="A773" s="103" t="str">
        <f t="shared" si="88"/>
        <v>GS &lt; 50 (Low)</v>
      </c>
      <c r="D773" s="114" t="s">
        <v>61</v>
      </c>
      <c r="E773" s="25"/>
      <c r="F773" s="36">
        <f t="shared" si="89"/>
        <v>1.4311325235944845E-3</v>
      </c>
      <c r="G773" s="55">
        <f>IF($E755&gt;0, $E755, $E754)</f>
        <v>1000</v>
      </c>
      <c r="H773" s="116">
        <f t="shared" si="92"/>
        <v>1.4311325235944845</v>
      </c>
      <c r="I773" s="35">
        <f t="shared" si="90"/>
        <v>1.4965562251150709E-3</v>
      </c>
      <c r="J773" s="56">
        <f>IF($E755&gt;0, $E755, $E754)</f>
        <v>1000</v>
      </c>
      <c r="K773" s="118">
        <f t="shared" si="93"/>
        <v>1.4965562251150708</v>
      </c>
      <c r="L773" s="119">
        <f t="shared" si="91"/>
        <v>6.5423701520586297E-2</v>
      </c>
      <c r="M773" s="120">
        <f t="shared" si="94"/>
        <v>4.5714635396773562E-2</v>
      </c>
    </row>
    <row r="774" spans="1:14" ht="26.4" x14ac:dyDescent="0.25">
      <c r="A774" s="103" t="str">
        <f t="shared" si="88"/>
        <v>GS &lt; 50 (Low)</v>
      </c>
      <c r="D774" s="123" t="s">
        <v>62</v>
      </c>
      <c r="E774" s="25"/>
      <c r="F774" s="36">
        <f t="shared" si="89"/>
        <v>0.42</v>
      </c>
      <c r="G774" s="115">
        <v>1</v>
      </c>
      <c r="H774" s="116">
        <f t="shared" si="92"/>
        <v>0.42</v>
      </c>
      <c r="I774" s="45">
        <f t="shared" si="90"/>
        <v>0.42</v>
      </c>
      <c r="J774" s="121">
        <v>1</v>
      </c>
      <c r="K774" s="118">
        <f t="shared" si="93"/>
        <v>0.42</v>
      </c>
      <c r="L774" s="119">
        <f t="shared" si="91"/>
        <v>0</v>
      </c>
      <c r="M774" s="120">
        <f t="shared" si="94"/>
        <v>0</v>
      </c>
    </row>
    <row r="775" spans="1:14" x14ac:dyDescent="0.25">
      <c r="A775" s="103" t="str">
        <f t="shared" si="88"/>
        <v>GS &lt; 50 (Low)</v>
      </c>
      <c r="D775" s="114" t="s">
        <v>63</v>
      </c>
      <c r="E775" s="25"/>
      <c r="F775" s="36">
        <f t="shared" si="89"/>
        <v>0</v>
      </c>
      <c r="G775" s="115">
        <v>1</v>
      </c>
      <c r="H775" s="116">
        <f t="shared" si="92"/>
        <v>0</v>
      </c>
      <c r="I775" s="29">
        <f t="shared" si="90"/>
        <v>0</v>
      </c>
      <c r="J775" s="121">
        <v>1</v>
      </c>
      <c r="K775" s="118">
        <f t="shared" si="93"/>
        <v>0</v>
      </c>
      <c r="L775" s="119">
        <f t="shared" si="91"/>
        <v>0</v>
      </c>
      <c r="M775" s="120" t="str">
        <f t="shared" si="94"/>
        <v/>
      </c>
    </row>
    <row r="776" spans="1:14" x14ac:dyDescent="0.25">
      <c r="A776" s="103" t="str">
        <f t="shared" si="88"/>
        <v>GS &lt; 50 (Low)</v>
      </c>
      <c r="D776" s="114" t="s">
        <v>64</v>
      </c>
      <c r="E776" s="25"/>
      <c r="F776" s="34">
        <f t="shared" si="89"/>
        <v>1.3278631062052729E-4</v>
      </c>
      <c r="G776" s="55">
        <f>IF($E755&gt;0, $E755, $E754)</f>
        <v>1000</v>
      </c>
      <c r="H776" s="116">
        <f t="shared" si="92"/>
        <v>0.13278631062052729</v>
      </c>
      <c r="I776" s="35">
        <f t="shared" si="90"/>
        <v>1.3278631062052729E-4</v>
      </c>
      <c r="J776" s="56">
        <f>IF($E755&gt;0, $E755, $E754)</f>
        <v>1000</v>
      </c>
      <c r="K776" s="118">
        <f t="shared" si="93"/>
        <v>0.13278631062052729</v>
      </c>
      <c r="L776" s="119">
        <f t="shared" si="91"/>
        <v>0</v>
      </c>
      <c r="M776" s="120">
        <f t="shared" si="94"/>
        <v>0</v>
      </c>
    </row>
    <row r="777" spans="1:14" ht="26.4" x14ac:dyDescent="0.25">
      <c r="A777" s="103" t="str">
        <f t="shared" si="88"/>
        <v>GS &lt; 50 (Low)</v>
      </c>
      <c r="B777" s="103" t="s">
        <v>65</v>
      </c>
      <c r="C777" s="24">
        <f>B29</f>
        <v>14</v>
      </c>
      <c r="D777" s="46" t="s">
        <v>66</v>
      </c>
      <c r="E777" s="47"/>
      <c r="F777" s="48"/>
      <c r="G777" s="49"/>
      <c r="H777" s="50">
        <f>SUM(H768:H776)</f>
        <v>70.503368049280297</v>
      </c>
      <c r="I777" s="51"/>
      <c r="J777" s="52"/>
      <c r="K777" s="50">
        <f>SUM(K768:K776)</f>
        <v>72.268791750800887</v>
      </c>
      <c r="L777" s="41">
        <f t="shared" si="91"/>
        <v>1.7654237015205894</v>
      </c>
      <c r="M777" s="42">
        <f>IF((H777)=0,"",(L777/H777))</f>
        <v>2.5040274675765806E-2</v>
      </c>
    </row>
    <row r="778" spans="1:14" x14ac:dyDescent="0.25">
      <c r="A778" s="103" t="str">
        <f t="shared" si="88"/>
        <v>GS &lt; 50 (Low)</v>
      </c>
      <c r="D778" s="126" t="s">
        <v>67</v>
      </c>
      <c r="E778" s="25"/>
      <c r="F778" s="36">
        <f t="shared" si="89"/>
        <v>1.2500000000000001E-2</v>
      </c>
      <c r="G778" s="43">
        <f>IF($E755&gt;0, $E755, $E754*$E756)</f>
        <v>1041.5</v>
      </c>
      <c r="H778" s="116">
        <f>G778*F778</f>
        <v>13.018750000000001</v>
      </c>
      <c r="I778" s="35">
        <f t="shared" si="90"/>
        <v>1.32E-2</v>
      </c>
      <c r="J778" s="44">
        <f>IF($E755&gt;0, $E755, $E754*$E757)</f>
        <v>1041.5</v>
      </c>
      <c r="K778" s="118">
        <f>J778*I778</f>
        <v>13.7478</v>
      </c>
      <c r="L778" s="119">
        <f t="shared" si="91"/>
        <v>0.72904999999999909</v>
      </c>
      <c r="M778" s="120">
        <f>IF(ISERROR(L778/H778), "", L778/H778)</f>
        <v>5.5999999999999925E-2</v>
      </c>
      <c r="N778" s="127" t="str">
        <f>IF(ISERROR(ABS(M778)), "", IF(ABS(M778)&gt;=4%, "In the manager's summary, discuss the reasoning for the change in RTSR rates", ""))</f>
        <v>In the manager's summary, discuss the reasoning for the change in RTSR rates</v>
      </c>
    </row>
    <row r="779" spans="1:14" ht="26.4" x14ac:dyDescent="0.25">
      <c r="A779" s="103" t="str">
        <f t="shared" si="88"/>
        <v>GS &lt; 50 (Low)</v>
      </c>
      <c r="D779" s="128" t="s">
        <v>68</v>
      </c>
      <c r="E779" s="25"/>
      <c r="F779" s="36">
        <f t="shared" si="89"/>
        <v>9.2999999999999992E-3</v>
      </c>
      <c r="G779" s="43">
        <f>IF($E755&gt;0, $E755, $E754*$E756)</f>
        <v>1041.5</v>
      </c>
      <c r="H779" s="116">
        <f>G779*F779</f>
        <v>9.6859500000000001</v>
      </c>
      <c r="I779" s="35">
        <f t="shared" si="90"/>
        <v>9.7999999999999997E-3</v>
      </c>
      <c r="J779" s="44">
        <f>IF($E755&gt;0, $E755, $E754*$E757)</f>
        <v>1041.5</v>
      </c>
      <c r="K779" s="118">
        <f>J779*I779</f>
        <v>10.2067</v>
      </c>
      <c r="L779" s="119">
        <f t="shared" si="91"/>
        <v>0.5207499999999996</v>
      </c>
      <c r="M779" s="120">
        <f>IF(ISERROR(L779/H779), "", L779/H779)</f>
        <v>5.3763440860215013E-2</v>
      </c>
      <c r="N779" s="127" t="str">
        <f>IF(ISERROR(ABS(M779)), "", IF(ABS(M779)&gt;=4%, "In the manager's summary, discuss the reasoning for the change in RTSR rates", ""))</f>
        <v>In the manager's summary, discuss the reasoning for the change in RTSR rates</v>
      </c>
    </row>
    <row r="780" spans="1:14" ht="26.4" x14ac:dyDescent="0.25">
      <c r="A780" s="103" t="str">
        <f t="shared" si="88"/>
        <v>GS &lt; 50 (Low)</v>
      </c>
      <c r="B780" s="103" t="s">
        <v>69</v>
      </c>
      <c r="C780" s="24">
        <f>B29</f>
        <v>14</v>
      </c>
      <c r="D780" s="46" t="s">
        <v>70</v>
      </c>
      <c r="E780" s="47"/>
      <c r="F780" s="48"/>
      <c r="G780" s="49"/>
      <c r="H780" s="50">
        <f>SUM(H777:H779)</f>
        <v>93.2080680492803</v>
      </c>
      <c r="I780" s="51"/>
      <c r="J780" s="52"/>
      <c r="K780" s="50">
        <f>SUM(K777:K779)</f>
        <v>96.223291750800882</v>
      </c>
      <c r="L780" s="41">
        <f t="shared" si="91"/>
        <v>3.0152237015205827</v>
      </c>
      <c r="M780" s="42">
        <f>IF((H780)=0,"",(L780/H780))</f>
        <v>3.234938524770619E-2</v>
      </c>
    </row>
    <row r="781" spans="1:14" ht="26.4" x14ac:dyDescent="0.25">
      <c r="A781" s="103" t="str">
        <f t="shared" si="88"/>
        <v>GS &lt; 50 (Low)</v>
      </c>
      <c r="D781" s="129" t="s">
        <v>71</v>
      </c>
      <c r="E781" s="25"/>
      <c r="F781" s="34">
        <f t="shared" si="89"/>
        <v>4.5000000000000005E-3</v>
      </c>
      <c r="G781" s="43">
        <f>E754*E756</f>
        <v>1041.5</v>
      </c>
      <c r="H781" s="53">
        <f>G781*F781</f>
        <v>4.6867500000000009</v>
      </c>
      <c r="I781" s="35">
        <f t="shared" si="90"/>
        <v>4.5000000000000005E-3</v>
      </c>
      <c r="J781" s="44">
        <f>E754*E757</f>
        <v>1041.5</v>
      </c>
      <c r="K781" s="31">
        <f>J781*I781</f>
        <v>4.6867500000000009</v>
      </c>
      <c r="L781" s="119">
        <f t="shared" si="91"/>
        <v>0</v>
      </c>
      <c r="M781" s="120">
        <f>IF(ISERROR(L781/H781), "", L781/H781)</f>
        <v>0</v>
      </c>
    </row>
    <row r="782" spans="1:14" ht="26.4" x14ac:dyDescent="0.25">
      <c r="A782" s="103" t="str">
        <f t="shared" si="88"/>
        <v>GS &lt; 50 (Low)</v>
      </c>
      <c r="D782" s="129" t="s">
        <v>72</v>
      </c>
      <c r="E782" s="25"/>
      <c r="F782" s="34">
        <f t="shared" si="89"/>
        <v>1.5E-3</v>
      </c>
      <c r="G782" s="43">
        <f>E754*E756</f>
        <v>1041.5</v>
      </c>
      <c r="H782" s="53">
        <f>G782*F782</f>
        <v>1.5622500000000001</v>
      </c>
      <c r="I782" s="35">
        <f t="shared" si="90"/>
        <v>1.5E-3</v>
      </c>
      <c r="J782" s="44">
        <f>E754*E757</f>
        <v>1041.5</v>
      </c>
      <c r="K782" s="31">
        <f>J782*I782</f>
        <v>1.5622500000000001</v>
      </c>
      <c r="L782" s="119">
        <f t="shared" si="91"/>
        <v>0</v>
      </c>
      <c r="M782" s="120">
        <f>IF(ISERROR(L782/H782), "", L782/H782)</f>
        <v>0</v>
      </c>
    </row>
    <row r="783" spans="1:14" x14ac:dyDescent="0.25">
      <c r="A783" s="103" t="str">
        <f t="shared" si="88"/>
        <v>GS &lt; 50 (Low)</v>
      </c>
      <c r="D783" s="25" t="s">
        <v>73</v>
      </c>
      <c r="E783" s="25"/>
      <c r="F783" s="54">
        <f t="shared" si="89"/>
        <v>0.25</v>
      </c>
      <c r="G783" s="115">
        <v>1</v>
      </c>
      <c r="H783" s="130">
        <f>G783*F783</f>
        <v>0.25</v>
      </c>
      <c r="I783" s="45">
        <f t="shared" si="90"/>
        <v>0.25</v>
      </c>
      <c r="J783" s="117">
        <v>1</v>
      </c>
      <c r="K783" s="118">
        <f>J783*I783</f>
        <v>0.25</v>
      </c>
      <c r="L783" s="119">
        <f t="shared" si="91"/>
        <v>0</v>
      </c>
      <c r="M783" s="120">
        <f>IF(ISERROR(L783/H783), "", L783/H783)</f>
        <v>0</v>
      </c>
    </row>
    <row r="784" spans="1:14" ht="26.4" x14ac:dyDescent="0.25">
      <c r="A784" s="103" t="str">
        <f t="shared" si="88"/>
        <v>GS &lt; 50 (Low)</v>
      </c>
      <c r="D784" s="129" t="s">
        <v>74</v>
      </c>
      <c r="E784" s="25"/>
      <c r="F784" s="34">
        <f t="shared" si="89"/>
        <v>0</v>
      </c>
      <c r="G784" s="55"/>
      <c r="H784" s="130"/>
      <c r="I784" s="35">
        <f t="shared" si="90"/>
        <v>0</v>
      </c>
      <c r="J784" s="56"/>
      <c r="K784" s="118"/>
      <c r="L784" s="119"/>
      <c r="M784" s="120"/>
    </row>
    <row r="785" spans="1:14" x14ac:dyDescent="0.25">
      <c r="A785" s="103" t="str">
        <f t="shared" si="88"/>
        <v>GS &lt; 50 (Low)</v>
      </c>
      <c r="B785" s="103" t="s">
        <v>12</v>
      </c>
      <c r="D785" s="25" t="s">
        <v>75</v>
      </c>
      <c r="E785" s="25"/>
      <c r="F785" s="34">
        <f t="shared" si="89"/>
        <v>9.8000000000000004E-2</v>
      </c>
      <c r="G785" s="55">
        <f>IF(AND(E754*12&gt;=150000),OffPeakPer*E754*E756,OffPeakPer*E754)</f>
        <v>640</v>
      </c>
      <c r="H785" s="130">
        <f>G785*F785</f>
        <v>62.72</v>
      </c>
      <c r="I785" s="35">
        <f t="shared" si="90"/>
        <v>9.8000000000000004E-2</v>
      </c>
      <c r="J785" s="56">
        <f>IF(AND(E754*12&gt;=150000),OffPeakPer*E754*E757,OffPeakPer*E754)</f>
        <v>640</v>
      </c>
      <c r="K785" s="118">
        <f>J785*I785</f>
        <v>62.72</v>
      </c>
      <c r="L785" s="119">
        <f>K785-H785</f>
        <v>0</v>
      </c>
      <c r="M785" s="120">
        <f>IF(ISERROR(L785/H785), "", L785/H785)</f>
        <v>0</v>
      </c>
    </row>
    <row r="786" spans="1:14" x14ac:dyDescent="0.25">
      <c r="A786" s="103" t="str">
        <f t="shared" si="88"/>
        <v>GS &lt; 50 (Low)</v>
      </c>
      <c r="B786" s="103" t="s">
        <v>12</v>
      </c>
      <c r="D786" s="25" t="s">
        <v>76</v>
      </c>
      <c r="E786" s="25"/>
      <c r="F786" s="34">
        <f t="shared" si="89"/>
        <v>0.157</v>
      </c>
      <c r="G786" s="55">
        <f>IF(AND(E754*12&gt;=150000),MidPeakPer*E754*E756,MidPeakPer*E754)</f>
        <v>180</v>
      </c>
      <c r="H786" s="130">
        <f>G786*F786</f>
        <v>28.26</v>
      </c>
      <c r="I786" s="35">
        <f t="shared" si="90"/>
        <v>0.157</v>
      </c>
      <c r="J786" s="56">
        <f>IF(AND(E754*12&gt;=150000),MidPeakPer*E754*E757,MidPeakPer*E754)</f>
        <v>180</v>
      </c>
      <c r="K786" s="118">
        <f>J786*I786</f>
        <v>28.26</v>
      </c>
      <c r="L786" s="119">
        <f>K786-H786</f>
        <v>0</v>
      </c>
      <c r="M786" s="120">
        <f>IF(ISERROR(L786/H786), "", L786/H786)</f>
        <v>0</v>
      </c>
    </row>
    <row r="787" spans="1:14" ht="13.8" thickBot="1" x14ac:dyDescent="0.3">
      <c r="A787" s="103" t="str">
        <f t="shared" si="88"/>
        <v>GS &lt; 50 (Low)</v>
      </c>
      <c r="B787" s="103" t="s">
        <v>12</v>
      </c>
      <c r="D787" s="103" t="s">
        <v>77</v>
      </c>
      <c r="E787" s="25"/>
      <c r="F787" s="34">
        <f t="shared" si="89"/>
        <v>0.20300000000000001</v>
      </c>
      <c r="G787" s="55">
        <f>IF(AND(E754*12&gt;=150000),OnPeakPer*E754*E756,OnPeakPer*E754)</f>
        <v>180</v>
      </c>
      <c r="H787" s="130">
        <f>G787*F787</f>
        <v>36.54</v>
      </c>
      <c r="I787" s="35">
        <f t="shared" si="90"/>
        <v>0.20300000000000001</v>
      </c>
      <c r="J787" s="56">
        <f>IF(AND(E754*12&gt;=150000),OnPeakPer*E754*E757,OnPeakPer*E754)</f>
        <v>180</v>
      </c>
      <c r="K787" s="118">
        <f>J787*I787</f>
        <v>36.54</v>
      </c>
      <c r="L787" s="119">
        <f>K787-H787</f>
        <v>0</v>
      </c>
      <c r="M787" s="120">
        <f>IF(ISERROR(L787/H787), "", L787/H787)</f>
        <v>0</v>
      </c>
    </row>
    <row r="788" spans="1:14" ht="13.2" hidden="1" customHeight="1" x14ac:dyDescent="0.25">
      <c r="A788" s="103" t="str">
        <f t="shared" si="88"/>
        <v>GS &lt; 50 (Low)</v>
      </c>
      <c r="B788" s="103" t="s">
        <v>78</v>
      </c>
      <c r="D788" s="25" t="s">
        <v>79</v>
      </c>
      <c r="E788" s="25"/>
      <c r="F788" s="34">
        <f t="shared" si="89"/>
        <v>0.11308</v>
      </c>
      <c r="G788" s="55">
        <f>IF(AND(E754*12&gt;=150000),E754*E756,E754)</f>
        <v>1000</v>
      </c>
      <c r="H788" s="130">
        <f>G788*F788</f>
        <v>113.08</v>
      </c>
      <c r="I788" s="35">
        <f t="shared" si="90"/>
        <v>0.11308</v>
      </c>
      <c r="J788" s="56">
        <f>IF(AND(E754*12&gt;=150000),E754*E757,E754)</f>
        <v>1000</v>
      </c>
      <c r="K788" s="118">
        <f>J788*I788</f>
        <v>113.08</v>
      </c>
      <c r="L788" s="119">
        <f>K788-H788</f>
        <v>0</v>
      </c>
      <c r="M788" s="120">
        <f>IF(ISERROR(L788/H788), "", L788/H788)</f>
        <v>0</v>
      </c>
    </row>
    <row r="789" spans="1:14" ht="13.8" hidden="1" customHeight="1" thickBot="1" x14ac:dyDescent="0.3">
      <c r="A789" s="103" t="str">
        <f t="shared" si="88"/>
        <v>GS &lt; 50 (Low)</v>
      </c>
      <c r="B789" s="103" t="s">
        <v>17</v>
      </c>
      <c r="D789" s="25" t="s">
        <v>80</v>
      </c>
      <c r="E789" s="25"/>
      <c r="F789" s="34">
        <f t="shared" si="89"/>
        <v>0.11308</v>
      </c>
      <c r="G789" s="55">
        <f>IF(AND(E754*12&gt;=150000),E754*E756,E754)</f>
        <v>1000</v>
      </c>
      <c r="H789" s="130">
        <f>G789*F789</f>
        <v>113.08</v>
      </c>
      <c r="I789" s="35">
        <f t="shared" si="90"/>
        <v>0.11308</v>
      </c>
      <c r="J789" s="56">
        <f>IF(AND(E754*12&gt;=150000),E754*E757,E754)</f>
        <v>1000</v>
      </c>
      <c r="K789" s="118">
        <f>J789*I789</f>
        <v>113.08</v>
      </c>
      <c r="L789" s="119">
        <f>K789-H789</f>
        <v>0</v>
      </c>
      <c r="M789" s="120">
        <f>IF(ISERROR(L789/H789), "", L789/H789)</f>
        <v>0</v>
      </c>
    </row>
    <row r="790" spans="1:14" ht="13.8" thickBot="1" x14ac:dyDescent="0.3">
      <c r="A790" s="103" t="str">
        <f t="shared" si="88"/>
        <v>GS &lt; 50 (Low)</v>
      </c>
      <c r="D790" s="58"/>
      <c r="E790" s="59"/>
      <c r="F790" s="60"/>
      <c r="G790" s="61"/>
      <c r="H790" s="62"/>
      <c r="I790" s="60"/>
      <c r="J790" s="63"/>
      <c r="K790" s="62"/>
      <c r="L790" s="64"/>
      <c r="M790" s="65"/>
    </row>
    <row r="791" spans="1:14" x14ac:dyDescent="0.25">
      <c r="A791" s="103" t="str">
        <f t="shared" si="88"/>
        <v>GS &lt; 50 (Low)</v>
      </c>
      <c r="B791" s="103" t="s">
        <v>12</v>
      </c>
      <c r="D791" s="135" t="s">
        <v>81</v>
      </c>
      <c r="E791" s="25"/>
      <c r="F791" s="136"/>
      <c r="G791" s="137"/>
      <c r="H791" s="138">
        <f>SUM(H781:H787,H780)</f>
        <v>227.22706804928032</v>
      </c>
      <c r="I791" s="139"/>
      <c r="J791" s="139"/>
      <c r="K791" s="138">
        <f>SUM(K781:K787,K780)</f>
        <v>230.24229175080089</v>
      </c>
      <c r="L791" s="140">
        <f>K791-H791</f>
        <v>3.0152237015205685</v>
      </c>
      <c r="M791" s="141">
        <f>IF((H791)=0,"",(L791/H791))</f>
        <v>1.3269650167147498E-2</v>
      </c>
    </row>
    <row r="792" spans="1:14" x14ac:dyDescent="0.25">
      <c r="A792" s="103" t="str">
        <f t="shared" si="88"/>
        <v>GS &lt; 50 (Low)</v>
      </c>
      <c r="B792" s="103" t="s">
        <v>12</v>
      </c>
      <c r="D792" s="142" t="s">
        <v>82</v>
      </c>
      <c r="E792" s="25"/>
      <c r="F792" s="136">
        <v>0.13</v>
      </c>
      <c r="G792" s="143"/>
      <c r="H792" s="144">
        <f>H791*F792</f>
        <v>29.539518846406441</v>
      </c>
      <c r="I792" s="145">
        <v>0.13</v>
      </c>
      <c r="J792" s="115"/>
      <c r="K792" s="144">
        <f>K791*I792</f>
        <v>29.931497927604116</v>
      </c>
      <c r="L792" s="119">
        <f>K792-H792</f>
        <v>0.39197908119767533</v>
      </c>
      <c r="M792" s="146">
        <f>IF((H792)=0,"",(L792/H792))</f>
        <v>1.3269650167147547E-2</v>
      </c>
    </row>
    <row r="793" spans="1:14" ht="14.4" x14ac:dyDescent="0.3">
      <c r="A793" s="103" t="str">
        <f t="shared" si="88"/>
        <v>GS &lt; 50 (Low)</v>
      </c>
      <c r="B793" s="103" t="s">
        <v>12</v>
      </c>
      <c r="D793" s="142" t="s">
        <v>83</v>
      </c>
      <c r="E793" s="147"/>
      <c r="F793" s="148">
        <f>OER</f>
        <v>0.23499999999999999</v>
      </c>
      <c r="G793" s="143"/>
      <c r="H793" s="144">
        <f>IF(OR(ISNUMBER(SEARCH("[DGEN]", E752))=TRUE, ISNUMBER(SEARCH("STREET LIGHT", E752))=TRUE), 0, IF(AND(E754=0, E755=0),0, IF(AND(E755=0, E754*12&gt;250000), 0, IF(AND(E754=0, E755&gt;=50), 0, IF(E754*12&lt;=250000, F793*H791*-1, IF(E755&lt;50, F793*H791*-1, 0))))))</f>
        <v>-53.398360991580873</v>
      </c>
      <c r="I793" s="148">
        <f>OER</f>
        <v>0.23499999999999999</v>
      </c>
      <c r="J793" s="115"/>
      <c r="K793" s="144">
        <f>IF(OR(ISNUMBER(SEARCH("[DGEN]", E752))=TRUE, ISNUMBER(SEARCH("STREET LIGHT", E752))=TRUE), 0, IF(AND(E754=0, E755=0),0, IF(AND(E755=0, E754*12&gt;250000), 0, IF(AND(E754=0, E755&gt;=50), 0, IF(E754*12&lt;=250000, I793*K791*-1, IF(E755&lt;50, I793*K791*-1, 0))))))</f>
        <v>-54.106938561438206</v>
      </c>
      <c r="L793" s="119">
        <f>K793-H793</f>
        <v>-0.70857756985733289</v>
      </c>
      <c r="M793" s="146"/>
    </row>
    <row r="794" spans="1:14" ht="13.8" thickBot="1" x14ac:dyDescent="0.3">
      <c r="A794" s="103" t="str">
        <f t="shared" si="88"/>
        <v>GS &lt; 50 (Low)</v>
      </c>
      <c r="B794" s="103" t="s">
        <v>84</v>
      </c>
      <c r="C794" s="24">
        <f>B29</f>
        <v>14</v>
      </c>
      <c r="D794" s="247" t="s">
        <v>85</v>
      </c>
      <c r="E794" s="247"/>
      <c r="F794" s="77"/>
      <c r="G794" s="78"/>
      <c r="H794" s="79">
        <f>H791+H792+H793</f>
        <v>203.36822590410588</v>
      </c>
      <c r="I794" s="80"/>
      <c r="J794" s="80"/>
      <c r="K794" s="81">
        <f>K791+K792+K793</f>
        <v>206.0668511169668</v>
      </c>
      <c r="L794" s="82">
        <f>K794-H794</f>
        <v>2.6986252128609181</v>
      </c>
      <c r="M794" s="83">
        <f>IF((H794)=0,"",(L794/H794))</f>
        <v>1.3269650167147543E-2</v>
      </c>
    </row>
    <row r="795" spans="1:14" ht="13.8" thickBot="1" x14ac:dyDescent="0.3">
      <c r="A795" s="103" t="str">
        <f t="shared" si="88"/>
        <v>GS &lt; 50 (Low)</v>
      </c>
      <c r="B795" s="103" t="s">
        <v>12</v>
      </c>
      <c r="D795" s="58"/>
      <c r="E795" s="59"/>
      <c r="F795" s="60"/>
      <c r="G795" s="61"/>
      <c r="H795" s="62"/>
      <c r="I795" s="60"/>
      <c r="J795" s="63"/>
      <c r="K795" s="62"/>
      <c r="L795" s="64"/>
      <c r="M795" s="65"/>
    </row>
    <row r="798" spans="1:14" x14ac:dyDescent="0.25">
      <c r="C798" s="103"/>
      <c r="D798" s="104" t="s">
        <v>34</v>
      </c>
      <c r="E798" s="246" t="str">
        <f>D30</f>
        <v>GS &lt; 50 (High)</v>
      </c>
      <c r="F798" s="246"/>
      <c r="G798" s="246"/>
      <c r="H798" s="246"/>
      <c r="I798" s="246"/>
      <c r="J798" s="246"/>
      <c r="K798" s="103" t="str">
        <f>IF(N750="DEMAND - INTERVAL","RTSR - INTERVAL METERED","")</f>
        <v/>
      </c>
    </row>
    <row r="799" spans="1:14" x14ac:dyDescent="0.25">
      <c r="C799" s="103"/>
      <c r="D799" s="104" t="s">
        <v>35</v>
      </c>
      <c r="E799" s="236" t="str">
        <f>H30</f>
        <v>RPP</v>
      </c>
      <c r="F799" s="236"/>
      <c r="G799" s="236"/>
      <c r="H799" s="20"/>
      <c r="I799" s="20"/>
    </row>
    <row r="800" spans="1:14" ht="15.6" x14ac:dyDescent="0.25">
      <c r="C800" s="103"/>
      <c r="D800" s="104" t="s">
        <v>36</v>
      </c>
      <c r="E800" s="21">
        <f>K30</f>
        <v>5000</v>
      </c>
      <c r="F800" s="105" t="s">
        <v>11</v>
      </c>
      <c r="J800" s="22"/>
      <c r="K800" s="22"/>
      <c r="L800" s="22"/>
      <c r="M800" s="22"/>
      <c r="N800" s="22"/>
    </row>
    <row r="801" spans="1:13" ht="15.6" x14ac:dyDescent="0.3">
      <c r="C801" s="103"/>
      <c r="D801" s="104" t="s">
        <v>37</v>
      </c>
      <c r="E801" s="21">
        <f>L30</f>
        <v>0</v>
      </c>
      <c r="F801" s="106" t="s">
        <v>16</v>
      </c>
      <c r="G801" s="107"/>
      <c r="H801" s="108"/>
      <c r="I801" s="108"/>
      <c r="J801" s="108"/>
    </row>
    <row r="802" spans="1:13" x14ac:dyDescent="0.25">
      <c r="C802" s="103"/>
      <c r="D802" s="104" t="s">
        <v>38</v>
      </c>
      <c r="E802" s="23">
        <f>I30</f>
        <v>1.0415000000000001</v>
      </c>
    </row>
    <row r="803" spans="1:13" x14ac:dyDescent="0.25">
      <c r="C803" s="103"/>
      <c r="D803" s="104" t="s">
        <v>39</v>
      </c>
      <c r="E803" s="23">
        <f>J30</f>
        <v>1.0415000000000001</v>
      </c>
    </row>
    <row r="804" spans="1:13" x14ac:dyDescent="0.25">
      <c r="C804" s="103"/>
    </row>
    <row r="805" spans="1:13" x14ac:dyDescent="0.25">
      <c r="C805" s="103"/>
      <c r="E805" s="105"/>
      <c r="F805" s="237" t="s">
        <v>40</v>
      </c>
      <c r="G805" s="238"/>
      <c r="H805" s="239"/>
      <c r="I805" s="237" t="s">
        <v>41</v>
      </c>
      <c r="J805" s="238"/>
      <c r="K805" s="239"/>
      <c r="L805" s="237" t="s">
        <v>42</v>
      </c>
      <c r="M805" s="239"/>
    </row>
    <row r="806" spans="1:13" x14ac:dyDescent="0.25">
      <c r="C806" s="103"/>
      <c r="E806" s="240"/>
      <c r="F806" s="109" t="s">
        <v>43</v>
      </c>
      <c r="G806" s="109" t="s">
        <v>44</v>
      </c>
      <c r="H806" s="110" t="s">
        <v>45</v>
      </c>
      <c r="I806" s="109" t="s">
        <v>43</v>
      </c>
      <c r="J806" s="111" t="s">
        <v>44</v>
      </c>
      <c r="K806" s="110" t="s">
        <v>45</v>
      </c>
      <c r="L806" s="242" t="s">
        <v>46</v>
      </c>
      <c r="M806" s="244" t="s">
        <v>47</v>
      </c>
    </row>
    <row r="807" spans="1:13" x14ac:dyDescent="0.25">
      <c r="C807" s="103"/>
      <c r="E807" s="241"/>
      <c r="F807" s="112" t="s">
        <v>48</v>
      </c>
      <c r="G807" s="112"/>
      <c r="H807" s="113" t="s">
        <v>48</v>
      </c>
      <c r="I807" s="112" t="s">
        <v>48</v>
      </c>
      <c r="J807" s="113"/>
      <c r="K807" s="113" t="s">
        <v>48</v>
      </c>
      <c r="L807" s="243"/>
      <c r="M807" s="245"/>
    </row>
    <row r="808" spans="1:13" x14ac:dyDescent="0.25">
      <c r="A808" s="103" t="str">
        <f>$E798</f>
        <v>GS &lt; 50 (High)</v>
      </c>
      <c r="D808" s="114" t="s">
        <v>49</v>
      </c>
      <c r="E808" s="25"/>
      <c r="F808" s="26">
        <f>F186</f>
        <v>27.24</v>
      </c>
      <c r="G808" s="115">
        <v>1</v>
      </c>
      <c r="H808" s="116">
        <f>G808*F808</f>
        <v>27.24</v>
      </c>
      <c r="I808" s="29">
        <f>I186</f>
        <v>27.24</v>
      </c>
      <c r="J808" s="117">
        <f>G808</f>
        <v>1</v>
      </c>
      <c r="K808" s="118">
        <f>J808*I808</f>
        <v>27.24</v>
      </c>
      <c r="L808" s="119">
        <f>K808-H808</f>
        <v>0</v>
      </c>
      <c r="M808" s="120">
        <f>IF(ISERROR(L808/H808), "", L808/H808)</f>
        <v>0</v>
      </c>
    </row>
    <row r="809" spans="1:13" x14ac:dyDescent="0.25">
      <c r="A809" s="103" t="str">
        <f t="shared" ref="A809:A841" si="95">A808</f>
        <v>GS &lt; 50 (High)</v>
      </c>
      <c r="D809" s="114" t="s">
        <v>50</v>
      </c>
      <c r="E809" s="25"/>
      <c r="F809" s="34">
        <f t="shared" ref="F809:F835" si="96">F187</f>
        <v>3.3799999999999997E-2</v>
      </c>
      <c r="G809" s="115">
        <f>IF($E801&gt;0, $E801, $E800)</f>
        <v>5000</v>
      </c>
      <c r="H809" s="116">
        <f>G809*F809</f>
        <v>168.99999999999997</v>
      </c>
      <c r="I809" s="35">
        <f t="shared" ref="I809:I835" si="97">I187</f>
        <v>3.5499999999999997E-2</v>
      </c>
      <c r="J809" s="117">
        <f>IF($E801&gt;0, $E801, $E800)</f>
        <v>5000</v>
      </c>
      <c r="K809" s="118">
        <f>J809*I809</f>
        <v>177.49999999999997</v>
      </c>
      <c r="L809" s="119">
        <f>K809-H809</f>
        <v>8.5</v>
      </c>
      <c r="M809" s="120">
        <f>IF(ISERROR(L809/H809), "", L809/H809)</f>
        <v>5.0295857988165688E-2</v>
      </c>
    </row>
    <row r="810" spans="1:13" ht="13.2" hidden="1" customHeight="1" x14ac:dyDescent="0.25">
      <c r="A810" s="103" t="str">
        <f t="shared" si="95"/>
        <v>GS &lt; 50 (High)</v>
      </c>
      <c r="D810" s="114" t="s">
        <v>51</v>
      </c>
      <c r="E810" s="25"/>
      <c r="F810" s="34">
        <f t="shared" si="96"/>
        <v>0</v>
      </c>
      <c r="G810" s="115">
        <f>IF($E801&gt;0, $E801, $E800)</f>
        <v>5000</v>
      </c>
      <c r="H810" s="116">
        <v>0</v>
      </c>
      <c r="I810" s="35">
        <f t="shared" si="97"/>
        <v>0</v>
      </c>
      <c r="J810" s="117">
        <f>IF($E801&gt;0, $E801, $E800)</f>
        <v>5000</v>
      </c>
      <c r="K810" s="118">
        <v>0</v>
      </c>
      <c r="L810" s="119"/>
      <c r="M810" s="120"/>
    </row>
    <row r="811" spans="1:13" ht="13.2" hidden="1" customHeight="1" x14ac:dyDescent="0.25">
      <c r="A811" s="103" t="str">
        <f t="shared" si="95"/>
        <v>GS &lt; 50 (High)</v>
      </c>
      <c r="D811" s="114" t="s">
        <v>52</v>
      </c>
      <c r="E811" s="25"/>
      <c r="F811" s="34">
        <f t="shared" si="96"/>
        <v>0</v>
      </c>
      <c r="G811" s="115">
        <f>IF($E801&gt;0, $E801, $E800)</f>
        <v>5000</v>
      </c>
      <c r="H811" s="116">
        <v>0</v>
      </c>
      <c r="I811" s="35">
        <f t="shared" si="97"/>
        <v>0</v>
      </c>
      <c r="J811" s="121">
        <f>IF($E801&gt;0, $E801, $E800)</f>
        <v>5000</v>
      </c>
      <c r="K811" s="118">
        <v>0</v>
      </c>
      <c r="L811" s="119">
        <f t="shared" ref="L811:L829" si="98">K811-H811</f>
        <v>0</v>
      </c>
      <c r="M811" s="120" t="str">
        <f>IF(ISERROR(L811/H811), "", L811/H811)</f>
        <v/>
      </c>
    </row>
    <row r="812" spans="1:13" x14ac:dyDescent="0.25">
      <c r="A812" s="103" t="str">
        <f t="shared" si="95"/>
        <v>GS &lt; 50 (High)</v>
      </c>
      <c r="D812" s="114" t="s">
        <v>53</v>
      </c>
      <c r="E812" s="25"/>
      <c r="F812" s="26">
        <f t="shared" si="96"/>
        <v>0</v>
      </c>
      <c r="G812" s="115">
        <v>1</v>
      </c>
      <c r="H812" s="116">
        <f>G812*F812</f>
        <v>0</v>
      </c>
      <c r="I812" s="29">
        <f t="shared" si="97"/>
        <v>0</v>
      </c>
      <c r="J812" s="117">
        <f>G812</f>
        <v>1</v>
      </c>
      <c r="K812" s="118">
        <f>J812*I812</f>
        <v>0</v>
      </c>
      <c r="L812" s="119">
        <f t="shared" si="98"/>
        <v>0</v>
      </c>
      <c r="M812" s="120" t="str">
        <f>IF(ISERROR(L812/H812), "", L812/H812)</f>
        <v/>
      </c>
    </row>
    <row r="813" spans="1:13" x14ac:dyDescent="0.25">
      <c r="A813" s="103" t="str">
        <f t="shared" si="95"/>
        <v>GS &lt; 50 (High)</v>
      </c>
      <c r="D813" s="114" t="s">
        <v>54</v>
      </c>
      <c r="E813" s="25"/>
      <c r="F813" s="36">
        <f t="shared" si="96"/>
        <v>2.1873692150652917E-3</v>
      </c>
      <c r="G813" s="115">
        <f>IF($E801&gt;0, $E801, $E800)</f>
        <v>5000</v>
      </c>
      <c r="H813" s="116">
        <f>G813*F813</f>
        <v>10.936846075326459</v>
      </c>
      <c r="I813" s="35">
        <f t="shared" si="97"/>
        <v>2.1873692150652917E-3</v>
      </c>
      <c r="J813" s="117">
        <f>IF($E801&gt;0, $E801, $E800)</f>
        <v>5000</v>
      </c>
      <c r="K813" s="118">
        <f>J813*I813</f>
        <v>10.936846075326459</v>
      </c>
      <c r="L813" s="119">
        <f t="shared" si="98"/>
        <v>0</v>
      </c>
      <c r="M813" s="120">
        <f>IF(ISERROR(L813/H813), "", L813/H813)</f>
        <v>0</v>
      </c>
    </row>
    <row r="814" spans="1:13" x14ac:dyDescent="0.25">
      <c r="A814" s="103" t="str">
        <f t="shared" si="95"/>
        <v>GS &lt; 50 (High)</v>
      </c>
      <c r="B814" s="103" t="s">
        <v>55</v>
      </c>
      <c r="C814" s="24">
        <f>B30</f>
        <v>15</v>
      </c>
      <c r="D814" s="46" t="s">
        <v>56</v>
      </c>
      <c r="E814" s="47"/>
      <c r="F814" s="48"/>
      <c r="G814" s="49"/>
      <c r="H814" s="50">
        <f>SUM(H808:H813)</f>
        <v>207.17684607532644</v>
      </c>
      <c r="I814" s="51"/>
      <c r="J814" s="52"/>
      <c r="K814" s="50">
        <f>SUM(K808:K813)</f>
        <v>215.67684607532644</v>
      </c>
      <c r="L814" s="41">
        <f t="shared" si="98"/>
        <v>8.5</v>
      </c>
      <c r="M814" s="42">
        <f>IF((H814)=0,"",(L814/H814))</f>
        <v>4.102775074058964E-2</v>
      </c>
    </row>
    <row r="815" spans="1:13" x14ac:dyDescent="0.25">
      <c r="A815" s="103" t="str">
        <f t="shared" si="95"/>
        <v>GS &lt; 50 (High)</v>
      </c>
      <c r="D815" s="123" t="s">
        <v>57</v>
      </c>
      <c r="E815" s="25"/>
      <c r="F815" s="34">
        <f t="shared" si="96"/>
        <v>0.12752000000000002</v>
      </c>
      <c r="G815" s="43">
        <f>IF(F815=0, 0, $E800*E802-E800)</f>
        <v>207.50000000000091</v>
      </c>
      <c r="H815" s="28">
        <f t="shared" ref="H815:H822" si="99">G815*F815</f>
        <v>26.460400000000121</v>
      </c>
      <c r="I815" s="35">
        <f t="shared" si="97"/>
        <v>0.12752000000000002</v>
      </c>
      <c r="J815" s="44">
        <f>IF(I815=0, 0, E800*E803-E800)</f>
        <v>207.50000000000091</v>
      </c>
      <c r="K815" s="31">
        <f t="shared" ref="K815:K822" si="100">J815*I815</f>
        <v>26.460400000000121</v>
      </c>
      <c r="L815" s="119">
        <f t="shared" si="98"/>
        <v>0</v>
      </c>
      <c r="M815" s="120">
        <f t="shared" ref="M815:M822" si="101">IF(ISERROR(L815/H815), "", L815/H815)</f>
        <v>0</v>
      </c>
    </row>
    <row r="816" spans="1:13" ht="26.4" x14ac:dyDescent="0.25">
      <c r="A816" s="103" t="str">
        <f t="shared" si="95"/>
        <v>GS &lt; 50 (High)</v>
      </c>
      <c r="D816" s="123" t="s">
        <v>58</v>
      </c>
      <c r="E816" s="25"/>
      <c r="F816" s="36">
        <f t="shared" si="96"/>
        <v>0</v>
      </c>
      <c r="G816" s="55">
        <f>IF($E801&gt;0, $E801, $E800)</f>
        <v>5000</v>
      </c>
      <c r="H816" s="116">
        <f t="shared" si="99"/>
        <v>0</v>
      </c>
      <c r="I816" s="35">
        <f t="shared" si="97"/>
        <v>0</v>
      </c>
      <c r="J816" s="56">
        <f>IF($E801&gt;0, $E801, $E800)</f>
        <v>5000</v>
      </c>
      <c r="K816" s="118">
        <f t="shared" si="100"/>
        <v>0</v>
      </c>
      <c r="L816" s="119">
        <f t="shared" si="98"/>
        <v>0</v>
      </c>
      <c r="M816" s="120" t="str">
        <f t="shared" si="101"/>
        <v/>
      </c>
    </row>
    <row r="817" spans="1:14" x14ac:dyDescent="0.25">
      <c r="A817" s="103" t="str">
        <f t="shared" si="95"/>
        <v>GS &lt; 50 (High)</v>
      </c>
      <c r="D817" s="123" t="s">
        <v>59</v>
      </c>
      <c r="E817" s="25"/>
      <c r="F817" s="36">
        <f t="shared" si="96"/>
        <v>0</v>
      </c>
      <c r="G817" s="55">
        <f>IF($E801&gt;0, $E801, $E800)</f>
        <v>5000</v>
      </c>
      <c r="H817" s="116">
        <f t="shared" si="99"/>
        <v>0</v>
      </c>
      <c r="I817" s="35">
        <f t="shared" si="97"/>
        <v>0</v>
      </c>
      <c r="J817" s="56">
        <f>IF($E801&gt;0, $E801, $E800)</f>
        <v>5000</v>
      </c>
      <c r="K817" s="118">
        <f t="shared" si="100"/>
        <v>0</v>
      </c>
      <c r="L817" s="119">
        <f t="shared" si="98"/>
        <v>0</v>
      </c>
      <c r="M817" s="120" t="str">
        <f t="shared" si="101"/>
        <v/>
      </c>
    </row>
    <row r="818" spans="1:14" x14ac:dyDescent="0.25">
      <c r="A818" s="103" t="str">
        <f t="shared" si="95"/>
        <v>GS &lt; 50 (High)</v>
      </c>
      <c r="D818" s="123" t="s">
        <v>60</v>
      </c>
      <c r="E818" s="25"/>
      <c r="F818" s="34">
        <f t="shared" si="96"/>
        <v>0</v>
      </c>
      <c r="G818" s="55">
        <f>E800</f>
        <v>5000</v>
      </c>
      <c r="H818" s="116">
        <f t="shared" si="99"/>
        <v>0</v>
      </c>
      <c r="I818" s="35">
        <f t="shared" si="97"/>
        <v>0</v>
      </c>
      <c r="J818" s="56">
        <f>E800</f>
        <v>5000</v>
      </c>
      <c r="K818" s="118">
        <f t="shared" si="100"/>
        <v>0</v>
      </c>
      <c r="L818" s="119">
        <f t="shared" si="98"/>
        <v>0</v>
      </c>
      <c r="M818" s="120" t="str">
        <f t="shared" si="101"/>
        <v/>
      </c>
    </row>
    <row r="819" spans="1:14" x14ac:dyDescent="0.25">
      <c r="A819" s="103" t="str">
        <f t="shared" si="95"/>
        <v>GS &lt; 50 (High)</v>
      </c>
      <c r="D819" s="114" t="s">
        <v>61</v>
      </c>
      <c r="E819" s="25"/>
      <c r="F819" s="36">
        <f t="shared" si="96"/>
        <v>1.4311325235944845E-3</v>
      </c>
      <c r="G819" s="55">
        <f>IF($E801&gt;0, $E801, $E800)</f>
        <v>5000</v>
      </c>
      <c r="H819" s="116">
        <f t="shared" si="99"/>
        <v>7.1556626179724221</v>
      </c>
      <c r="I819" s="35">
        <f t="shared" si="97"/>
        <v>1.4965562251150709E-3</v>
      </c>
      <c r="J819" s="56">
        <f>IF($E801&gt;0, $E801, $E800)</f>
        <v>5000</v>
      </c>
      <c r="K819" s="118">
        <f t="shared" si="100"/>
        <v>7.4827811255753547</v>
      </c>
      <c r="L819" s="119">
        <f t="shared" si="98"/>
        <v>0.3271185076029326</v>
      </c>
      <c r="M819" s="120">
        <f t="shared" si="101"/>
        <v>4.5714635396773722E-2</v>
      </c>
    </row>
    <row r="820" spans="1:14" ht="26.4" x14ac:dyDescent="0.25">
      <c r="A820" s="103" t="str">
        <f t="shared" si="95"/>
        <v>GS &lt; 50 (High)</v>
      </c>
      <c r="D820" s="123" t="s">
        <v>62</v>
      </c>
      <c r="E820" s="25"/>
      <c r="F820" s="36">
        <f t="shared" si="96"/>
        <v>0.42</v>
      </c>
      <c r="G820" s="115">
        <v>1</v>
      </c>
      <c r="H820" s="116">
        <f t="shared" si="99"/>
        <v>0.42</v>
      </c>
      <c r="I820" s="45">
        <f t="shared" si="97"/>
        <v>0.42</v>
      </c>
      <c r="J820" s="121">
        <v>1</v>
      </c>
      <c r="K820" s="118">
        <f t="shared" si="100"/>
        <v>0.42</v>
      </c>
      <c r="L820" s="119">
        <f t="shared" si="98"/>
        <v>0</v>
      </c>
      <c r="M820" s="120">
        <f t="shared" si="101"/>
        <v>0</v>
      </c>
    </row>
    <row r="821" spans="1:14" x14ac:dyDescent="0.25">
      <c r="A821" s="103" t="str">
        <f t="shared" si="95"/>
        <v>GS &lt; 50 (High)</v>
      </c>
      <c r="D821" s="114" t="s">
        <v>63</v>
      </c>
      <c r="E821" s="25"/>
      <c r="F821" s="36">
        <f t="shared" si="96"/>
        <v>0</v>
      </c>
      <c r="G821" s="115">
        <v>1</v>
      </c>
      <c r="H821" s="116">
        <f t="shared" si="99"/>
        <v>0</v>
      </c>
      <c r="I821" s="29">
        <f t="shared" si="97"/>
        <v>0</v>
      </c>
      <c r="J821" s="121">
        <v>1</v>
      </c>
      <c r="K821" s="118">
        <f t="shared" si="100"/>
        <v>0</v>
      </c>
      <c r="L821" s="119">
        <f t="shared" si="98"/>
        <v>0</v>
      </c>
      <c r="M821" s="120" t="str">
        <f t="shared" si="101"/>
        <v/>
      </c>
    </row>
    <row r="822" spans="1:14" x14ac:dyDescent="0.25">
      <c r="A822" s="103" t="str">
        <f t="shared" si="95"/>
        <v>GS &lt; 50 (High)</v>
      </c>
      <c r="D822" s="114" t="s">
        <v>64</v>
      </c>
      <c r="E822" s="25"/>
      <c r="F822" s="34">
        <f t="shared" si="96"/>
        <v>1.3278631062052729E-4</v>
      </c>
      <c r="G822" s="55">
        <f>IF($E801&gt;0, $E801, $E800)</f>
        <v>5000</v>
      </c>
      <c r="H822" s="116">
        <f t="shared" si="99"/>
        <v>0.66393155310263641</v>
      </c>
      <c r="I822" s="35">
        <f t="shared" si="97"/>
        <v>1.3278631062052729E-4</v>
      </c>
      <c r="J822" s="56">
        <f>IF($E801&gt;0, $E801, $E800)</f>
        <v>5000</v>
      </c>
      <c r="K822" s="118">
        <f t="shared" si="100"/>
        <v>0.66393155310263641</v>
      </c>
      <c r="L822" s="119">
        <f t="shared" si="98"/>
        <v>0</v>
      </c>
      <c r="M822" s="120">
        <f t="shared" si="101"/>
        <v>0</v>
      </c>
    </row>
    <row r="823" spans="1:14" ht="26.4" x14ac:dyDescent="0.25">
      <c r="A823" s="103" t="str">
        <f t="shared" si="95"/>
        <v>GS &lt; 50 (High)</v>
      </c>
      <c r="B823" s="103" t="s">
        <v>65</v>
      </c>
      <c r="C823" s="24">
        <f>B30</f>
        <v>15</v>
      </c>
      <c r="D823" s="46" t="s">
        <v>66</v>
      </c>
      <c r="E823" s="47"/>
      <c r="F823" s="48"/>
      <c r="G823" s="49"/>
      <c r="H823" s="50">
        <f>SUM(H814:H822)</f>
        <v>241.8768402464016</v>
      </c>
      <c r="I823" s="51"/>
      <c r="J823" s="52"/>
      <c r="K823" s="50">
        <f>SUM(K814:K822)</f>
        <v>250.70395875400453</v>
      </c>
      <c r="L823" s="41">
        <f t="shared" si="98"/>
        <v>8.8271185076029326</v>
      </c>
      <c r="M823" s="42">
        <f>IF((H823)=0,"",(L823/H823))</f>
        <v>3.6494269143795194E-2</v>
      </c>
    </row>
    <row r="824" spans="1:14" x14ac:dyDescent="0.25">
      <c r="A824" s="103" t="str">
        <f t="shared" si="95"/>
        <v>GS &lt; 50 (High)</v>
      </c>
      <c r="D824" s="126" t="s">
        <v>67</v>
      </c>
      <c r="E824" s="25"/>
      <c r="F824" s="36">
        <f t="shared" si="96"/>
        <v>1.2500000000000001E-2</v>
      </c>
      <c r="G824" s="43">
        <f>IF($E801&gt;0, $E801, $E800*$E802)</f>
        <v>5207.5000000000009</v>
      </c>
      <c r="H824" s="116">
        <f>G824*F824</f>
        <v>65.093750000000014</v>
      </c>
      <c r="I824" s="35">
        <f t="shared" si="97"/>
        <v>1.32E-2</v>
      </c>
      <c r="J824" s="44">
        <f>IF($E801&gt;0, $E801, $E800*$E803)</f>
        <v>5207.5000000000009</v>
      </c>
      <c r="K824" s="118">
        <f>J824*I824</f>
        <v>68.739000000000019</v>
      </c>
      <c r="L824" s="119">
        <f t="shared" si="98"/>
        <v>3.6452500000000043</v>
      </c>
      <c r="M824" s="120">
        <f>IF(ISERROR(L824/H824), "", L824/H824)</f>
        <v>5.6000000000000057E-2</v>
      </c>
      <c r="N824" s="127" t="str">
        <f>IF(ISERROR(ABS(M824)), "", IF(ABS(M824)&gt;=4%, "In the manager's summary, discuss the reasoning for the change in RTSR rates", ""))</f>
        <v>In the manager's summary, discuss the reasoning for the change in RTSR rates</v>
      </c>
    </row>
    <row r="825" spans="1:14" ht="26.4" x14ac:dyDescent="0.25">
      <c r="A825" s="103" t="str">
        <f t="shared" si="95"/>
        <v>GS &lt; 50 (High)</v>
      </c>
      <c r="D825" s="128" t="s">
        <v>68</v>
      </c>
      <c r="E825" s="25"/>
      <c r="F825" s="36">
        <f t="shared" si="96"/>
        <v>9.2999999999999992E-3</v>
      </c>
      <c r="G825" s="43">
        <f>IF($E801&gt;0, $E801, $E800*$E802)</f>
        <v>5207.5000000000009</v>
      </c>
      <c r="H825" s="116">
        <f>G825*F825</f>
        <v>48.429750000000006</v>
      </c>
      <c r="I825" s="35">
        <f t="shared" si="97"/>
        <v>9.7999999999999997E-3</v>
      </c>
      <c r="J825" s="44">
        <f>IF($E801&gt;0, $E801, $E800*$E803)</f>
        <v>5207.5000000000009</v>
      </c>
      <c r="K825" s="118">
        <f>J825*I825</f>
        <v>51.033500000000011</v>
      </c>
      <c r="L825" s="119">
        <f t="shared" si="98"/>
        <v>2.6037500000000051</v>
      </c>
      <c r="M825" s="120">
        <f>IF(ISERROR(L825/H825), "", L825/H825)</f>
        <v>5.3763440860215152E-2</v>
      </c>
      <c r="N825" s="127" t="str">
        <f>IF(ISERROR(ABS(M825)), "", IF(ABS(M825)&gt;=4%, "In the manager's summary, discuss the reasoning for the change in RTSR rates", ""))</f>
        <v>In the manager's summary, discuss the reasoning for the change in RTSR rates</v>
      </c>
    </row>
    <row r="826" spans="1:14" ht="26.4" x14ac:dyDescent="0.25">
      <c r="A826" s="103" t="str">
        <f t="shared" si="95"/>
        <v>GS &lt; 50 (High)</v>
      </c>
      <c r="B826" s="103" t="s">
        <v>69</v>
      </c>
      <c r="C826" s="24">
        <f>B30</f>
        <v>15</v>
      </c>
      <c r="D826" s="46" t="s">
        <v>70</v>
      </c>
      <c r="E826" s="47"/>
      <c r="F826" s="48"/>
      <c r="G826" s="49"/>
      <c r="H826" s="50">
        <f>SUM(H823:H825)</f>
        <v>355.40034024640164</v>
      </c>
      <c r="I826" s="51"/>
      <c r="J826" s="52"/>
      <c r="K826" s="50">
        <f>SUM(K823:K825)</f>
        <v>370.47645875400457</v>
      </c>
      <c r="L826" s="41">
        <f t="shared" si="98"/>
        <v>15.076118507602928</v>
      </c>
      <c r="M826" s="42">
        <f>IF((H826)=0,"",(L826/H826))</f>
        <v>4.2420101503421591E-2</v>
      </c>
    </row>
    <row r="827" spans="1:14" ht="26.4" x14ac:dyDescent="0.25">
      <c r="A827" s="103" t="str">
        <f t="shared" si="95"/>
        <v>GS &lt; 50 (High)</v>
      </c>
      <c r="D827" s="129" t="s">
        <v>71</v>
      </c>
      <c r="E827" s="25"/>
      <c r="F827" s="34">
        <f t="shared" si="96"/>
        <v>4.5000000000000005E-3</v>
      </c>
      <c r="G827" s="43">
        <f>E800*E802</f>
        <v>5207.5000000000009</v>
      </c>
      <c r="H827" s="53">
        <f>G827*F827</f>
        <v>23.433750000000007</v>
      </c>
      <c r="I827" s="35">
        <f t="shared" si="97"/>
        <v>4.5000000000000005E-3</v>
      </c>
      <c r="J827" s="44">
        <f>E800*E803</f>
        <v>5207.5000000000009</v>
      </c>
      <c r="K827" s="31">
        <f>J827*I827</f>
        <v>23.433750000000007</v>
      </c>
      <c r="L827" s="119">
        <f t="shared" si="98"/>
        <v>0</v>
      </c>
      <c r="M827" s="120">
        <f>IF(ISERROR(L827/H827), "", L827/H827)</f>
        <v>0</v>
      </c>
    </row>
    <row r="828" spans="1:14" ht="26.4" x14ac:dyDescent="0.25">
      <c r="A828" s="103" t="str">
        <f t="shared" si="95"/>
        <v>GS &lt; 50 (High)</v>
      </c>
      <c r="D828" s="129" t="s">
        <v>72</v>
      </c>
      <c r="E828" s="25"/>
      <c r="F828" s="34">
        <f t="shared" si="96"/>
        <v>1.5E-3</v>
      </c>
      <c r="G828" s="43">
        <f>E800*E802</f>
        <v>5207.5000000000009</v>
      </c>
      <c r="H828" s="53">
        <f>G828*F828</f>
        <v>7.8112500000000011</v>
      </c>
      <c r="I828" s="35">
        <f t="shared" si="97"/>
        <v>1.5E-3</v>
      </c>
      <c r="J828" s="44">
        <f>E800*E803</f>
        <v>5207.5000000000009</v>
      </c>
      <c r="K828" s="31">
        <f>J828*I828</f>
        <v>7.8112500000000011</v>
      </c>
      <c r="L828" s="119">
        <f t="shared" si="98"/>
        <v>0</v>
      </c>
      <c r="M828" s="120">
        <f>IF(ISERROR(L828/H828), "", L828/H828)</f>
        <v>0</v>
      </c>
    </row>
    <row r="829" spans="1:14" x14ac:dyDescent="0.25">
      <c r="A829" s="103" t="str">
        <f t="shared" si="95"/>
        <v>GS &lt; 50 (High)</v>
      </c>
      <c r="D829" s="25" t="s">
        <v>73</v>
      </c>
      <c r="E829" s="25"/>
      <c r="F829" s="54">
        <f t="shared" si="96"/>
        <v>0.25</v>
      </c>
      <c r="G829" s="115">
        <v>1</v>
      </c>
      <c r="H829" s="130">
        <f>G829*F829</f>
        <v>0.25</v>
      </c>
      <c r="I829" s="45">
        <f t="shared" si="97"/>
        <v>0.25</v>
      </c>
      <c r="J829" s="117">
        <v>1</v>
      </c>
      <c r="K829" s="118">
        <f>J829*I829</f>
        <v>0.25</v>
      </c>
      <c r="L829" s="119">
        <f t="shared" si="98"/>
        <v>0</v>
      </c>
      <c r="M829" s="120">
        <f>IF(ISERROR(L829/H829), "", L829/H829)</f>
        <v>0</v>
      </c>
    </row>
    <row r="830" spans="1:14" ht="26.4" x14ac:dyDescent="0.25">
      <c r="A830" s="103" t="str">
        <f t="shared" si="95"/>
        <v>GS &lt; 50 (High)</v>
      </c>
      <c r="D830" s="129" t="s">
        <v>74</v>
      </c>
      <c r="E830" s="25"/>
      <c r="F830" s="34">
        <f t="shared" si="96"/>
        <v>0</v>
      </c>
      <c r="G830" s="55"/>
      <c r="H830" s="130"/>
      <c r="I830" s="35">
        <f t="shared" si="97"/>
        <v>0</v>
      </c>
      <c r="J830" s="56"/>
      <c r="K830" s="118"/>
      <c r="L830" s="119"/>
      <c r="M830" s="120"/>
    </row>
    <row r="831" spans="1:14" x14ac:dyDescent="0.25">
      <c r="A831" s="103" t="str">
        <f t="shared" si="95"/>
        <v>GS &lt; 50 (High)</v>
      </c>
      <c r="B831" s="103" t="s">
        <v>12</v>
      </c>
      <c r="D831" s="25" t="s">
        <v>75</v>
      </c>
      <c r="E831" s="25"/>
      <c r="F831" s="34">
        <f t="shared" si="96"/>
        <v>9.8000000000000004E-2</v>
      </c>
      <c r="G831" s="55">
        <f>IF(AND(E800*12&gt;=150000),OffPeakPer*E800*E802,OffPeakPer*E800)</f>
        <v>3200</v>
      </c>
      <c r="H831" s="130">
        <f>G831*F831</f>
        <v>313.60000000000002</v>
      </c>
      <c r="I831" s="35">
        <f t="shared" si="97"/>
        <v>9.8000000000000004E-2</v>
      </c>
      <c r="J831" s="56">
        <f>IF(AND(E800*12&gt;=150000),OffPeakPer*E800*E803,OffPeakPer*E800)</f>
        <v>3200</v>
      </c>
      <c r="K831" s="118">
        <f>J831*I831</f>
        <v>313.60000000000002</v>
      </c>
      <c r="L831" s="119">
        <f>K831-H831</f>
        <v>0</v>
      </c>
      <c r="M831" s="120">
        <f>IF(ISERROR(L831/H831), "", L831/H831)</f>
        <v>0</v>
      </c>
    </row>
    <row r="832" spans="1:14" x14ac:dyDescent="0.25">
      <c r="A832" s="103" t="str">
        <f t="shared" si="95"/>
        <v>GS &lt; 50 (High)</v>
      </c>
      <c r="B832" s="103" t="s">
        <v>12</v>
      </c>
      <c r="D832" s="25" t="s">
        <v>76</v>
      </c>
      <c r="E832" s="25"/>
      <c r="F832" s="34">
        <f t="shared" si="96"/>
        <v>0.157</v>
      </c>
      <c r="G832" s="55">
        <f>IF(AND(E800*12&gt;=150000),MidPeakPer*E800*E802,MidPeakPer*E800)</f>
        <v>900</v>
      </c>
      <c r="H832" s="130">
        <f>G832*F832</f>
        <v>141.30000000000001</v>
      </c>
      <c r="I832" s="35">
        <f t="shared" si="97"/>
        <v>0.157</v>
      </c>
      <c r="J832" s="56">
        <f>IF(AND(E800*12&gt;=150000),MidPeakPer*E800*E803,MidPeakPer*E800)</f>
        <v>900</v>
      </c>
      <c r="K832" s="118">
        <f>J832*I832</f>
        <v>141.30000000000001</v>
      </c>
      <c r="L832" s="119">
        <f>K832-H832</f>
        <v>0</v>
      </c>
      <c r="M832" s="120">
        <f>IF(ISERROR(L832/H832), "", L832/H832)</f>
        <v>0</v>
      </c>
    </row>
    <row r="833" spans="1:13" ht="13.8" thickBot="1" x14ac:dyDescent="0.3">
      <c r="A833" s="103" t="str">
        <f t="shared" si="95"/>
        <v>GS &lt; 50 (High)</v>
      </c>
      <c r="B833" s="103" t="s">
        <v>12</v>
      </c>
      <c r="D833" s="103" t="s">
        <v>77</v>
      </c>
      <c r="E833" s="25"/>
      <c r="F833" s="34">
        <f t="shared" si="96"/>
        <v>0.20300000000000001</v>
      </c>
      <c r="G833" s="55">
        <f>IF(AND(E800*12&gt;=150000),OnPeakPer*E800*E802,OnPeakPer*E800)</f>
        <v>900</v>
      </c>
      <c r="H833" s="130">
        <f>G833*F833</f>
        <v>182.70000000000002</v>
      </c>
      <c r="I833" s="35">
        <f t="shared" si="97"/>
        <v>0.20300000000000001</v>
      </c>
      <c r="J833" s="56">
        <f>IF(AND(E800*12&gt;=150000),OnPeakPer*E800*E803,OnPeakPer*E800)</f>
        <v>900</v>
      </c>
      <c r="K833" s="118">
        <f>J833*I833</f>
        <v>182.70000000000002</v>
      </c>
      <c r="L833" s="119">
        <f>K833-H833</f>
        <v>0</v>
      </c>
      <c r="M833" s="120">
        <f>IF(ISERROR(L833/H833), "", L833/H833)</f>
        <v>0</v>
      </c>
    </row>
    <row r="834" spans="1:13" ht="13.2" hidden="1" customHeight="1" x14ac:dyDescent="0.25">
      <c r="A834" s="103" t="str">
        <f t="shared" si="95"/>
        <v>GS &lt; 50 (High)</v>
      </c>
      <c r="B834" s="103" t="s">
        <v>78</v>
      </c>
      <c r="D834" s="25" t="s">
        <v>79</v>
      </c>
      <c r="E834" s="25"/>
      <c r="F834" s="34">
        <f t="shared" si="96"/>
        <v>0.11308</v>
      </c>
      <c r="G834" s="55">
        <f>IF(AND(E800*12&gt;=150000),E800*E802,E800)</f>
        <v>5000</v>
      </c>
      <c r="H834" s="130">
        <f>G834*F834</f>
        <v>565.4</v>
      </c>
      <c r="I834" s="35">
        <f t="shared" si="97"/>
        <v>0.11308</v>
      </c>
      <c r="J834" s="56">
        <f>IF(AND(E800*12&gt;=150000),E800*E803,E800)</f>
        <v>5000</v>
      </c>
      <c r="K834" s="118">
        <f>J834*I834</f>
        <v>565.4</v>
      </c>
      <c r="L834" s="119">
        <f>K834-H834</f>
        <v>0</v>
      </c>
      <c r="M834" s="120">
        <f>IF(ISERROR(L834/H834), "", L834/H834)</f>
        <v>0</v>
      </c>
    </row>
    <row r="835" spans="1:13" ht="13.8" hidden="1" customHeight="1" thickBot="1" x14ac:dyDescent="0.3">
      <c r="A835" s="103" t="str">
        <f t="shared" si="95"/>
        <v>GS &lt; 50 (High)</v>
      </c>
      <c r="B835" s="103" t="s">
        <v>17</v>
      </c>
      <c r="D835" s="25" t="s">
        <v>80</v>
      </c>
      <c r="E835" s="25"/>
      <c r="F835" s="34">
        <f t="shared" si="96"/>
        <v>0.11308</v>
      </c>
      <c r="G835" s="55">
        <f>IF(AND(E800*12&gt;=150000),E800*E802,E800)</f>
        <v>5000</v>
      </c>
      <c r="H835" s="130">
        <f>G835*F835</f>
        <v>565.4</v>
      </c>
      <c r="I835" s="35">
        <f t="shared" si="97"/>
        <v>0.11308</v>
      </c>
      <c r="J835" s="56">
        <f>IF(AND(E800*12&gt;=150000),E800*E803,E800)</f>
        <v>5000</v>
      </c>
      <c r="K835" s="118">
        <f>J835*I835</f>
        <v>565.4</v>
      </c>
      <c r="L835" s="119">
        <f>K835-H835</f>
        <v>0</v>
      </c>
      <c r="M835" s="120">
        <f>IF(ISERROR(L835/H835), "", L835/H835)</f>
        <v>0</v>
      </c>
    </row>
    <row r="836" spans="1:13" ht="13.8" thickBot="1" x14ac:dyDescent="0.3">
      <c r="A836" s="103" t="str">
        <f t="shared" si="95"/>
        <v>GS &lt; 50 (High)</v>
      </c>
      <c r="D836" s="58"/>
      <c r="E836" s="59"/>
      <c r="F836" s="60"/>
      <c r="G836" s="61"/>
      <c r="H836" s="62"/>
      <c r="I836" s="60"/>
      <c r="J836" s="63"/>
      <c r="K836" s="62"/>
      <c r="L836" s="64"/>
      <c r="M836" s="65"/>
    </row>
    <row r="837" spans="1:13" x14ac:dyDescent="0.25">
      <c r="A837" s="103" t="str">
        <f t="shared" si="95"/>
        <v>GS &lt; 50 (High)</v>
      </c>
      <c r="B837" s="103" t="s">
        <v>12</v>
      </c>
      <c r="D837" s="135" t="s">
        <v>81</v>
      </c>
      <c r="E837" s="25"/>
      <c r="F837" s="136"/>
      <c r="G837" s="137"/>
      <c r="H837" s="138">
        <f>SUM(H827:H833,H826)</f>
        <v>1024.4953402464016</v>
      </c>
      <c r="I837" s="139"/>
      <c r="J837" s="139"/>
      <c r="K837" s="138">
        <f>SUM(K827:K833,K826)</f>
        <v>1039.5714587540047</v>
      </c>
      <c r="L837" s="140">
        <f>K837-H837</f>
        <v>15.076118507603042</v>
      </c>
      <c r="M837" s="141">
        <f>IF((H837)=0,"",(L837/H837))</f>
        <v>1.4715653566542412E-2</v>
      </c>
    </row>
    <row r="838" spans="1:13" x14ac:dyDescent="0.25">
      <c r="A838" s="103" t="str">
        <f t="shared" si="95"/>
        <v>GS &lt; 50 (High)</v>
      </c>
      <c r="B838" s="103" t="s">
        <v>12</v>
      </c>
      <c r="D838" s="142" t="s">
        <v>82</v>
      </c>
      <c r="E838" s="25"/>
      <c r="F838" s="136">
        <v>0.13</v>
      </c>
      <c r="G838" s="143"/>
      <c r="H838" s="144">
        <f>H837*F838</f>
        <v>133.18439423203222</v>
      </c>
      <c r="I838" s="145">
        <v>0.13</v>
      </c>
      <c r="J838" s="115"/>
      <c r="K838" s="144">
        <f>K837*I838</f>
        <v>135.14428963802061</v>
      </c>
      <c r="L838" s="119">
        <f>K838-H838</f>
        <v>1.9598954059883908</v>
      </c>
      <c r="M838" s="146">
        <f>IF((H838)=0,"",(L838/H838))</f>
        <v>1.4715653566542376E-2</v>
      </c>
    </row>
    <row r="839" spans="1:13" ht="14.4" x14ac:dyDescent="0.3">
      <c r="A839" s="103" t="str">
        <f t="shared" si="95"/>
        <v>GS &lt; 50 (High)</v>
      </c>
      <c r="B839" s="103" t="s">
        <v>12</v>
      </c>
      <c r="D839" s="142" t="s">
        <v>83</v>
      </c>
      <c r="E839" s="147"/>
      <c r="F839" s="148">
        <f>OER</f>
        <v>0.23499999999999999</v>
      </c>
      <c r="G839" s="143"/>
      <c r="H839" s="144">
        <f>IF(OR(ISNUMBER(SEARCH("[DGEN]", E798))=TRUE, ISNUMBER(SEARCH("STREET LIGHT", E798))=TRUE), 0, IF(AND(E800=0, E801=0),0, IF(AND(E801=0, E800*12&gt;250000), 0, IF(AND(E800=0, E801&gt;=50), 0, IF(E800*12&lt;=250000, F839*H837*-1, IF(E801&lt;50, F839*H837*-1, 0))))))</f>
        <v>-240.75640495790435</v>
      </c>
      <c r="I839" s="148">
        <f>OER</f>
        <v>0.23499999999999999</v>
      </c>
      <c r="J839" s="115"/>
      <c r="K839" s="144">
        <f>IF(OR(ISNUMBER(SEARCH("[DGEN]", E798))=TRUE, ISNUMBER(SEARCH("STREET LIGHT", E798))=TRUE), 0, IF(AND(E800=0, E801=0),0, IF(AND(E801=0, E800*12&gt;250000), 0, IF(AND(E800=0, E801&gt;=50), 0, IF(E800*12&lt;=250000, I839*K837*-1, IF(E801&lt;50, I839*K837*-1, 0))))))</f>
        <v>-244.29929280719108</v>
      </c>
      <c r="L839" s="119">
        <f>K839-H839</f>
        <v>-3.5428878492867284</v>
      </c>
      <c r="M839" s="146"/>
    </row>
    <row r="840" spans="1:13" ht="13.8" thickBot="1" x14ac:dyDescent="0.3">
      <c r="A840" s="103" t="str">
        <f t="shared" si="95"/>
        <v>GS &lt; 50 (High)</v>
      </c>
      <c r="B840" s="103" t="s">
        <v>84</v>
      </c>
      <c r="C840" s="24">
        <f>B30</f>
        <v>15</v>
      </c>
      <c r="D840" s="247" t="s">
        <v>85</v>
      </c>
      <c r="E840" s="247"/>
      <c r="F840" s="77"/>
      <c r="G840" s="78"/>
      <c r="H840" s="79">
        <f>H837+H838+H839</f>
        <v>916.92332952052948</v>
      </c>
      <c r="I840" s="80"/>
      <c r="J840" s="80"/>
      <c r="K840" s="81">
        <f>K837+K838+K839</f>
        <v>930.41645558483424</v>
      </c>
      <c r="L840" s="82">
        <f>K840-H840</f>
        <v>13.493126064304761</v>
      </c>
      <c r="M840" s="83">
        <f>IF((H840)=0,"",(L840/H840))</f>
        <v>1.4715653566542454E-2</v>
      </c>
    </row>
    <row r="841" spans="1:13" ht="13.8" thickBot="1" x14ac:dyDescent="0.3">
      <c r="A841" s="103" t="str">
        <f t="shared" si="95"/>
        <v>GS &lt; 50 (High)</v>
      </c>
      <c r="B841" s="103" t="s">
        <v>12</v>
      </c>
      <c r="D841" s="58"/>
      <c r="E841" s="59"/>
      <c r="F841" s="60"/>
      <c r="G841" s="61"/>
      <c r="H841" s="62"/>
      <c r="I841" s="60"/>
      <c r="J841" s="63"/>
      <c r="K841" s="62"/>
      <c r="L841" s="64"/>
      <c r="M841" s="65"/>
    </row>
  </sheetData>
  <mergeCells count="182">
    <mergeCell ref="E806:E807"/>
    <mergeCell ref="L806:L807"/>
    <mergeCell ref="M806:M807"/>
    <mergeCell ref="D840:E840"/>
    <mergeCell ref="D794:E794"/>
    <mergeCell ref="E798:J798"/>
    <mergeCell ref="E799:G799"/>
    <mergeCell ref="F805:H805"/>
    <mergeCell ref="I805:K805"/>
    <mergeCell ref="L805:M805"/>
    <mergeCell ref="F759:H759"/>
    <mergeCell ref="I759:K759"/>
    <mergeCell ref="L759:M759"/>
    <mergeCell ref="E760:E761"/>
    <mergeCell ref="L760:L761"/>
    <mergeCell ref="M760:M761"/>
    <mergeCell ref="E714:E715"/>
    <mergeCell ref="L714:L715"/>
    <mergeCell ref="M714:M715"/>
    <mergeCell ref="D748:E748"/>
    <mergeCell ref="E752:J752"/>
    <mergeCell ref="E753:G753"/>
    <mergeCell ref="D702:E702"/>
    <mergeCell ref="E706:J706"/>
    <mergeCell ref="E707:G707"/>
    <mergeCell ref="F713:H713"/>
    <mergeCell ref="I713:K713"/>
    <mergeCell ref="L713:M713"/>
    <mergeCell ref="F667:H667"/>
    <mergeCell ref="I667:K667"/>
    <mergeCell ref="L667:M667"/>
    <mergeCell ref="E668:E669"/>
    <mergeCell ref="L668:L669"/>
    <mergeCell ref="M668:M669"/>
    <mergeCell ref="E622:E623"/>
    <mergeCell ref="L622:L623"/>
    <mergeCell ref="M622:M623"/>
    <mergeCell ref="D656:E656"/>
    <mergeCell ref="E660:J660"/>
    <mergeCell ref="E661:G661"/>
    <mergeCell ref="D610:E610"/>
    <mergeCell ref="E614:J614"/>
    <mergeCell ref="E615:G615"/>
    <mergeCell ref="F621:H621"/>
    <mergeCell ref="I621:K621"/>
    <mergeCell ref="L621:M621"/>
    <mergeCell ref="E568:J568"/>
    <mergeCell ref="E569:G569"/>
    <mergeCell ref="F575:H575"/>
    <mergeCell ref="I575:K575"/>
    <mergeCell ref="L575:M575"/>
    <mergeCell ref="E576:E577"/>
    <mergeCell ref="L576:L577"/>
    <mergeCell ref="M576:M577"/>
    <mergeCell ref="E520:E521"/>
    <mergeCell ref="L520:L521"/>
    <mergeCell ref="M520:M521"/>
    <mergeCell ref="D554:E554"/>
    <mergeCell ref="D559:E559"/>
    <mergeCell ref="D564:E564"/>
    <mergeCell ref="D508:E508"/>
    <mergeCell ref="E512:J512"/>
    <mergeCell ref="E513:G513"/>
    <mergeCell ref="F519:H519"/>
    <mergeCell ref="I519:K519"/>
    <mergeCell ref="L519:M519"/>
    <mergeCell ref="L463:M463"/>
    <mergeCell ref="E464:E465"/>
    <mergeCell ref="L464:L465"/>
    <mergeCell ref="M464:M465"/>
    <mergeCell ref="D498:E498"/>
    <mergeCell ref="D503:E503"/>
    <mergeCell ref="D442:E442"/>
    <mergeCell ref="D447:E447"/>
    <mergeCell ref="D452:E452"/>
    <mergeCell ref="E456:J456"/>
    <mergeCell ref="E457:G457"/>
    <mergeCell ref="F463:H463"/>
    <mergeCell ref="I463:K463"/>
    <mergeCell ref="E400:J400"/>
    <mergeCell ref="E401:G401"/>
    <mergeCell ref="F407:H407"/>
    <mergeCell ref="I407:K407"/>
    <mergeCell ref="L407:M407"/>
    <mergeCell ref="E408:E409"/>
    <mergeCell ref="L408:L409"/>
    <mergeCell ref="M408:M409"/>
    <mergeCell ref="E352:E353"/>
    <mergeCell ref="L352:L353"/>
    <mergeCell ref="M352:M353"/>
    <mergeCell ref="D386:E386"/>
    <mergeCell ref="D391:E391"/>
    <mergeCell ref="D396:E396"/>
    <mergeCell ref="D340:E340"/>
    <mergeCell ref="E344:J344"/>
    <mergeCell ref="E345:G345"/>
    <mergeCell ref="F351:H351"/>
    <mergeCell ref="I351:K351"/>
    <mergeCell ref="L351:M351"/>
    <mergeCell ref="L295:M295"/>
    <mergeCell ref="E296:E297"/>
    <mergeCell ref="L296:L297"/>
    <mergeCell ref="M296:M297"/>
    <mergeCell ref="D330:E330"/>
    <mergeCell ref="D335:E335"/>
    <mergeCell ref="D274:E274"/>
    <mergeCell ref="D279:E279"/>
    <mergeCell ref="D284:E284"/>
    <mergeCell ref="E288:J288"/>
    <mergeCell ref="E289:G289"/>
    <mergeCell ref="F295:H295"/>
    <mergeCell ref="I295:K295"/>
    <mergeCell ref="E232:J232"/>
    <mergeCell ref="E233:G233"/>
    <mergeCell ref="F239:H239"/>
    <mergeCell ref="I239:K239"/>
    <mergeCell ref="L239:M239"/>
    <mergeCell ref="E240:E241"/>
    <mergeCell ref="L240:L241"/>
    <mergeCell ref="M240:M241"/>
    <mergeCell ref="E184:E185"/>
    <mergeCell ref="L184:L185"/>
    <mergeCell ref="M184:M185"/>
    <mergeCell ref="D218:E218"/>
    <mergeCell ref="D223:E223"/>
    <mergeCell ref="D228:E228"/>
    <mergeCell ref="D172:E172"/>
    <mergeCell ref="E176:J176"/>
    <mergeCell ref="E177:G177"/>
    <mergeCell ref="F183:H183"/>
    <mergeCell ref="I183:K183"/>
    <mergeCell ref="L183:M183"/>
    <mergeCell ref="L127:M127"/>
    <mergeCell ref="E128:E129"/>
    <mergeCell ref="L128:L129"/>
    <mergeCell ref="M128:M129"/>
    <mergeCell ref="D162:E162"/>
    <mergeCell ref="D167:E167"/>
    <mergeCell ref="D106:E106"/>
    <mergeCell ref="D111:E111"/>
    <mergeCell ref="D116:E116"/>
    <mergeCell ref="E120:J120"/>
    <mergeCell ref="E121:G121"/>
    <mergeCell ref="F127:H127"/>
    <mergeCell ref="I127:K127"/>
    <mergeCell ref="E64:J64"/>
    <mergeCell ref="E65:G65"/>
    <mergeCell ref="F71:H71"/>
    <mergeCell ref="I71:K71"/>
    <mergeCell ref="L71:M71"/>
    <mergeCell ref="E72:E73"/>
    <mergeCell ref="L72:L73"/>
    <mergeCell ref="M72:M73"/>
    <mergeCell ref="D55:F55"/>
    <mergeCell ref="D56:F56"/>
    <mergeCell ref="D57:F57"/>
    <mergeCell ref="D58:F58"/>
    <mergeCell ref="D59:F59"/>
    <mergeCell ref="D60:F60"/>
    <mergeCell ref="D49:F49"/>
    <mergeCell ref="D50:F50"/>
    <mergeCell ref="D51:F51"/>
    <mergeCell ref="D52:F52"/>
    <mergeCell ref="D53:F53"/>
    <mergeCell ref="D54:F54"/>
    <mergeCell ref="D43:F43"/>
    <mergeCell ref="D44:F44"/>
    <mergeCell ref="D45:F45"/>
    <mergeCell ref="D46:F46"/>
    <mergeCell ref="D47:F47"/>
    <mergeCell ref="D48:F48"/>
    <mergeCell ref="D15:F15"/>
    <mergeCell ref="D41:F41"/>
    <mergeCell ref="D42:F42"/>
    <mergeCell ref="D38:F40"/>
    <mergeCell ref="G38:G40"/>
    <mergeCell ref="H38:M38"/>
    <mergeCell ref="N38:O38"/>
    <mergeCell ref="H39:I39"/>
    <mergeCell ref="J39:K39"/>
    <mergeCell ref="L39:M39"/>
    <mergeCell ref="N39:O39"/>
  </mergeCells>
  <conditionalFormatting sqref="K16:K35">
    <cfRule type="expression" dxfId="14" priority="3">
      <formula>$G16="kVa"</formula>
    </cfRule>
    <cfRule type="expression" dxfId="13" priority="4">
      <formula>$G16="kWh"</formula>
    </cfRule>
  </conditionalFormatting>
  <conditionalFormatting sqref="K16:L35">
    <cfRule type="expression" dxfId="12" priority="1">
      <formula>$G16="kW"</formula>
    </cfRule>
  </conditionalFormatting>
  <dataValidations count="4">
    <dataValidation type="list" allowBlank="1" showInputMessage="1" showErrorMessage="1" sqref="M16:M35" xr:uid="{C0D3F018-3F70-4BBA-89FC-639AD4B98129}">
      <formula1>"CONSUMPTION, DEMAND, DEMAND - INTERVAL"</formula1>
    </dataValidation>
    <dataValidation type="list" allowBlank="1" showInputMessage="1" showErrorMessage="1" sqref="H16:H35" xr:uid="{FA181588-A3C8-48AA-928B-60A21A1981E4}">
      <formula1>"RPP, Non-RPP (Retailer), Non-RPP (Other)"</formula1>
    </dataValidation>
    <dataValidation allowBlank="1" showInputMessage="1" showErrorMessage="1" sqref="D16:D24" xr:uid="{0EB1D14E-B975-4A53-ADC0-3140EA2298DD}"/>
    <dataValidation type="list" allowBlank="1" showInputMessage="1" showErrorMessage="1" prompt="Select Charge Unit - monthly, per kWh, per kW" sqref="E107 E112 E117 E102 E163 E168 E173 E158 E219 E224 E229 E214 E275 E280 E285 E270 E331 E336 E341 E326 E387 E392 E397 E382 E443 E448 E453 E438 E499 E504 E509 E494 E555 E560 E565 E550 E611 E606 E657 E652 E703 E698 E749 E744 E795 E790 E841 E836" xr:uid="{3BE2A59C-8C7C-4641-A29D-E453D6AE14A4}">
      <formula1>"Monthly, per kWh, per kW"</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224F4-12B3-46DE-9087-AF0F003CEDA7}">
  <sheetPr codeName="Sheet17"/>
  <dimension ref="A1:O637"/>
  <sheetViews>
    <sheetView topLeftCell="C409" workbookViewId="0">
      <selection activeCell="I427" sqref="I427"/>
    </sheetView>
  </sheetViews>
  <sheetFormatPr defaultColWidth="9.33203125" defaultRowHeight="13.2" x14ac:dyDescent="0.25"/>
  <cols>
    <col min="1" max="1" width="7.44140625" style="103" hidden="1" customWidth="1"/>
    <col min="2" max="2" width="12.21875" style="103" hidden="1" customWidth="1"/>
    <col min="3" max="3" width="3.44140625" style="24" customWidth="1"/>
    <col min="4" max="4" width="34.6640625" style="103" customWidth="1"/>
    <col min="5" max="5" width="13.33203125" style="103" customWidth="1"/>
    <col min="6" max="6" width="26.6640625" style="103" customWidth="1"/>
    <col min="7" max="7" width="10.33203125" style="103" bestFit="1" customWidth="1"/>
    <col min="8" max="8" width="18.33203125" style="103" customWidth="1"/>
    <col min="9" max="9" width="12.6640625" style="103" customWidth="1"/>
    <col min="10" max="10" width="14.33203125" style="103" bestFit="1" customWidth="1"/>
    <col min="11" max="11" width="18.6640625" style="103" bestFit="1" customWidth="1"/>
    <col min="12" max="12" width="13.5546875" style="103" bestFit="1" customWidth="1"/>
    <col min="13" max="13" width="15.6640625" style="103" customWidth="1"/>
    <col min="14" max="14" width="17" style="103" customWidth="1"/>
    <col min="15" max="15" width="15.5546875" style="103" customWidth="1"/>
    <col min="16" max="16384" width="9.33203125" style="103"/>
  </cols>
  <sheetData>
    <row r="1" spans="2:14" s="98" customFormat="1" ht="27.75" hidden="1" customHeight="1" x14ac:dyDescent="0.25">
      <c r="C1" s="5"/>
    </row>
    <row r="2" spans="2:14" s="98" customFormat="1" hidden="1" x14ac:dyDescent="0.25">
      <c r="C2" s="5"/>
    </row>
    <row r="3" spans="2:14" s="98" customFormat="1" hidden="1" x14ac:dyDescent="0.25">
      <c r="C3" s="5"/>
    </row>
    <row r="4" spans="2:14" s="98" customFormat="1" hidden="1" x14ac:dyDescent="0.25">
      <c r="C4" s="5"/>
    </row>
    <row r="5" spans="2:14" s="98" customFormat="1" hidden="1" x14ac:dyDescent="0.25">
      <c r="C5" s="5"/>
    </row>
    <row r="6" spans="2:14" s="98" customFormat="1" hidden="1" x14ac:dyDescent="0.25">
      <c r="C6" s="5"/>
    </row>
    <row r="7" spans="2:14" s="98" customFormat="1" hidden="1" x14ac:dyDescent="0.25">
      <c r="C7" s="5"/>
    </row>
    <row r="8" spans="2:14" s="98" customFormat="1" hidden="1" x14ac:dyDescent="0.25">
      <c r="C8" s="5"/>
    </row>
    <row r="9" spans="2:14" s="98" customFormat="1" hidden="1" x14ac:dyDescent="0.25">
      <c r="C9" s="5"/>
    </row>
    <row r="10" spans="2:14" s="98" customFormat="1" hidden="1" x14ac:dyDescent="0.25">
      <c r="C10" s="5"/>
    </row>
    <row r="11" spans="2:14" s="98" customFormat="1" hidden="1" x14ac:dyDescent="0.25">
      <c r="C11" s="5"/>
    </row>
    <row r="12" spans="2:14" s="98" customFormat="1" hidden="1" x14ac:dyDescent="0.25">
      <c r="C12" s="5"/>
    </row>
    <row r="13" spans="2:14" s="98" customFormat="1" hidden="1" x14ac:dyDescent="0.25">
      <c r="C13" s="5"/>
    </row>
    <row r="14" spans="2:14" s="98" customFormat="1" ht="15.6" x14ac:dyDescent="0.3">
      <c r="C14" s="5"/>
      <c r="D14" s="99" t="s">
        <v>0</v>
      </c>
    </row>
    <row r="15" spans="2:14" s="98" customFormat="1" ht="78" customHeight="1" x14ac:dyDescent="0.25">
      <c r="C15" s="5"/>
      <c r="D15" s="233" t="s">
        <v>1</v>
      </c>
      <c r="E15" s="234"/>
      <c r="F15" s="235"/>
      <c r="G15" s="1" t="s">
        <v>2</v>
      </c>
      <c r="H15" s="2" t="s">
        <v>3</v>
      </c>
      <c r="I15" s="2" t="s">
        <v>4</v>
      </c>
      <c r="J15" s="2" t="s">
        <v>5</v>
      </c>
      <c r="K15" s="2" t="s">
        <v>6</v>
      </c>
      <c r="L15" s="2" t="s">
        <v>7</v>
      </c>
      <c r="M15" s="3" t="s">
        <v>8</v>
      </c>
      <c r="N15" s="4" t="s">
        <v>9</v>
      </c>
    </row>
    <row r="16" spans="2:14" s="98" customFormat="1" ht="14.4" x14ac:dyDescent="0.3">
      <c r="B16" s="98">
        <v>1</v>
      </c>
      <c r="C16" s="5">
        <v>1</v>
      </c>
      <c r="D16" s="6" t="s">
        <v>10</v>
      </c>
      <c r="E16" s="7"/>
      <c r="F16" s="8"/>
      <c r="G16" s="9" t="s">
        <v>11</v>
      </c>
      <c r="H16" s="10" t="s">
        <v>12</v>
      </c>
      <c r="I16" s="97">
        <f>'WRZ BI (2027)'!J16</f>
        <v>1.0415000000000001</v>
      </c>
      <c r="J16" s="11">
        <f>I16</f>
        <v>1.0415000000000001</v>
      </c>
      <c r="K16" s="12">
        <v>750</v>
      </c>
      <c r="L16" s="12"/>
      <c r="M16" s="10" t="s">
        <v>13</v>
      </c>
      <c r="N16" s="13"/>
    </row>
    <row r="17" spans="2:14" s="98" customFormat="1" ht="14.4" x14ac:dyDescent="0.3">
      <c r="B17" s="98">
        <v>2</v>
      </c>
      <c r="C17" s="5">
        <v>2</v>
      </c>
      <c r="D17" s="6" t="s">
        <v>14</v>
      </c>
      <c r="E17" s="7"/>
      <c r="F17" s="8"/>
      <c r="G17" s="9" t="s">
        <v>11</v>
      </c>
      <c r="H17" s="10" t="s">
        <v>12</v>
      </c>
      <c r="I17" s="97">
        <f>'WRZ BI (2027)'!J17</f>
        <v>1.0415000000000001</v>
      </c>
      <c r="J17" s="11">
        <f t="shared" ref="J17:J35" si="0">I17</f>
        <v>1.0415000000000001</v>
      </c>
      <c r="K17" s="12">
        <v>2000</v>
      </c>
      <c r="L17" s="12"/>
      <c r="M17" s="10" t="s">
        <v>13</v>
      </c>
      <c r="N17" s="13"/>
    </row>
    <row r="18" spans="2:14" s="98" customFormat="1" ht="14.4" x14ac:dyDescent="0.3">
      <c r="B18" s="98">
        <v>3</v>
      </c>
      <c r="C18" s="5">
        <v>3</v>
      </c>
      <c r="D18" s="6" t="s">
        <v>15</v>
      </c>
      <c r="E18" s="7"/>
      <c r="F18" s="8"/>
      <c r="G18" s="9" t="s">
        <v>16</v>
      </c>
      <c r="H18" s="10" t="s">
        <v>17</v>
      </c>
      <c r="I18" s="97">
        <f>'WRZ BI (2027)'!J18</f>
        <v>1.0415000000000001</v>
      </c>
      <c r="J18" s="11">
        <f t="shared" si="0"/>
        <v>1.0415000000000001</v>
      </c>
      <c r="K18" s="12">
        <v>75000</v>
      </c>
      <c r="L18" s="12">
        <v>175</v>
      </c>
      <c r="M18" s="10" t="s">
        <v>18</v>
      </c>
      <c r="N18" s="13"/>
    </row>
    <row r="19" spans="2:14" s="98" customFormat="1" ht="14.4" x14ac:dyDescent="0.3">
      <c r="C19" s="5"/>
      <c r="D19" s="6" t="s">
        <v>19</v>
      </c>
      <c r="E19" s="7"/>
      <c r="F19" s="8"/>
      <c r="G19" s="9" t="s">
        <v>16</v>
      </c>
      <c r="H19" s="10" t="s">
        <v>17</v>
      </c>
      <c r="I19" s="97">
        <f>'WRZ BI (2027)'!J19</f>
        <v>1.0310999999999999</v>
      </c>
      <c r="J19" s="11">
        <f t="shared" si="0"/>
        <v>1.0310999999999999</v>
      </c>
      <c r="K19" s="12">
        <v>2000000</v>
      </c>
      <c r="L19" s="12">
        <v>4000</v>
      </c>
      <c r="M19" s="10" t="s">
        <v>18</v>
      </c>
      <c r="N19" s="13"/>
    </row>
    <row r="20" spans="2:14" s="98" customFormat="1" ht="14.4" x14ac:dyDescent="0.3">
      <c r="B20" s="98">
        <v>4</v>
      </c>
      <c r="C20" s="5">
        <v>4</v>
      </c>
      <c r="D20" s="6" t="s">
        <v>20</v>
      </c>
      <c r="E20" s="7"/>
      <c r="F20" s="8"/>
      <c r="G20" s="9" t="s">
        <v>11</v>
      </c>
      <c r="H20" s="10" t="s">
        <v>12</v>
      </c>
      <c r="I20" s="97">
        <f>'WRZ BI (2027)'!J20</f>
        <v>1.0415000000000001</v>
      </c>
      <c r="J20" s="11">
        <f t="shared" si="0"/>
        <v>1.0415000000000001</v>
      </c>
      <c r="K20" s="12">
        <v>450</v>
      </c>
      <c r="L20" s="12"/>
      <c r="M20" s="10" t="s">
        <v>13</v>
      </c>
      <c r="N20" s="14">
        <v>1</v>
      </c>
    </row>
    <row r="21" spans="2:14" s="98" customFormat="1" ht="14.4" x14ac:dyDescent="0.3">
      <c r="B21" s="98">
        <v>5</v>
      </c>
      <c r="C21" s="5">
        <v>5</v>
      </c>
      <c r="D21" s="6" t="s">
        <v>21</v>
      </c>
      <c r="E21" s="7"/>
      <c r="F21" s="8"/>
      <c r="G21" s="9" t="s">
        <v>16</v>
      </c>
      <c r="H21" s="10" t="s">
        <v>12</v>
      </c>
      <c r="I21" s="97">
        <f>'WRZ BI (2027)'!J21</f>
        <v>1.0415000000000001</v>
      </c>
      <c r="J21" s="11">
        <f t="shared" si="0"/>
        <v>1.0415000000000001</v>
      </c>
      <c r="K21" s="12">
        <v>60</v>
      </c>
      <c r="L21" s="15">
        <v>0.2</v>
      </c>
      <c r="M21" s="10" t="s">
        <v>18</v>
      </c>
      <c r="N21" s="14">
        <v>1</v>
      </c>
    </row>
    <row r="22" spans="2:14" s="98" customFormat="1" ht="14.4" x14ac:dyDescent="0.3">
      <c r="B22" s="98">
        <v>6</v>
      </c>
      <c r="C22" s="5">
        <v>6</v>
      </c>
      <c r="D22" s="6" t="s">
        <v>22</v>
      </c>
      <c r="E22" s="7"/>
      <c r="F22" s="8"/>
      <c r="G22" s="9" t="s">
        <v>16</v>
      </c>
      <c r="H22" s="10" t="s">
        <v>17</v>
      </c>
      <c r="I22" s="97">
        <f>'WRZ BI (2027)'!J22</f>
        <v>1.0415000000000001</v>
      </c>
      <c r="J22" s="11">
        <f t="shared" si="0"/>
        <v>1.0415000000000001</v>
      </c>
      <c r="K22" s="12">
        <v>326077.50428732426</v>
      </c>
      <c r="L22" s="15">
        <v>863.33336806145189</v>
      </c>
      <c r="M22" s="10" t="s">
        <v>18</v>
      </c>
      <c r="N22" s="14">
        <v>14512.19970608427</v>
      </c>
    </row>
    <row r="23" spans="2:14" s="98" customFormat="1" ht="14.4" x14ac:dyDescent="0.3">
      <c r="B23" s="98">
        <v>7</v>
      </c>
      <c r="C23" s="5" t="str">
        <f>IF(ISERROR(VLOOKUP(D23, D16:P35, 42, FALSE)),"", VLOOKUP(D23, D16:P35, 42, FALSE))</f>
        <v/>
      </c>
      <c r="D23" s="16" t="s">
        <v>92</v>
      </c>
      <c r="E23" s="17"/>
      <c r="F23" s="18"/>
      <c r="G23" s="9" t="s">
        <v>11</v>
      </c>
      <c r="H23" s="10" t="s">
        <v>12</v>
      </c>
      <c r="I23" s="97">
        <f>'WRZ BI (2027)'!J23</f>
        <v>1.0415000000000001</v>
      </c>
      <c r="J23" s="11">
        <f>J22</f>
        <v>1.0415000000000001</v>
      </c>
      <c r="K23" s="12">
        <v>325</v>
      </c>
      <c r="L23" s="12"/>
      <c r="M23" s="10" t="s">
        <v>13</v>
      </c>
      <c r="N23" s="13"/>
    </row>
    <row r="24" spans="2:14" s="98" customFormat="1" ht="14.4" x14ac:dyDescent="0.3">
      <c r="B24" s="98">
        <v>8</v>
      </c>
      <c r="C24" s="5" t="str">
        <f>IF(ISERROR(VLOOKUP(D24, D16:P35, 42, FALSE)),"", VLOOKUP(D24, D16:P35, 42, FALSE))</f>
        <v/>
      </c>
      <c r="D24" s="16" t="s">
        <v>93</v>
      </c>
      <c r="E24" s="17"/>
      <c r="F24" s="18"/>
      <c r="G24" s="9" t="s">
        <v>11</v>
      </c>
      <c r="H24" s="10" t="s">
        <v>12</v>
      </c>
      <c r="I24" s="97">
        <f>'WRZ BI (2027)'!J24</f>
        <v>1.0415000000000001</v>
      </c>
      <c r="J24" s="11">
        <f>J23</f>
        <v>1.0415000000000001</v>
      </c>
      <c r="K24" s="12">
        <v>1500</v>
      </c>
      <c r="L24" s="12"/>
      <c r="M24" s="10" t="s">
        <v>13</v>
      </c>
      <c r="N24" s="13"/>
    </row>
    <row r="25" spans="2:14" s="98" customFormat="1" ht="14.4" x14ac:dyDescent="0.3">
      <c r="B25" s="98">
        <v>9</v>
      </c>
      <c r="C25" s="5" t="str">
        <f>IF(ISERROR(VLOOKUP(D25, D16:P35, 42, FALSE)),"", VLOOKUP(D25, D16:P35, 42, FALSE))</f>
        <v/>
      </c>
      <c r="D25" s="16" t="s">
        <v>94</v>
      </c>
      <c r="E25" s="17"/>
      <c r="F25" s="18"/>
      <c r="G25" s="9" t="s">
        <v>11</v>
      </c>
      <c r="H25" s="10" t="s">
        <v>12</v>
      </c>
      <c r="I25" s="97">
        <f>'WRZ BI (2027)'!J25</f>
        <v>1.0415000000000001</v>
      </c>
      <c r="J25" s="11">
        <f>J24</f>
        <v>1.0415000000000001</v>
      </c>
      <c r="K25" s="12">
        <v>1000</v>
      </c>
      <c r="L25" s="12"/>
      <c r="M25" s="10" t="s">
        <v>13</v>
      </c>
      <c r="N25" s="13"/>
    </row>
    <row r="26" spans="2:14" s="98" customFormat="1" ht="14.4" x14ac:dyDescent="0.3">
      <c r="B26" s="98">
        <v>10</v>
      </c>
      <c r="C26" s="5" t="str">
        <f>IF(ISERROR(VLOOKUP(D26, D16:P35, 42, FALSE)),"", VLOOKUP(D26, D16:P35, 42, FALSE))</f>
        <v/>
      </c>
      <c r="D26" s="16" t="s">
        <v>95</v>
      </c>
      <c r="E26" s="17"/>
      <c r="F26" s="18"/>
      <c r="G26" s="9" t="s">
        <v>11</v>
      </c>
      <c r="H26" s="10" t="s">
        <v>12</v>
      </c>
      <c r="I26" s="97">
        <f>'WRZ BI (2027)'!J26</f>
        <v>1.0415000000000001</v>
      </c>
      <c r="J26" s="11">
        <f>J25</f>
        <v>1.0415000000000001</v>
      </c>
      <c r="K26" s="12">
        <v>5000</v>
      </c>
      <c r="L26" s="12"/>
      <c r="M26" s="10" t="s">
        <v>13</v>
      </c>
      <c r="N26" s="13"/>
    </row>
    <row r="27" spans="2:14" s="98" customFormat="1" ht="14.4" x14ac:dyDescent="0.3">
      <c r="B27" s="98">
        <v>11</v>
      </c>
      <c r="C27" s="5" t="str">
        <f>IF(ISERROR(VLOOKUP(D27, D16:P35, 42, FALSE)),"", VLOOKUP(D27, D16:P35, 42, FALSE))</f>
        <v/>
      </c>
      <c r="D27" s="16" t="s">
        <v>23</v>
      </c>
      <c r="E27" s="17"/>
      <c r="F27" s="18"/>
      <c r="G27" s="9" t="s">
        <v>24</v>
      </c>
      <c r="H27" s="10"/>
      <c r="I27" s="97">
        <f>'WRZ BI (2027)'!J27</f>
        <v>1.0415000000000001</v>
      </c>
      <c r="J27" s="11">
        <f t="shared" si="0"/>
        <v>1.0415000000000001</v>
      </c>
      <c r="K27" s="12"/>
      <c r="L27" s="12"/>
      <c r="M27" s="10"/>
      <c r="N27" s="13"/>
    </row>
    <row r="28" spans="2:14" s="98" customFormat="1" ht="14.4" x14ac:dyDescent="0.3">
      <c r="B28" s="98">
        <v>12</v>
      </c>
      <c r="C28" s="5" t="str">
        <f>IF(ISERROR(VLOOKUP(D28, D16:P35, 42, FALSE)),"", VLOOKUP(D28, D16:P35, 42, FALSE))</f>
        <v/>
      </c>
      <c r="D28" s="16" t="s">
        <v>23</v>
      </c>
      <c r="E28" s="17"/>
      <c r="F28" s="18"/>
      <c r="G28" s="9" t="s">
        <v>24</v>
      </c>
      <c r="H28" s="10"/>
      <c r="I28" s="97">
        <f>'WRZ BI (2027)'!J28</f>
        <v>1.0415000000000001</v>
      </c>
      <c r="J28" s="11">
        <f t="shared" si="0"/>
        <v>1.0415000000000001</v>
      </c>
      <c r="K28" s="12"/>
      <c r="L28" s="12"/>
      <c r="M28" s="10"/>
      <c r="N28" s="13"/>
    </row>
    <row r="29" spans="2:14" s="98" customFormat="1" ht="14.4" x14ac:dyDescent="0.3">
      <c r="B29" s="98">
        <v>13</v>
      </c>
      <c r="C29" s="5" t="str">
        <f>IF(ISERROR(VLOOKUP(D29, D16:P35, 42, FALSE)),"", VLOOKUP(D29, D16:P35, 42, FALSE))</f>
        <v/>
      </c>
      <c r="D29" s="16" t="s">
        <v>23</v>
      </c>
      <c r="E29" s="17"/>
      <c r="F29" s="18"/>
      <c r="G29" s="9" t="s">
        <v>24</v>
      </c>
      <c r="H29" s="10"/>
      <c r="I29" s="97">
        <f>'WRZ BI (2027)'!J29</f>
        <v>1.0415000000000001</v>
      </c>
      <c r="J29" s="11">
        <f t="shared" si="0"/>
        <v>1.0415000000000001</v>
      </c>
      <c r="K29" s="12"/>
      <c r="L29" s="12"/>
      <c r="M29" s="10"/>
      <c r="N29" s="13"/>
    </row>
    <row r="30" spans="2:14" s="98" customFormat="1" ht="14.4" x14ac:dyDescent="0.3">
      <c r="B30" s="98">
        <v>14</v>
      </c>
      <c r="C30" s="5" t="str">
        <f>IF(ISERROR(VLOOKUP(D30, D16:P35, 42, FALSE)),"", VLOOKUP(D30, D16:P35, 42, FALSE))</f>
        <v/>
      </c>
      <c r="D30" s="16" t="s">
        <v>23</v>
      </c>
      <c r="E30" s="17"/>
      <c r="F30" s="18"/>
      <c r="G30" s="9" t="s">
        <v>24</v>
      </c>
      <c r="H30" s="10"/>
      <c r="I30" s="97">
        <f>'WRZ BI (2027)'!J30</f>
        <v>1.0415000000000001</v>
      </c>
      <c r="J30" s="11">
        <f t="shared" si="0"/>
        <v>1.0415000000000001</v>
      </c>
      <c r="K30" s="12"/>
      <c r="L30" s="12"/>
      <c r="M30" s="10"/>
      <c r="N30" s="13"/>
    </row>
    <row r="31" spans="2:14" s="98" customFormat="1" ht="14.4" x14ac:dyDescent="0.3">
      <c r="B31" s="98">
        <v>15</v>
      </c>
      <c r="C31" s="5" t="str">
        <f>IF(ISERROR(VLOOKUP(D31, D16:P35, 42, FALSE)),"", VLOOKUP(D31, D16:P35, 42, FALSE))</f>
        <v/>
      </c>
      <c r="D31" s="16" t="s">
        <v>23</v>
      </c>
      <c r="E31" s="17"/>
      <c r="F31" s="18"/>
      <c r="G31" s="9" t="s">
        <v>24</v>
      </c>
      <c r="H31" s="10"/>
      <c r="I31" s="97">
        <f>'WRZ BI (2027)'!J31</f>
        <v>1.0415000000000001</v>
      </c>
      <c r="J31" s="11">
        <f t="shared" si="0"/>
        <v>1.0415000000000001</v>
      </c>
      <c r="K31" s="12"/>
      <c r="L31" s="12"/>
      <c r="M31" s="10"/>
      <c r="N31" s="13"/>
    </row>
    <row r="32" spans="2:14" s="98" customFormat="1" ht="14.4" x14ac:dyDescent="0.3">
      <c r="B32" s="98">
        <v>16</v>
      </c>
      <c r="C32" s="5" t="str">
        <f>IF(ISERROR(VLOOKUP(D32, D16:P35, 42, FALSE)),"", VLOOKUP(D32, D16:P35, 42, FALSE))</f>
        <v/>
      </c>
      <c r="D32" s="16" t="s">
        <v>23</v>
      </c>
      <c r="E32" s="17"/>
      <c r="F32" s="18"/>
      <c r="G32" s="9" t="s">
        <v>24</v>
      </c>
      <c r="H32" s="10"/>
      <c r="I32" s="97">
        <f>'WRZ BI (2027)'!J32</f>
        <v>1.0415000000000001</v>
      </c>
      <c r="J32" s="11">
        <f t="shared" si="0"/>
        <v>1.0415000000000001</v>
      </c>
      <c r="K32" s="12"/>
      <c r="L32" s="12"/>
      <c r="M32" s="10"/>
      <c r="N32" s="13"/>
    </row>
    <row r="33" spans="2:15" s="98" customFormat="1" ht="14.4" x14ac:dyDescent="0.3">
      <c r="B33" s="98">
        <v>17</v>
      </c>
      <c r="C33" s="5" t="str">
        <f>IF(ISERROR(VLOOKUP(D33, D16:P35, 42, FALSE)),"", VLOOKUP(D33, D16:P35, 42, FALSE))</f>
        <v/>
      </c>
      <c r="D33" s="16" t="s">
        <v>23</v>
      </c>
      <c r="E33" s="17"/>
      <c r="F33" s="18"/>
      <c r="G33" s="9" t="s">
        <v>24</v>
      </c>
      <c r="H33" s="10"/>
      <c r="I33" s="97">
        <f>'WRZ BI (2027)'!J33</f>
        <v>1.0415000000000001</v>
      </c>
      <c r="J33" s="11">
        <f t="shared" si="0"/>
        <v>1.0415000000000001</v>
      </c>
      <c r="K33" s="12"/>
      <c r="L33" s="12"/>
      <c r="M33" s="10"/>
      <c r="N33" s="13"/>
    </row>
    <row r="34" spans="2:15" s="98" customFormat="1" ht="14.4" x14ac:dyDescent="0.3">
      <c r="B34" s="98">
        <v>18</v>
      </c>
      <c r="C34" s="5" t="str">
        <f>IF(ISERROR(VLOOKUP(D34, D16:P35, 42, FALSE)),"", VLOOKUP(D34, D16:P35, 42, FALSE))</f>
        <v/>
      </c>
      <c r="D34" s="16" t="s">
        <v>23</v>
      </c>
      <c r="E34" s="17"/>
      <c r="F34" s="18"/>
      <c r="G34" s="9" t="s">
        <v>24</v>
      </c>
      <c r="H34" s="10"/>
      <c r="I34" s="97">
        <f>'WRZ BI (2027)'!J34</f>
        <v>1.0415000000000001</v>
      </c>
      <c r="J34" s="11">
        <f t="shared" si="0"/>
        <v>1.0415000000000001</v>
      </c>
      <c r="K34" s="12"/>
      <c r="L34" s="12"/>
      <c r="M34" s="10"/>
      <c r="N34" s="13"/>
    </row>
    <row r="35" spans="2:15" s="98" customFormat="1" ht="14.4" x14ac:dyDescent="0.3">
      <c r="B35" s="98">
        <v>19</v>
      </c>
      <c r="C35" s="5" t="str">
        <f>IF(ISERROR(VLOOKUP(D35, D16:P35, 42, FALSE)),"", VLOOKUP(D35, D16:P35, 42, FALSE))</f>
        <v/>
      </c>
      <c r="D35" s="16" t="s">
        <v>23</v>
      </c>
      <c r="E35" s="17"/>
      <c r="F35" s="18"/>
      <c r="G35" s="9" t="s">
        <v>24</v>
      </c>
      <c r="H35" s="10"/>
      <c r="I35" s="97">
        <f>'WRZ BI (2027)'!J35</f>
        <v>1.0415000000000001</v>
      </c>
      <c r="J35" s="11">
        <f t="shared" si="0"/>
        <v>1.0415000000000001</v>
      </c>
      <c r="K35" s="12"/>
      <c r="L35" s="12"/>
      <c r="M35" s="10"/>
      <c r="N35" s="13"/>
    </row>
    <row r="36" spans="2:15" s="98" customFormat="1" x14ac:dyDescent="0.25">
      <c r="C36" s="5"/>
    </row>
    <row r="37" spans="2:15" s="98" customFormat="1" ht="15.6" x14ac:dyDescent="0.3">
      <c r="C37" s="5"/>
      <c r="D37" s="99" t="s">
        <v>25</v>
      </c>
    </row>
    <row r="38" spans="2:15" s="98" customFormat="1" ht="12.75" customHeight="1" x14ac:dyDescent="0.25">
      <c r="C38" s="5"/>
      <c r="D38" s="221" t="s">
        <v>1</v>
      </c>
      <c r="E38" s="222"/>
      <c r="F38" s="223"/>
      <c r="G38" s="230" t="s">
        <v>2</v>
      </c>
      <c r="H38" s="231" t="s">
        <v>26</v>
      </c>
      <c r="I38" s="231"/>
      <c r="J38" s="231"/>
      <c r="K38" s="231"/>
      <c r="L38" s="231"/>
      <c r="M38" s="231"/>
      <c r="N38" s="231" t="s">
        <v>27</v>
      </c>
      <c r="O38" s="231"/>
    </row>
    <row r="39" spans="2:15" s="98" customFormat="1" x14ac:dyDescent="0.25">
      <c r="C39" s="5"/>
      <c r="D39" s="224"/>
      <c r="E39" s="225"/>
      <c r="F39" s="226"/>
      <c r="G39" s="230"/>
      <c r="H39" s="232" t="s">
        <v>28</v>
      </c>
      <c r="I39" s="232"/>
      <c r="J39" s="232" t="s">
        <v>29</v>
      </c>
      <c r="K39" s="232"/>
      <c r="L39" s="232" t="s">
        <v>30</v>
      </c>
      <c r="M39" s="232"/>
      <c r="N39" s="232" t="s">
        <v>31</v>
      </c>
      <c r="O39" s="232"/>
    </row>
    <row r="40" spans="2:15" s="98" customFormat="1" x14ac:dyDescent="0.25">
      <c r="C40" s="5"/>
      <c r="D40" s="227"/>
      <c r="E40" s="228"/>
      <c r="F40" s="229"/>
      <c r="G40" s="230"/>
      <c r="H40" s="19" t="s">
        <v>32</v>
      </c>
      <c r="I40" s="19" t="s">
        <v>33</v>
      </c>
      <c r="J40" s="19" t="s">
        <v>32</v>
      </c>
      <c r="K40" s="19" t="s">
        <v>33</v>
      </c>
      <c r="L40" s="19" t="s">
        <v>32</v>
      </c>
      <c r="M40" s="19" t="s">
        <v>33</v>
      </c>
      <c r="N40" s="19" t="s">
        <v>32</v>
      </c>
      <c r="O40" s="19" t="s">
        <v>33</v>
      </c>
    </row>
    <row r="41" spans="2:15" s="98" customFormat="1" ht="14.4" x14ac:dyDescent="0.25">
      <c r="B41" s="98" t="str">
        <f t="shared" ref="B41:B51" si="1">H16</f>
        <v>RPP</v>
      </c>
      <c r="C41" s="5">
        <v>1</v>
      </c>
      <c r="D41" s="220" t="str">
        <f t="shared" ref="D41:D47" si="2">IF(ISBLANK(D16), "", IF(D16 = "Add additional scenarios if required", "", IF(M16="YES", D16 &amp; " - " &amp; H16 &amp; " - Interval Customers", D16 &amp; " - " &amp;H16)))</f>
        <v>Residential - RPP</v>
      </c>
      <c r="E41" s="220"/>
      <c r="F41" s="220"/>
      <c r="G41" s="100" t="str">
        <f t="shared" ref="G41:G51" si="3">IF(ISBLANK(G16), "", G16)</f>
        <v>kWh</v>
      </c>
      <c r="H41" s="101">
        <f t="shared" ref="H41:H51" si="4">IF(LEN($G41)&gt;1, (SUMPRODUCT(--($C$64:$C$2042=$B16), --($A$64:$A$2042=$D16), --($B$64:$B$2042="ST_A"), $L$64:$L$2042)), "")</f>
        <v>2.2700000000000031</v>
      </c>
      <c r="I41" s="102">
        <f t="shared" ref="I41:I51" si="5">IF(LEN($G41)&gt;1, (SUMPRODUCT(--($C$64:$C$2042=$B16), --($A$64:$A$2042=$D16), --($B$64:$B$2042="ST_A"), $M$64:$M$2042)), "")</f>
        <v>4.3276347839202492E-2</v>
      </c>
      <c r="J41" s="101">
        <f t="shared" ref="J41:J51" si="6">IF(LEN($G41)&gt;1, (SUMPRODUCT(--($C$64:$C$2042=$B16), --($A$64:$A$2042=$D16), --($B$64:$B$2042="ST_B"), $L$64:$L$2042)), "")</f>
        <v>2.3249946849236309</v>
      </c>
      <c r="K41" s="102">
        <f t="shared" ref="K41:K51" si="7">IF(LEN($G41)&gt;1, (SUMPRODUCT(--($C$64:$C$2042=$B16), --($A$64:$A$2042=$D16), --($B$64:$B$2042="ST_B"), $M$64:$M$2042)), "")</f>
        <v>4.0090005808494922E-2</v>
      </c>
      <c r="L41" s="101">
        <f t="shared" ref="L41:L51" si="8">IF(LEN($G41)&gt;1, (SUMPRODUCT(--($C$64:$C$2042=$B16), --($A$64:$A$2042=$D16), --($B$64:$B$2042="ST_C"), $L$64:$L$2042)), "")</f>
        <v>3.4185696849236393</v>
      </c>
      <c r="M41" s="102">
        <f t="shared" ref="M41:M51" si="9">IF(LEN($G41)&gt;1, (SUMPRODUCT(--($C$64:$C$2042=$B16), --($A$64:$A$2042=$D16), --($B$64:$B$2042="ST_C"), $M$64:$M$2042)), "")</f>
        <v>4.4097776067260605E-2</v>
      </c>
      <c r="N41" s="101">
        <f>IF(LEN($G41)&gt;1, (SUMPRODUCT(--($C$64:$C$2042=$B16), --($A$64:$A$2042=$D16), --($B$64:$B$2042=$B41&amp;"_TOTAL"), $L$64:$L$2042)), "")</f>
        <v>3.0596198680066777</v>
      </c>
      <c r="O41" s="102">
        <f t="shared" ref="O41:O51" si="10">IF(LEN($G41)&gt;1, (SUMPRODUCT(--($C$64:$C$2042=$B16), --($A$64:$A$2042=$D16), --($B$64:$B$2042=$B41&amp;"_TOTAL"), $M$64:$M$2042)), "")</f>
        <v>1.9253857179772162E-2</v>
      </c>
    </row>
    <row r="42" spans="2:15" s="98" customFormat="1" ht="14.4" x14ac:dyDescent="0.25">
      <c r="B42" s="98" t="str">
        <f t="shared" si="1"/>
        <v>RPP</v>
      </c>
      <c r="C42" s="5">
        <v>2</v>
      </c>
      <c r="D42" s="220" t="str">
        <f t="shared" si="2"/>
        <v>GS &lt;50 - RPP</v>
      </c>
      <c r="E42" s="220"/>
      <c r="F42" s="220"/>
      <c r="G42" s="100" t="str">
        <f t="shared" si="3"/>
        <v>kWh</v>
      </c>
      <c r="H42" s="101">
        <f t="shared" si="4"/>
        <v>4.2000000000000028</v>
      </c>
      <c r="I42" s="102">
        <f t="shared" si="5"/>
        <v>4.1074059577078513E-2</v>
      </c>
      <c r="J42" s="101">
        <f t="shared" si="6"/>
        <v>4.3368290443638102</v>
      </c>
      <c r="K42" s="102">
        <f t="shared" si="7"/>
        <v>3.7338684135552594E-2</v>
      </c>
      <c r="L42" s="101">
        <f t="shared" si="8"/>
        <v>6.8364290443638254</v>
      </c>
      <c r="M42" s="102">
        <f t="shared" si="9"/>
        <v>4.1670953873823392E-2</v>
      </c>
      <c r="N42" s="101">
        <f>IF(LEN($G42)&gt;1, (SUMPRODUCT(--($C$64:$C$2042=$B17), --($A$64:$A$2042=$D17), --($B$64:$B$2042=$B42&amp;"_TOTAL"), $L$64:$L$2042)), "")</f>
        <v>6.1186039947056656</v>
      </c>
      <c r="O42" s="102">
        <f t="shared" si="10"/>
        <v>1.5884364568709858E-2</v>
      </c>
    </row>
    <row r="43" spans="2:15" s="98" customFormat="1" ht="14.4" x14ac:dyDescent="0.25">
      <c r="B43" s="98" t="str">
        <f t="shared" si="1"/>
        <v>Non-RPP (Other)</v>
      </c>
      <c r="C43" s="5">
        <v>3</v>
      </c>
      <c r="D43" s="220" t="str">
        <f t="shared" si="2"/>
        <v>GS 50 - 2,999 kW - Non-RPP (Other)</v>
      </c>
      <c r="E43" s="220"/>
      <c r="F43" s="220"/>
      <c r="G43" s="100" t="str">
        <f t="shared" si="3"/>
        <v>kW</v>
      </c>
      <c r="H43" s="101">
        <f t="shared" si="4"/>
        <v>58.537499999999909</v>
      </c>
      <c r="I43" s="102">
        <f t="shared" si="5"/>
        <v>4.1145450706651078E-2</v>
      </c>
      <c r="J43" s="101">
        <f t="shared" si="6"/>
        <v>63.558342735904034</v>
      </c>
      <c r="K43" s="102">
        <f t="shared" si="7"/>
        <v>4.151015590703918E-2</v>
      </c>
      <c r="L43" s="101">
        <f t="shared" si="8"/>
        <v>162.38084273590403</v>
      </c>
      <c r="M43" s="102">
        <f t="shared" si="9"/>
        <v>4.8495755776592035E-2</v>
      </c>
      <c r="N43" s="101">
        <f>IF(LEN($G43)&gt;1, (SUMPRODUCT(--($C$64:$C$2042=$B18), --($A$64:$A$2042=$D18), --($B$64:$B$2042=$B43&amp;"_TOTAL"), $L$64:$L$2042)), "")</f>
        <v>183.49035229157198</v>
      </c>
      <c r="O43" s="102">
        <f t="shared" si="10"/>
        <v>1.2891911973204257E-2</v>
      </c>
    </row>
    <row r="44" spans="2:15" s="98" customFormat="1" ht="14.4" x14ac:dyDescent="0.25">
      <c r="B44" s="98" t="str">
        <f t="shared" si="1"/>
        <v>Non-RPP (Other)</v>
      </c>
      <c r="C44" s="5"/>
      <c r="D44" s="220" t="str">
        <f t="shared" si="2"/>
        <v>GS 3,000 - 4,999 kW - Non-RPP (Other)</v>
      </c>
      <c r="E44" s="220"/>
      <c r="F44" s="220"/>
      <c r="G44" s="100" t="str">
        <f t="shared" si="3"/>
        <v>kW</v>
      </c>
      <c r="H44" s="101">
        <f t="shared" si="4"/>
        <v>1021.5999999999985</v>
      </c>
      <c r="I44" s="102">
        <f t="shared" si="5"/>
        <v>3.7496159133510641E-2</v>
      </c>
      <c r="J44" s="101">
        <f t="shared" si="6"/>
        <v>1103.1031636864318</v>
      </c>
      <c r="K44" s="102">
        <f t="shared" si="7"/>
        <v>3.802634399502023E-2</v>
      </c>
      <c r="L44" s="101">
        <f t="shared" si="8"/>
        <v>3171.1031636864354</v>
      </c>
      <c r="M44" s="102">
        <f t="shared" si="9"/>
        <v>4.7367141397179416E-2</v>
      </c>
      <c r="N44" s="101" cm="1">
        <f t="array" ref="N44">IF(LEN($G44)&gt;1, (SUMPRODUCT(--($C$64:$C$2042=$B19), --($A$64:$A$2042=$D19), --($B$64:$B$2042=$B44&amp;"_TOTAL"), $L$64:$L$2042)), "")</f>
        <v>3583.3465749656898</v>
      </c>
      <c r="O44" s="102">
        <f t="shared" si="10"/>
        <v>1.0194152278003445E-2</v>
      </c>
    </row>
    <row r="45" spans="2:15" s="98" customFormat="1" ht="14.4" x14ac:dyDescent="0.25">
      <c r="B45" s="98" t="str">
        <f t="shared" si="1"/>
        <v>RPP</v>
      </c>
      <c r="C45" s="5">
        <v>4</v>
      </c>
      <c r="D45" s="220" t="str">
        <f t="shared" si="2"/>
        <v>Unmetered Scattered Load - RPP</v>
      </c>
      <c r="E45" s="220"/>
      <c r="F45" s="220"/>
      <c r="G45" s="100" t="str">
        <f t="shared" si="3"/>
        <v>kWh</v>
      </c>
      <c r="H45" s="101">
        <f t="shared" si="4"/>
        <v>1.0649999999999977</v>
      </c>
      <c r="I45" s="102">
        <f t="shared" si="5"/>
        <v>4.2653105276736998E-2</v>
      </c>
      <c r="J45" s="101">
        <f t="shared" si="6"/>
        <v>1.0961442707686615</v>
      </c>
      <c r="K45" s="102">
        <f t="shared" si="7"/>
        <v>3.9162131424565524E-2</v>
      </c>
      <c r="L45" s="101">
        <f t="shared" si="8"/>
        <v>1.6585542707686685</v>
      </c>
      <c r="M45" s="102">
        <f t="shared" si="9"/>
        <v>4.2728298450126163E-2</v>
      </c>
      <c r="N45" s="101">
        <f t="shared" ref="N45:N51" si="11">IF(LEN($G45)&gt;1, (SUMPRODUCT(--($C$64:$C$2042=$B20), --($A$64:$A$2042=$D20), --($B$64:$B$2042=$B45&amp;"_TOTAL"), $L$64:$L$2042)), "")</f>
        <v>1.4844060723379471</v>
      </c>
      <c r="O45" s="102">
        <f t="shared" si="10"/>
        <v>1.6764203301856094E-2</v>
      </c>
    </row>
    <row r="46" spans="2:15" s="98" customFormat="1" ht="14.4" x14ac:dyDescent="0.25">
      <c r="B46" s="98" t="str">
        <f t="shared" si="1"/>
        <v>RPP</v>
      </c>
      <c r="C46" s="5">
        <v>5</v>
      </c>
      <c r="D46" s="220" t="str">
        <f t="shared" si="2"/>
        <v>Sentinel - RPP</v>
      </c>
      <c r="E46" s="220"/>
      <c r="F46" s="220"/>
      <c r="G46" s="100" t="str">
        <f t="shared" si="3"/>
        <v>kW</v>
      </c>
      <c r="H46" s="101">
        <f t="shared" si="4"/>
        <v>0.58583999999999925</v>
      </c>
      <c r="I46" s="102">
        <f t="shared" si="5"/>
        <v>4.3863539845749075E-2</v>
      </c>
      <c r="J46" s="101">
        <f t="shared" si="6"/>
        <v>0.58957738507697321</v>
      </c>
      <c r="K46" s="102">
        <f t="shared" si="7"/>
        <v>4.2907293948081918E-2</v>
      </c>
      <c r="L46" s="101">
        <f t="shared" si="8"/>
        <v>0.66277738507697315</v>
      </c>
      <c r="M46" s="102">
        <f t="shared" si="9"/>
        <v>4.3931334409556752E-2</v>
      </c>
      <c r="N46" s="101">
        <f t="shared" si="11"/>
        <v>0.59318575964389098</v>
      </c>
      <c r="O46" s="102">
        <f t="shared" si="10"/>
        <v>2.8422127200673532E-2</v>
      </c>
    </row>
    <row r="47" spans="2:15" s="98" customFormat="1" ht="14.4" x14ac:dyDescent="0.25">
      <c r="B47" s="98" t="str">
        <f t="shared" si="1"/>
        <v>Non-RPP (Other)</v>
      </c>
      <c r="C47" s="5">
        <v>6</v>
      </c>
      <c r="D47" s="220" t="str">
        <f t="shared" si="2"/>
        <v>Street Light - Non-RPP (Other)</v>
      </c>
      <c r="E47" s="220"/>
      <c r="F47" s="220"/>
      <c r="G47" s="100" t="str">
        <f t="shared" si="3"/>
        <v>kW</v>
      </c>
      <c r="H47" s="101">
        <f t="shared" si="4"/>
        <v>956.47434221331423</v>
      </c>
      <c r="I47" s="102">
        <f t="shared" si="5"/>
        <v>4.4699366801327287E-2</v>
      </c>
      <c r="J47" s="101">
        <f t="shared" si="6"/>
        <v>973.51446526314612</v>
      </c>
      <c r="K47" s="102">
        <f t="shared" si="7"/>
        <v>4.4841710425885035E-2</v>
      </c>
      <c r="L47" s="101">
        <f t="shared" si="8"/>
        <v>1305.9841453036097</v>
      </c>
      <c r="M47" s="102">
        <f t="shared" si="9"/>
        <v>4.6937222008277442E-2</v>
      </c>
      <c r="N47" s="101">
        <f t="shared" si="11"/>
        <v>1475.7620841930766</v>
      </c>
      <c r="O47" s="102">
        <f t="shared" si="10"/>
        <v>1.8370194341968741E-2</v>
      </c>
    </row>
    <row r="48" spans="2:15" s="98" customFormat="1" ht="14.4" x14ac:dyDescent="0.25">
      <c r="B48" s="98" t="str">
        <f t="shared" si="1"/>
        <v>RPP</v>
      </c>
      <c r="C48" s="5">
        <v>7</v>
      </c>
      <c r="D48" s="220" t="str">
        <f>IF(ISBLANK(D23), "", IF(D23 = "Add additional scenarios if required", "", IF(M24="YES", D23 &amp; " - " &amp; H23 &amp; " - Interval Customers", D23 &amp; " - " &amp;H23)))</f>
        <v>Residential (Low) - RPP</v>
      </c>
      <c r="E48" s="220"/>
      <c r="F48" s="220"/>
      <c r="G48" s="100" t="str">
        <f t="shared" si="3"/>
        <v>kWh</v>
      </c>
      <c r="H48" s="101">
        <f t="shared" si="4"/>
        <v>2.2700000000000031</v>
      </c>
      <c r="I48" s="102">
        <f t="shared" si="5"/>
        <v>4.3276347839202492E-2</v>
      </c>
      <c r="J48" s="101">
        <f t="shared" si="6"/>
        <v>2.2938310301335747</v>
      </c>
      <c r="K48" s="102">
        <f t="shared" si="7"/>
        <v>4.1657894294099461E-2</v>
      </c>
      <c r="L48" s="101">
        <f t="shared" si="8"/>
        <v>2.7677135301335696</v>
      </c>
      <c r="M48" s="102">
        <f t="shared" si="9"/>
        <v>4.3568389410462705E-2</v>
      </c>
      <c r="N48" s="101">
        <f t="shared" si="11"/>
        <v>2.4771036094695376</v>
      </c>
      <c r="O48" s="102">
        <f t="shared" si="10"/>
        <v>2.5863167990795209E-2</v>
      </c>
    </row>
    <row r="49" spans="2:15" s="98" customFormat="1" ht="14.4" x14ac:dyDescent="0.25">
      <c r="B49" s="98" t="str">
        <f t="shared" si="1"/>
        <v>RPP</v>
      </c>
      <c r="C49" s="5">
        <v>8</v>
      </c>
      <c r="D49" s="220" t="str">
        <f>IF(ISBLANK(D24), "", IF(D24 = "Add additional scenarios if required", "", IF(M25="YES", D24 &amp; " - " &amp; H24 &amp; " - Interval Customers", D24 &amp; " - " &amp;H24)))</f>
        <v>Residential (High) - RPP</v>
      </c>
      <c r="E49" s="220"/>
      <c r="F49" s="220"/>
      <c r="G49" s="100" t="str">
        <f t="shared" si="3"/>
        <v>kWh</v>
      </c>
      <c r="H49" s="101">
        <f t="shared" si="4"/>
        <v>2.2700000000000031</v>
      </c>
      <c r="I49" s="102">
        <f t="shared" si="5"/>
        <v>4.3276347839202492E-2</v>
      </c>
      <c r="J49" s="101">
        <f t="shared" si="6"/>
        <v>2.3799893698472658</v>
      </c>
      <c r="K49" s="102">
        <f t="shared" si="7"/>
        <v>3.7678072610161178E-2</v>
      </c>
      <c r="L49" s="101">
        <f t="shared" si="8"/>
        <v>4.5671393698472684</v>
      </c>
      <c r="M49" s="102">
        <f t="shared" si="9"/>
        <v>4.4678336840592976E-2</v>
      </c>
      <c r="N49" s="101">
        <f t="shared" si="11"/>
        <v>4.0875897360132853</v>
      </c>
      <c r="O49" s="102">
        <f t="shared" si="10"/>
        <v>1.5121345446427117E-2</v>
      </c>
    </row>
    <row r="50" spans="2:15" s="98" customFormat="1" ht="14.4" x14ac:dyDescent="0.25">
      <c r="B50" s="98" t="str">
        <f t="shared" si="1"/>
        <v>RPP</v>
      </c>
      <c r="C50" s="5"/>
      <c r="D50" s="220" t="str">
        <f>IF(ISBLANK(D25), "", IF(D25 = "Add additional scenarios if required", "", IF(M26="YES", D25 &amp; " - " &amp; H25 &amp; " - Interval Customers", D25 &amp; " - " &amp;H25)))</f>
        <v>GS &lt; 50 (Low) - RPP</v>
      </c>
      <c r="E50" s="220"/>
      <c r="F50" s="220"/>
      <c r="G50" s="100" t="str">
        <f t="shared" si="3"/>
        <v>kWh</v>
      </c>
      <c r="H50" s="101">
        <f t="shared" si="4"/>
        <v>2.1000000000000085</v>
      </c>
      <c r="I50" s="102">
        <f t="shared" si="5"/>
        <v>3.2433855207137222E-2</v>
      </c>
      <c r="J50" s="101">
        <f t="shared" si="6"/>
        <v>2.1684145221819193</v>
      </c>
      <c r="K50" s="102">
        <f t="shared" si="7"/>
        <v>3.0156990415392864E-2</v>
      </c>
      <c r="L50" s="101">
        <f t="shared" si="8"/>
        <v>3.4182145221819269</v>
      </c>
      <c r="M50" s="102">
        <f t="shared" si="9"/>
        <v>3.5658883588649937E-2</v>
      </c>
      <c r="N50" s="101">
        <f t="shared" si="11"/>
        <v>3.0593019973528612</v>
      </c>
      <c r="O50" s="102">
        <f t="shared" si="10"/>
        <v>1.4917017392654802E-2</v>
      </c>
    </row>
    <row r="51" spans="2:15" s="98" customFormat="1" ht="14.4" x14ac:dyDescent="0.25">
      <c r="B51" s="98" t="str">
        <f t="shared" si="1"/>
        <v>RPP</v>
      </c>
      <c r="C51" s="5"/>
      <c r="D51" s="220" t="str">
        <f>IF(ISBLANK(D26), "", IF(D26 = "Add additional scenarios if required", "", IF(M27="YES", D26 &amp; " - " &amp; H26 &amp; " - Interval Customers", D26 &amp; " - " &amp;H26)))</f>
        <v>GS &lt; 50 (High) - RPP</v>
      </c>
      <c r="E51" s="220"/>
      <c r="F51" s="220"/>
      <c r="G51" s="100" t="str">
        <f t="shared" si="3"/>
        <v>kWh</v>
      </c>
      <c r="H51" s="101">
        <f t="shared" si="4"/>
        <v>10.500000000000028</v>
      </c>
      <c r="I51" s="102">
        <f t="shared" si="5"/>
        <v>4.8888189890611687E-2</v>
      </c>
      <c r="J51" s="101">
        <f t="shared" si="6"/>
        <v>10.842072610909668</v>
      </c>
      <c r="K51" s="102">
        <f t="shared" si="7"/>
        <v>4.3563272371530709E-2</v>
      </c>
      <c r="L51" s="101">
        <f t="shared" si="8"/>
        <v>17.091072610909634</v>
      </c>
      <c r="M51" s="102">
        <f t="shared" si="9"/>
        <v>4.6360798620480016E-2</v>
      </c>
      <c r="N51" s="101">
        <f t="shared" si="11"/>
        <v>15.296509986764022</v>
      </c>
      <c r="O51" s="102">
        <f t="shared" si="10"/>
        <v>1.6527432749576094E-2</v>
      </c>
    </row>
    <row r="52" spans="2:15" s="98" customFormat="1" ht="14.4" x14ac:dyDescent="0.25">
      <c r="C52" s="5"/>
      <c r="D52" s="220"/>
      <c r="E52" s="220"/>
      <c r="F52" s="220"/>
      <c r="G52" s="100"/>
      <c r="H52" s="101"/>
      <c r="I52" s="102"/>
      <c r="J52" s="101"/>
      <c r="K52" s="102"/>
      <c r="L52" s="101"/>
      <c r="M52" s="102"/>
      <c r="N52" s="101"/>
      <c r="O52" s="102"/>
    </row>
    <row r="53" spans="2:15" s="98" customFormat="1" ht="14.4" x14ac:dyDescent="0.25">
      <c r="B53" s="98">
        <f t="shared" ref="B53:B60" si="12">H28</f>
        <v>0</v>
      </c>
      <c r="C53" s="5">
        <v>12</v>
      </c>
      <c r="D53" s="220" t="str">
        <f t="shared" ref="D53:D60" si="13">IF(ISBLANK(D28), "", IF(D28 = "Add additional scenarios if required", "", IF(M28="YES", D28 &amp; " - " &amp; H28 &amp; " - Interval Customers", D28 &amp; " - " &amp;H28)))</f>
        <v/>
      </c>
      <c r="E53" s="220"/>
      <c r="F53" s="220"/>
      <c r="G53" s="100" t="str">
        <f t="shared" ref="G53:G60" si="14">IF(ISBLANK(G28), "", G28)</f>
        <v/>
      </c>
      <c r="H53" s="101" t="str">
        <f t="shared" ref="H53:H60" si="15">IF(LEN($G53)&gt;1, (SUMPRODUCT(--($C$64:$C$2042=$B28), --($A$64:$A$2042=$D28), --($B$64:$B$2042="ST_A"), $L$64:$L$2042)), "")</f>
        <v/>
      </c>
      <c r="I53" s="102" t="str">
        <f t="shared" ref="I53:I60" si="16">IF(LEN($G53)&gt;1, (SUMPRODUCT(--($C$64:$C$2042=$B28), --($A$64:$A$2042=$D28), --($B$64:$B$2042="ST_A"), $M$64:$M$2042)), "")</f>
        <v/>
      </c>
      <c r="J53" s="101" t="str">
        <f t="shared" ref="J53:J60" si="17">IF(LEN($G53)&gt;1, (SUMPRODUCT(--($C$64:$C$2042=$B28), --($A$64:$A$2042=$D28), --($B$64:$B$2042="ST_B"), $L$64:$L$2042)), "")</f>
        <v/>
      </c>
      <c r="K53" s="102" t="str">
        <f t="shared" ref="K53:K60" si="18">IF(LEN($G53)&gt;1, (SUMPRODUCT(--($C$64:$C$2042=$B28), --($A$64:$A$2042=$D28), --($B$64:$B$2042="ST_B"), $M$64:$M$2042)), "")</f>
        <v/>
      </c>
      <c r="L53" s="101" t="str">
        <f t="shared" ref="L53:L60" si="19">IF(LEN($G53)&gt;1, (SUMPRODUCT(--($C$64:$C$2042=$B28), --($A$64:$A$2042=$D28), --($B$64:$B$2042="ST_C"), $L$64:$L$2042)), "")</f>
        <v/>
      </c>
      <c r="M53" s="102" t="str">
        <f t="shared" ref="M53:M60" si="20">IF(LEN($G53)&gt;1, (SUMPRODUCT(--($C$64:$C$2042=$B28), --($A$64:$A$2042=$D28), --($B$64:$B$2042="ST_C"), $M$64:$M$2042)), "")</f>
        <v/>
      </c>
      <c r="N53" s="101" t="str">
        <f t="shared" ref="N53:N60" si="21">IF(LEN($G53)&gt;1, (SUMPRODUCT(--($C$64:$C$2042=$B28), --($A$64:$A$2042=$D28), --($B$64:$B$2042=$B53&amp;"_TOTAL"), $L$64:$L$2042)), "")</f>
        <v/>
      </c>
      <c r="O53" s="102" t="str">
        <f t="shared" ref="O53:O60" si="22">IF(LEN($G53)&gt;1, (SUMPRODUCT(--($C$64:$C$2042=$B28), --($A$64:$A$2042=$D28), --($B$64:$B$2042=$B53&amp;"_TOTAL"), $M$64:$M$2042)), "")</f>
        <v/>
      </c>
    </row>
    <row r="54" spans="2:15" s="98" customFormat="1" ht="14.4" x14ac:dyDescent="0.25">
      <c r="B54" s="98">
        <f t="shared" si="12"/>
        <v>0</v>
      </c>
      <c r="C54" s="5">
        <v>13</v>
      </c>
      <c r="D54" s="220" t="str">
        <f t="shared" si="13"/>
        <v/>
      </c>
      <c r="E54" s="220"/>
      <c r="F54" s="220"/>
      <c r="G54" s="100" t="str">
        <f t="shared" si="14"/>
        <v/>
      </c>
      <c r="H54" s="101" t="str">
        <f t="shared" si="15"/>
        <v/>
      </c>
      <c r="I54" s="102" t="str">
        <f t="shared" si="16"/>
        <v/>
      </c>
      <c r="J54" s="101" t="str">
        <f t="shared" si="17"/>
        <v/>
      </c>
      <c r="K54" s="102" t="str">
        <f t="shared" si="18"/>
        <v/>
      </c>
      <c r="L54" s="101" t="str">
        <f t="shared" si="19"/>
        <v/>
      </c>
      <c r="M54" s="102" t="str">
        <f t="shared" si="20"/>
        <v/>
      </c>
      <c r="N54" s="101" t="str">
        <f t="shared" si="21"/>
        <v/>
      </c>
      <c r="O54" s="102" t="str">
        <f t="shared" si="22"/>
        <v/>
      </c>
    </row>
    <row r="55" spans="2:15" s="98" customFormat="1" ht="14.4" x14ac:dyDescent="0.25">
      <c r="B55" s="98">
        <f t="shared" si="12"/>
        <v>0</v>
      </c>
      <c r="C55" s="5">
        <v>14</v>
      </c>
      <c r="D55" s="220" t="str">
        <f t="shared" si="13"/>
        <v/>
      </c>
      <c r="E55" s="220"/>
      <c r="F55" s="220"/>
      <c r="G55" s="100" t="str">
        <f t="shared" si="14"/>
        <v/>
      </c>
      <c r="H55" s="101" t="str">
        <f t="shared" si="15"/>
        <v/>
      </c>
      <c r="I55" s="102" t="str">
        <f t="shared" si="16"/>
        <v/>
      </c>
      <c r="J55" s="101" t="str">
        <f t="shared" si="17"/>
        <v/>
      </c>
      <c r="K55" s="102" t="str">
        <f t="shared" si="18"/>
        <v/>
      </c>
      <c r="L55" s="101" t="str">
        <f t="shared" si="19"/>
        <v/>
      </c>
      <c r="M55" s="102" t="str">
        <f t="shared" si="20"/>
        <v/>
      </c>
      <c r="N55" s="101" t="str">
        <f t="shared" si="21"/>
        <v/>
      </c>
      <c r="O55" s="102" t="str">
        <f t="shared" si="22"/>
        <v/>
      </c>
    </row>
    <row r="56" spans="2:15" s="98" customFormat="1" ht="14.4" x14ac:dyDescent="0.25">
      <c r="B56" s="98">
        <f t="shared" si="12"/>
        <v>0</v>
      </c>
      <c r="C56" s="5">
        <v>15</v>
      </c>
      <c r="D56" s="220" t="str">
        <f t="shared" si="13"/>
        <v/>
      </c>
      <c r="E56" s="220"/>
      <c r="F56" s="220"/>
      <c r="G56" s="100" t="str">
        <f t="shared" si="14"/>
        <v/>
      </c>
      <c r="H56" s="101" t="str">
        <f t="shared" si="15"/>
        <v/>
      </c>
      <c r="I56" s="102" t="str">
        <f t="shared" si="16"/>
        <v/>
      </c>
      <c r="J56" s="101" t="str">
        <f t="shared" si="17"/>
        <v/>
      </c>
      <c r="K56" s="102" t="str">
        <f t="shared" si="18"/>
        <v/>
      </c>
      <c r="L56" s="101" t="str">
        <f t="shared" si="19"/>
        <v/>
      </c>
      <c r="M56" s="102" t="str">
        <f t="shared" si="20"/>
        <v/>
      </c>
      <c r="N56" s="101" t="str">
        <f t="shared" si="21"/>
        <v/>
      </c>
      <c r="O56" s="102" t="str">
        <f t="shared" si="22"/>
        <v/>
      </c>
    </row>
    <row r="57" spans="2:15" s="98" customFormat="1" ht="14.4" x14ac:dyDescent="0.25">
      <c r="B57" s="98">
        <f t="shared" si="12"/>
        <v>0</v>
      </c>
      <c r="C57" s="5">
        <v>16</v>
      </c>
      <c r="D57" s="220" t="str">
        <f t="shared" si="13"/>
        <v/>
      </c>
      <c r="E57" s="220"/>
      <c r="F57" s="220"/>
      <c r="G57" s="100" t="str">
        <f t="shared" si="14"/>
        <v/>
      </c>
      <c r="H57" s="101" t="str">
        <f t="shared" si="15"/>
        <v/>
      </c>
      <c r="I57" s="102" t="str">
        <f t="shared" si="16"/>
        <v/>
      </c>
      <c r="J57" s="101" t="str">
        <f t="shared" si="17"/>
        <v/>
      </c>
      <c r="K57" s="102" t="str">
        <f t="shared" si="18"/>
        <v/>
      </c>
      <c r="L57" s="101" t="str">
        <f t="shared" si="19"/>
        <v/>
      </c>
      <c r="M57" s="102" t="str">
        <f t="shared" si="20"/>
        <v/>
      </c>
      <c r="N57" s="101" t="str">
        <f t="shared" si="21"/>
        <v/>
      </c>
      <c r="O57" s="102" t="str">
        <f t="shared" si="22"/>
        <v/>
      </c>
    </row>
    <row r="58" spans="2:15" s="98" customFormat="1" ht="14.4" x14ac:dyDescent="0.25">
      <c r="B58" s="98">
        <f t="shared" si="12"/>
        <v>0</v>
      </c>
      <c r="C58" s="5">
        <v>17</v>
      </c>
      <c r="D58" s="220" t="str">
        <f t="shared" si="13"/>
        <v/>
      </c>
      <c r="E58" s="220"/>
      <c r="F58" s="220"/>
      <c r="G58" s="100" t="str">
        <f t="shared" si="14"/>
        <v/>
      </c>
      <c r="H58" s="101" t="str">
        <f t="shared" si="15"/>
        <v/>
      </c>
      <c r="I58" s="102" t="str">
        <f t="shared" si="16"/>
        <v/>
      </c>
      <c r="J58" s="101" t="str">
        <f t="shared" si="17"/>
        <v/>
      </c>
      <c r="K58" s="102" t="str">
        <f t="shared" si="18"/>
        <v/>
      </c>
      <c r="L58" s="101" t="str">
        <f t="shared" si="19"/>
        <v/>
      </c>
      <c r="M58" s="102" t="str">
        <f t="shared" si="20"/>
        <v/>
      </c>
      <c r="N58" s="101" t="str">
        <f t="shared" si="21"/>
        <v/>
      </c>
      <c r="O58" s="102" t="str">
        <f t="shared" si="22"/>
        <v/>
      </c>
    </row>
    <row r="59" spans="2:15" s="98" customFormat="1" ht="14.4" x14ac:dyDescent="0.25">
      <c r="B59" s="98">
        <f t="shared" si="12"/>
        <v>0</v>
      </c>
      <c r="C59" s="5">
        <v>18</v>
      </c>
      <c r="D59" s="220" t="str">
        <f t="shared" si="13"/>
        <v/>
      </c>
      <c r="E59" s="220"/>
      <c r="F59" s="220"/>
      <c r="G59" s="100" t="str">
        <f t="shared" si="14"/>
        <v/>
      </c>
      <c r="H59" s="101" t="str">
        <f t="shared" si="15"/>
        <v/>
      </c>
      <c r="I59" s="102" t="str">
        <f t="shared" si="16"/>
        <v/>
      </c>
      <c r="J59" s="101" t="str">
        <f t="shared" si="17"/>
        <v/>
      </c>
      <c r="K59" s="102" t="str">
        <f t="shared" si="18"/>
        <v/>
      </c>
      <c r="L59" s="101" t="str">
        <f t="shared" si="19"/>
        <v/>
      </c>
      <c r="M59" s="102" t="str">
        <f t="shared" si="20"/>
        <v/>
      </c>
      <c r="N59" s="101" t="str">
        <f t="shared" si="21"/>
        <v/>
      </c>
      <c r="O59" s="102" t="str">
        <f t="shared" si="22"/>
        <v/>
      </c>
    </row>
    <row r="60" spans="2:15" s="98" customFormat="1" ht="14.4" x14ac:dyDescent="0.25">
      <c r="B60" s="98">
        <f t="shared" si="12"/>
        <v>0</v>
      </c>
      <c r="C60" s="5">
        <v>19</v>
      </c>
      <c r="D60" s="220" t="str">
        <f t="shared" si="13"/>
        <v/>
      </c>
      <c r="E60" s="220"/>
      <c r="F60" s="220"/>
      <c r="G60" s="100" t="str">
        <f t="shared" si="14"/>
        <v/>
      </c>
      <c r="H60" s="101" t="str">
        <f t="shared" si="15"/>
        <v/>
      </c>
      <c r="I60" s="102" t="str">
        <f t="shared" si="16"/>
        <v/>
      </c>
      <c r="J60" s="101" t="str">
        <f t="shared" si="17"/>
        <v/>
      </c>
      <c r="K60" s="102" t="str">
        <f t="shared" si="18"/>
        <v/>
      </c>
      <c r="L60" s="101" t="str">
        <f t="shared" si="19"/>
        <v/>
      </c>
      <c r="M60" s="102" t="str">
        <f t="shared" si="20"/>
        <v/>
      </c>
      <c r="N60" s="101" t="str">
        <f t="shared" si="21"/>
        <v/>
      </c>
      <c r="O60" s="102" t="str">
        <f t="shared" si="22"/>
        <v/>
      </c>
    </row>
    <row r="61" spans="2:15" s="98" customFormat="1" ht="14.4" x14ac:dyDescent="0.25">
      <c r="C61" s="5"/>
      <c r="O61" s="102"/>
    </row>
    <row r="62" spans="2:15" ht="5.25" customHeight="1" x14ac:dyDescent="0.25"/>
    <row r="63" spans="2:15" s="98" customFormat="1" x14ac:dyDescent="0.25">
      <c r="C63" s="5"/>
    </row>
    <row r="64" spans="2:15" x14ac:dyDescent="0.25">
      <c r="C64" s="103"/>
      <c r="D64" s="104" t="s">
        <v>34</v>
      </c>
      <c r="E64" s="246" t="str">
        <f>D16</f>
        <v>Residential</v>
      </c>
      <c r="F64" s="246"/>
      <c r="G64" s="246"/>
      <c r="H64" s="246"/>
      <c r="I64" s="246"/>
      <c r="J64" s="246"/>
      <c r="K64" s="103" t="str">
        <f>IF(N16="DEMAND - INTERVAL","RTSR - INTERVAL METERED","")</f>
        <v/>
      </c>
    </row>
    <row r="65" spans="1:14" x14ac:dyDescent="0.25">
      <c r="C65" s="103"/>
      <c r="D65" s="104" t="s">
        <v>35</v>
      </c>
      <c r="E65" s="236" t="str">
        <f>H16</f>
        <v>RPP</v>
      </c>
      <c r="F65" s="236"/>
      <c r="G65" s="236"/>
      <c r="H65" s="20"/>
      <c r="I65" s="20"/>
    </row>
    <row r="66" spans="1:14" ht="15.6" x14ac:dyDescent="0.25">
      <c r="C66" s="103"/>
      <c r="D66" s="104" t="s">
        <v>36</v>
      </c>
      <c r="E66" s="21">
        <f>K16</f>
        <v>750</v>
      </c>
      <c r="F66" s="105" t="s">
        <v>11</v>
      </c>
      <c r="J66" s="22"/>
      <c r="K66" s="22"/>
      <c r="L66" s="22"/>
      <c r="M66" s="22"/>
      <c r="N66" s="22"/>
    </row>
    <row r="67" spans="1:14" ht="15.6" x14ac:dyDescent="0.3">
      <c r="C67" s="103"/>
      <c r="D67" s="104" t="s">
        <v>37</v>
      </c>
      <c r="E67" s="21">
        <f>L16</f>
        <v>0</v>
      </c>
      <c r="F67" s="106" t="s">
        <v>16</v>
      </c>
      <c r="G67" s="107"/>
      <c r="H67" s="108"/>
      <c r="I67" s="108"/>
      <c r="J67" s="108"/>
    </row>
    <row r="68" spans="1:14" x14ac:dyDescent="0.25">
      <c r="C68" s="103"/>
      <c r="D68" s="104" t="s">
        <v>38</v>
      </c>
      <c r="E68" s="23">
        <f>I16</f>
        <v>1.0415000000000001</v>
      </c>
    </row>
    <row r="69" spans="1:14" x14ac:dyDescent="0.25">
      <c r="C69" s="103"/>
      <c r="D69" s="104" t="s">
        <v>39</v>
      </c>
      <c r="E69" s="23">
        <f>J16</f>
        <v>1.0415000000000001</v>
      </c>
    </row>
    <row r="70" spans="1:14" x14ac:dyDescent="0.25">
      <c r="C70" s="103"/>
    </row>
    <row r="71" spans="1:14" x14ac:dyDescent="0.25">
      <c r="C71" s="103"/>
      <c r="E71" s="105"/>
      <c r="F71" s="237" t="s">
        <v>40</v>
      </c>
      <c r="G71" s="238"/>
      <c r="H71" s="239"/>
      <c r="I71" s="237" t="s">
        <v>41</v>
      </c>
      <c r="J71" s="238"/>
      <c r="K71" s="239"/>
      <c r="L71" s="237" t="s">
        <v>42</v>
      </c>
      <c r="M71" s="239"/>
    </row>
    <row r="72" spans="1:14" x14ac:dyDescent="0.25">
      <c r="C72" s="103"/>
      <c r="E72" s="240"/>
      <c r="F72" s="109" t="s">
        <v>43</v>
      </c>
      <c r="G72" s="109" t="s">
        <v>44</v>
      </c>
      <c r="H72" s="110" t="s">
        <v>45</v>
      </c>
      <c r="I72" s="109" t="s">
        <v>43</v>
      </c>
      <c r="J72" s="111" t="s">
        <v>44</v>
      </c>
      <c r="K72" s="110" t="s">
        <v>45</v>
      </c>
      <c r="L72" s="242" t="s">
        <v>46</v>
      </c>
      <c r="M72" s="244" t="s">
        <v>47</v>
      </c>
    </row>
    <row r="73" spans="1:14" x14ac:dyDescent="0.25">
      <c r="C73" s="103"/>
      <c r="E73" s="241"/>
      <c r="F73" s="112" t="s">
        <v>48</v>
      </c>
      <c r="G73" s="112"/>
      <c r="H73" s="113" t="s">
        <v>48</v>
      </c>
      <c r="I73" s="112" t="s">
        <v>48</v>
      </c>
      <c r="J73" s="113"/>
      <c r="K73" s="113" t="s">
        <v>48</v>
      </c>
      <c r="L73" s="243"/>
      <c r="M73" s="245"/>
    </row>
    <row r="74" spans="1:14" x14ac:dyDescent="0.25">
      <c r="A74" s="103" t="str">
        <f>$E64</f>
        <v>Residential</v>
      </c>
      <c r="D74" s="114" t="s">
        <v>49</v>
      </c>
      <c r="E74" s="25"/>
      <c r="F74" s="26">
        <f>'WRZ BI (2029)'!I74</f>
        <v>50.61</v>
      </c>
      <c r="G74" s="115">
        <v>1</v>
      </c>
      <c r="H74" s="116">
        <f>G74*F74</f>
        <v>50.61</v>
      </c>
      <c r="I74" s="29">
        <v>52.88</v>
      </c>
      <c r="J74" s="117">
        <f>G74</f>
        <v>1</v>
      </c>
      <c r="K74" s="118">
        <f>J74*I74</f>
        <v>52.88</v>
      </c>
      <c r="L74" s="119">
        <f>K74-H74</f>
        <v>2.2700000000000031</v>
      </c>
      <c r="M74" s="120">
        <f>IF(ISERROR(L74/H74), "", L74/H74)</f>
        <v>4.4852795890140351E-2</v>
      </c>
    </row>
    <row r="75" spans="1:14" x14ac:dyDescent="0.25">
      <c r="A75" s="103" t="str">
        <f t="shared" ref="A75:A117" si="23">A74</f>
        <v>Residential</v>
      </c>
      <c r="D75" s="114" t="s">
        <v>50</v>
      </c>
      <c r="E75" s="25"/>
      <c r="F75" s="34">
        <v>0</v>
      </c>
      <c r="G75" s="115">
        <f>IF($E67&gt;0, $E67, $E66)</f>
        <v>750</v>
      </c>
      <c r="H75" s="116">
        <f>G75*F75</f>
        <v>0</v>
      </c>
      <c r="I75" s="35">
        <v>0</v>
      </c>
      <c r="J75" s="117">
        <f>IF($E67&gt;0, $E67, $E66)</f>
        <v>750</v>
      </c>
      <c r="K75" s="118">
        <f>J75*I75</f>
        <v>0</v>
      </c>
      <c r="L75" s="119">
        <f>K75-H75</f>
        <v>0</v>
      </c>
      <c r="M75" s="120" t="str">
        <f>IF(ISERROR(L75/H75), "", L75/H75)</f>
        <v/>
      </c>
    </row>
    <row r="76" spans="1:14" hidden="1" x14ac:dyDescent="0.25">
      <c r="A76" s="103" t="str">
        <f t="shared" si="23"/>
        <v>Residential</v>
      </c>
      <c r="D76" s="114" t="s">
        <v>51</v>
      </c>
      <c r="E76" s="25"/>
      <c r="F76" s="34"/>
      <c r="G76" s="115">
        <f>IF($E67&gt;0, $E67, $E66)</f>
        <v>750</v>
      </c>
      <c r="H76" s="116">
        <v>0</v>
      </c>
      <c r="I76" s="35"/>
      <c r="J76" s="117">
        <f>IF($E67&gt;0, $E67, $E66)</f>
        <v>750</v>
      </c>
      <c r="K76" s="118">
        <v>0</v>
      </c>
      <c r="L76" s="119"/>
      <c r="M76" s="120"/>
    </row>
    <row r="77" spans="1:14" hidden="1" x14ac:dyDescent="0.25">
      <c r="A77" s="103" t="str">
        <f t="shared" si="23"/>
        <v>Residential</v>
      </c>
      <c r="D77" s="114" t="s">
        <v>52</v>
      </c>
      <c r="E77" s="25"/>
      <c r="F77" s="34"/>
      <c r="G77" s="115">
        <f>IF($E67&gt;0, $E67, $E66)</f>
        <v>750</v>
      </c>
      <c r="H77" s="116">
        <v>0</v>
      </c>
      <c r="I77" s="35"/>
      <c r="J77" s="121">
        <f>IF($E67&gt;0, $E67, $E66)</f>
        <v>750</v>
      </c>
      <c r="K77" s="118">
        <v>0</v>
      </c>
      <c r="L77" s="119">
        <f t="shared" ref="L77:L95" si="24">K77-H77</f>
        <v>0</v>
      </c>
      <c r="M77" s="120" t="str">
        <f>IF(ISERROR(L77/H77), "", L77/H77)</f>
        <v/>
      </c>
    </row>
    <row r="78" spans="1:14" x14ac:dyDescent="0.25">
      <c r="A78" s="103" t="str">
        <f t="shared" si="23"/>
        <v>Residential</v>
      </c>
      <c r="D78" s="114" t="s">
        <v>53</v>
      </c>
      <c r="E78" s="25"/>
      <c r="F78" s="26">
        <f>'WRZ BI (2029)'!I78</f>
        <v>1.843594476927918</v>
      </c>
      <c r="G78" s="115">
        <v>1</v>
      </c>
      <c r="H78" s="116">
        <f>G78*F78</f>
        <v>1.843594476927918</v>
      </c>
      <c r="I78" s="29">
        <v>1.843594476927918</v>
      </c>
      <c r="J78" s="117">
        <f>G78</f>
        <v>1</v>
      </c>
      <c r="K78" s="118">
        <f>J78*I78</f>
        <v>1.843594476927918</v>
      </c>
      <c r="L78" s="119">
        <f t="shared" si="24"/>
        <v>0</v>
      </c>
      <c r="M78" s="120">
        <f>IF(ISERROR(L78/H78), "", L78/H78)</f>
        <v>0</v>
      </c>
    </row>
    <row r="79" spans="1:14" x14ac:dyDescent="0.25">
      <c r="A79" s="103" t="str">
        <f t="shared" si="23"/>
        <v>Residential</v>
      </c>
      <c r="D79" s="114" t="s">
        <v>54</v>
      </c>
      <c r="E79" s="25"/>
      <c r="F79" s="36">
        <f>'WRZ BI (2029)'!I79</f>
        <v>0</v>
      </c>
      <c r="G79" s="115">
        <f>IF($E67&gt;0, $E67, $E66)</f>
        <v>750</v>
      </c>
      <c r="H79" s="116">
        <f>G79*F79</f>
        <v>0</v>
      </c>
      <c r="I79" s="201">
        <v>0</v>
      </c>
      <c r="J79" s="117">
        <f>IF($E67&gt;0, $E67, $E66)</f>
        <v>750</v>
      </c>
      <c r="K79" s="118">
        <f>J79*I79</f>
        <v>0</v>
      </c>
      <c r="L79" s="119">
        <f t="shared" si="24"/>
        <v>0</v>
      </c>
      <c r="M79" s="120" t="str">
        <f>IF(ISERROR(L79/H79), "", L79/H79)</f>
        <v/>
      </c>
    </row>
    <row r="80" spans="1:14" x14ac:dyDescent="0.25">
      <c r="A80" s="103" t="str">
        <f t="shared" si="23"/>
        <v>Residential</v>
      </c>
      <c r="B80" s="103" t="s">
        <v>55</v>
      </c>
      <c r="C80" s="24">
        <f>B16</f>
        <v>1</v>
      </c>
      <c r="D80" s="46" t="s">
        <v>56</v>
      </c>
      <c r="E80" s="47"/>
      <c r="F80" s="48"/>
      <c r="G80" s="49"/>
      <c r="H80" s="50">
        <f>SUM(H74:H79)</f>
        <v>52.453594476927918</v>
      </c>
      <c r="I80" s="51"/>
      <c r="J80" s="52"/>
      <c r="K80" s="50">
        <f>SUM(K74:K79)</f>
        <v>54.723594476927921</v>
      </c>
      <c r="L80" s="41">
        <f t="shared" si="24"/>
        <v>2.2700000000000031</v>
      </c>
      <c r="M80" s="42">
        <f>IF((H80)=0,"",(L80/H80))</f>
        <v>4.3276347839202492E-2</v>
      </c>
    </row>
    <row r="81" spans="1:14" x14ac:dyDescent="0.25">
      <c r="A81" s="103" t="str">
        <f t="shared" si="23"/>
        <v>Residential</v>
      </c>
      <c r="D81" s="123" t="s">
        <v>57</v>
      </c>
      <c r="E81" s="25"/>
      <c r="F81" s="34">
        <f>IF((E66*12&gt;=150000), 0, IF(E65="RPP",(F97*OffPeakPer+F98*MidPeakPer+F99*OnPeakPer),IF(E65="Non-RPP (Retailer)",F100,F101)))</f>
        <v>0.12752000000000002</v>
      </c>
      <c r="G81" s="43">
        <f>IF(F81=0, 0, $E66*E68-E66)</f>
        <v>31.125000000000114</v>
      </c>
      <c r="H81" s="28">
        <f t="shared" ref="H81:H88" si="25">G81*F81</f>
        <v>3.9690600000000154</v>
      </c>
      <c r="I81" s="35">
        <f>IF((E66*12&gt;=150000), 0, IF(E65="RPP",(I97*OffPeakPer+I98*MidPeakPer+I99*OnPeakPer),IF(E65="Non-RPP (Retailer)",I100,I101)))</f>
        <v>0.12752000000000002</v>
      </c>
      <c r="J81" s="44">
        <f>IF(I81=0, 0, E66*E69-E66)</f>
        <v>31.125000000000114</v>
      </c>
      <c r="K81" s="31">
        <f t="shared" ref="K81:K88" si="26">J81*I81</f>
        <v>3.9690600000000154</v>
      </c>
      <c r="L81" s="119">
        <f t="shared" si="24"/>
        <v>0</v>
      </c>
      <c r="M81" s="120">
        <f t="shared" ref="M81:M88" si="27">IF(ISERROR(L81/H81), "", L81/H81)</f>
        <v>0</v>
      </c>
    </row>
    <row r="82" spans="1:14" ht="26.4" x14ac:dyDescent="0.25">
      <c r="A82" s="103" t="str">
        <f t="shared" si="23"/>
        <v>Residential</v>
      </c>
      <c r="D82" s="123" t="s">
        <v>58</v>
      </c>
      <c r="E82" s="25"/>
      <c r="F82" s="36">
        <f>'WRZ BI (2029)'!I82</f>
        <v>0</v>
      </c>
      <c r="G82" s="55">
        <f>IF($E67&gt;0, $E67, $E66)</f>
        <v>750</v>
      </c>
      <c r="H82" s="116">
        <f t="shared" si="25"/>
        <v>0</v>
      </c>
      <c r="I82" s="201">
        <v>0</v>
      </c>
      <c r="J82" s="56">
        <f>IF($E67&gt;0, $E67, $E66)</f>
        <v>750</v>
      </c>
      <c r="K82" s="118">
        <f t="shared" si="26"/>
        <v>0</v>
      </c>
      <c r="L82" s="119">
        <f t="shared" si="24"/>
        <v>0</v>
      </c>
      <c r="M82" s="120" t="str">
        <f t="shared" si="27"/>
        <v/>
      </c>
    </row>
    <row r="83" spans="1:14" x14ac:dyDescent="0.25">
      <c r="A83" s="103" t="str">
        <f t="shared" si="23"/>
        <v>Residential</v>
      </c>
      <c r="D83" s="123" t="s">
        <v>59</v>
      </c>
      <c r="E83" s="25"/>
      <c r="F83" s="36">
        <f>'WRZ BI (2029)'!I83</f>
        <v>0</v>
      </c>
      <c r="G83" s="55">
        <f>IF($E67&gt;0, $E67, $E66)</f>
        <v>750</v>
      </c>
      <c r="H83" s="116">
        <f t="shared" si="25"/>
        <v>0</v>
      </c>
      <c r="I83" s="201">
        <v>0</v>
      </c>
      <c r="J83" s="56">
        <f>IF($E67&gt;0, $E67, $E66)</f>
        <v>750</v>
      </c>
      <c r="K83" s="118">
        <f t="shared" si="26"/>
        <v>0</v>
      </c>
      <c r="L83" s="119">
        <f t="shared" si="24"/>
        <v>0</v>
      </c>
      <c r="M83" s="120" t="str">
        <f t="shared" si="27"/>
        <v/>
      </c>
    </row>
    <row r="84" spans="1:14" x14ac:dyDescent="0.25">
      <c r="A84" s="103" t="str">
        <f t="shared" si="23"/>
        <v>Residential</v>
      </c>
      <c r="D84" s="123" t="s">
        <v>60</v>
      </c>
      <c r="E84" s="25"/>
      <c r="F84" s="36">
        <f>'WRZ BI (2029)'!I84</f>
        <v>0</v>
      </c>
      <c r="G84" s="55">
        <f>E66</f>
        <v>750</v>
      </c>
      <c r="H84" s="116">
        <f t="shared" si="25"/>
        <v>0</v>
      </c>
      <c r="I84" s="201">
        <v>0</v>
      </c>
      <c r="J84" s="56">
        <f>E66</f>
        <v>750</v>
      </c>
      <c r="K84" s="118">
        <f t="shared" si="26"/>
        <v>0</v>
      </c>
      <c r="L84" s="119">
        <f t="shared" si="24"/>
        <v>0</v>
      </c>
      <c r="M84" s="120" t="str">
        <f t="shared" si="27"/>
        <v/>
      </c>
    </row>
    <row r="85" spans="1:14" x14ac:dyDescent="0.25">
      <c r="A85" s="103" t="str">
        <f t="shared" si="23"/>
        <v>Residential</v>
      </c>
      <c r="D85" s="114" t="s">
        <v>61</v>
      </c>
      <c r="E85" s="25"/>
      <c r="F85" s="36">
        <f>'WRZ BI (2029)'!I85</f>
        <v>1.603999374126371E-3</v>
      </c>
      <c r="G85" s="55">
        <f>IF($E67&gt;0, $E67, $E66)</f>
        <v>750</v>
      </c>
      <c r="H85" s="116">
        <f t="shared" si="25"/>
        <v>1.2029995305947783</v>
      </c>
      <c r="I85" s="201">
        <v>1.6773256206912112E-3</v>
      </c>
      <c r="J85" s="56">
        <f>IF($E67&gt;0, $E67, $E66)</f>
        <v>750</v>
      </c>
      <c r="K85" s="118">
        <f t="shared" si="26"/>
        <v>1.2579942155184085</v>
      </c>
      <c r="L85" s="119">
        <f t="shared" si="24"/>
        <v>5.4994684923630244E-2</v>
      </c>
      <c r="M85" s="120">
        <f t="shared" si="27"/>
        <v>4.5714635396773742E-2</v>
      </c>
    </row>
    <row r="86" spans="1:14" ht="26.4" x14ac:dyDescent="0.25">
      <c r="A86" s="103" t="str">
        <f t="shared" si="23"/>
        <v>Residential</v>
      </c>
      <c r="D86" s="123" t="s">
        <v>62</v>
      </c>
      <c r="E86" s="25"/>
      <c r="F86" s="26">
        <v>0.42</v>
      </c>
      <c r="G86" s="115">
        <v>1</v>
      </c>
      <c r="H86" s="116">
        <f t="shared" si="25"/>
        <v>0.42</v>
      </c>
      <c r="I86" s="29">
        <v>0.42</v>
      </c>
      <c r="J86" s="121">
        <v>1</v>
      </c>
      <c r="K86" s="118">
        <f t="shared" si="26"/>
        <v>0.42</v>
      </c>
      <c r="L86" s="119">
        <f t="shared" si="24"/>
        <v>0</v>
      </c>
      <c r="M86" s="120">
        <f t="shared" si="27"/>
        <v>0</v>
      </c>
    </row>
    <row r="87" spans="1:14" x14ac:dyDescent="0.25">
      <c r="A87" s="103" t="str">
        <f t="shared" si="23"/>
        <v>Residential</v>
      </c>
      <c r="D87" s="114" t="s">
        <v>63</v>
      </c>
      <c r="E87" s="25"/>
      <c r="F87" s="26">
        <f>'WRZ BI (2029)'!I87</f>
        <v>-5.1282641505761693E-2</v>
      </c>
      <c r="G87" s="115">
        <v>1</v>
      </c>
      <c r="H87" s="116">
        <f t="shared" si="25"/>
        <v>-5.1282641505761693E-2</v>
      </c>
      <c r="I87" s="29">
        <v>-5.1282641505761693E-2</v>
      </c>
      <c r="J87" s="121">
        <v>1</v>
      </c>
      <c r="K87" s="118">
        <f t="shared" si="26"/>
        <v>-5.1282641505761693E-2</v>
      </c>
      <c r="L87" s="119">
        <f t="shared" si="24"/>
        <v>0</v>
      </c>
      <c r="M87" s="120">
        <f t="shared" si="27"/>
        <v>0</v>
      </c>
    </row>
    <row r="88" spans="1:14" x14ac:dyDescent="0.25">
      <c r="A88" s="103" t="str">
        <f t="shared" si="23"/>
        <v>Residential</v>
      </c>
      <c r="D88" s="114" t="s">
        <v>64</v>
      </c>
      <c r="E88" s="25"/>
      <c r="F88" s="34">
        <v>0</v>
      </c>
      <c r="G88" s="55">
        <f>IF($E67&gt;0, $E67, $E66)</f>
        <v>750</v>
      </c>
      <c r="H88" s="116">
        <f t="shared" si="25"/>
        <v>0</v>
      </c>
      <c r="I88" s="201">
        <v>0</v>
      </c>
      <c r="J88" s="56">
        <f>IF($E67&gt;0, $E67, $E66)</f>
        <v>750</v>
      </c>
      <c r="K88" s="118">
        <f t="shared" si="26"/>
        <v>0</v>
      </c>
      <c r="L88" s="119">
        <f t="shared" si="24"/>
        <v>0</v>
      </c>
      <c r="M88" s="120" t="str">
        <f t="shared" si="27"/>
        <v/>
      </c>
    </row>
    <row r="89" spans="1:14" ht="26.4" x14ac:dyDescent="0.25">
      <c r="A89" s="103" t="str">
        <f t="shared" si="23"/>
        <v>Residential</v>
      </c>
      <c r="B89" s="103" t="s">
        <v>65</v>
      </c>
      <c r="C89" s="24">
        <f>B16</f>
        <v>1</v>
      </c>
      <c r="D89" s="46" t="s">
        <v>66</v>
      </c>
      <c r="E89" s="47"/>
      <c r="F89" s="48"/>
      <c r="G89" s="49"/>
      <c r="H89" s="50">
        <f>SUM(H80:H88)</f>
        <v>57.994371366016949</v>
      </c>
      <c r="I89" s="51"/>
      <c r="J89" s="52"/>
      <c r="K89" s="50">
        <f>SUM(K80:K88)</f>
        <v>60.31936605094058</v>
      </c>
      <c r="L89" s="41">
        <f t="shared" si="24"/>
        <v>2.3249946849236309</v>
      </c>
      <c r="M89" s="42">
        <f>IF((H89)=0,"",(L89/H89))</f>
        <v>4.0090005808494922E-2</v>
      </c>
    </row>
    <row r="90" spans="1:14" x14ac:dyDescent="0.25">
      <c r="A90" s="103" t="str">
        <f t="shared" si="23"/>
        <v>Residential</v>
      </c>
      <c r="D90" s="126" t="s">
        <v>67</v>
      </c>
      <c r="E90" s="25"/>
      <c r="F90" s="36">
        <f>'WRZ BI (2029)'!I90</f>
        <v>1.4500000000000001E-2</v>
      </c>
      <c r="G90" s="43">
        <f>IF($E67&gt;0, $E67, $E66*$E68)</f>
        <v>781.12500000000011</v>
      </c>
      <c r="H90" s="116">
        <f>G90*F90</f>
        <v>11.326312500000002</v>
      </c>
      <c r="I90" s="201">
        <v>1.5299999999999999E-2</v>
      </c>
      <c r="J90" s="44">
        <f>IF($E67&gt;0, $E67, $E66*$E69)</f>
        <v>781.12500000000011</v>
      </c>
      <c r="K90" s="118">
        <f>J90*I90</f>
        <v>11.9512125</v>
      </c>
      <c r="L90" s="119">
        <f t="shared" si="24"/>
        <v>0.62489999999999846</v>
      </c>
      <c r="M90" s="120">
        <f>IF(ISERROR(L90/H90), "", L90/H90)</f>
        <v>5.5172413793103302E-2</v>
      </c>
      <c r="N90" s="127"/>
    </row>
    <row r="91" spans="1:14" ht="26.4" x14ac:dyDescent="0.25">
      <c r="A91" s="103" t="str">
        <f t="shared" si="23"/>
        <v>Residential</v>
      </c>
      <c r="D91" s="128" t="s">
        <v>68</v>
      </c>
      <c r="E91" s="25"/>
      <c r="F91" s="36">
        <f>'WRZ BI (2029)'!I91</f>
        <v>1.0500000000000001E-2</v>
      </c>
      <c r="G91" s="43">
        <f>IF($E67&gt;0, $E67, $E66*$E68)</f>
        <v>781.12500000000011</v>
      </c>
      <c r="H91" s="116">
        <f>G91*F91</f>
        <v>8.2018125000000008</v>
      </c>
      <c r="I91" s="201">
        <v>1.11E-2</v>
      </c>
      <c r="J91" s="44">
        <f>IF($E67&gt;0, $E67, $E66*$E69)</f>
        <v>781.12500000000011</v>
      </c>
      <c r="K91" s="118">
        <f>J91*I91</f>
        <v>8.6704875000000019</v>
      </c>
      <c r="L91" s="119">
        <f t="shared" si="24"/>
        <v>0.46867500000000106</v>
      </c>
      <c r="M91" s="120">
        <f>IF(ISERROR(L91/H91), "", L91/H91)</f>
        <v>5.7142857142857266E-2</v>
      </c>
      <c r="N91" s="127"/>
    </row>
    <row r="92" spans="1:14" ht="26.4" x14ac:dyDescent="0.25">
      <c r="A92" s="103" t="str">
        <f t="shared" si="23"/>
        <v>Residential</v>
      </c>
      <c r="B92" s="103" t="s">
        <v>69</v>
      </c>
      <c r="C92" s="24">
        <f>B16</f>
        <v>1</v>
      </c>
      <c r="D92" s="46" t="s">
        <v>70</v>
      </c>
      <c r="E92" s="47"/>
      <c r="F92" s="48"/>
      <c r="G92" s="49"/>
      <c r="H92" s="50">
        <f>SUM(H89:H91)</f>
        <v>77.522496366016952</v>
      </c>
      <c r="I92" s="51"/>
      <c r="J92" s="52"/>
      <c r="K92" s="50">
        <f>SUM(K89:K91)</f>
        <v>80.941066050940591</v>
      </c>
      <c r="L92" s="41">
        <f t="shared" si="24"/>
        <v>3.4185696849236393</v>
      </c>
      <c r="M92" s="42">
        <f>IF((H92)=0,"",(L92/H92))</f>
        <v>4.4097776067260605E-2</v>
      </c>
    </row>
    <row r="93" spans="1:14" ht="26.4" x14ac:dyDescent="0.25">
      <c r="A93" s="103" t="str">
        <f t="shared" si="23"/>
        <v>Residential</v>
      </c>
      <c r="D93" s="129" t="s">
        <v>71</v>
      </c>
      <c r="E93" s="25"/>
      <c r="F93" s="34">
        <v>4.7000000000000002E-3</v>
      </c>
      <c r="G93" s="43">
        <f>E66*E68</f>
        <v>781.12500000000011</v>
      </c>
      <c r="H93" s="53">
        <f>G93*F93</f>
        <v>3.6712875000000005</v>
      </c>
      <c r="I93" s="35">
        <f>F93</f>
        <v>4.7000000000000002E-3</v>
      </c>
      <c r="J93" s="44">
        <f>E66*E69</f>
        <v>781.12500000000011</v>
      </c>
      <c r="K93" s="31">
        <f>J93*I93</f>
        <v>3.6712875000000005</v>
      </c>
      <c r="L93" s="119">
        <f t="shared" si="24"/>
        <v>0</v>
      </c>
      <c r="M93" s="120">
        <f>IF(ISERROR(L93/H93), "", L93/H93)</f>
        <v>0</v>
      </c>
    </row>
    <row r="94" spans="1:14" ht="26.4" x14ac:dyDescent="0.25">
      <c r="A94" s="103" t="str">
        <f t="shared" si="23"/>
        <v>Residential</v>
      </c>
      <c r="D94" s="129" t="s">
        <v>72</v>
      </c>
      <c r="E94" s="25"/>
      <c r="F94" s="34">
        <v>5.9999999999999995E-4</v>
      </c>
      <c r="G94" s="43">
        <f>E66*E68</f>
        <v>781.12500000000011</v>
      </c>
      <c r="H94" s="53">
        <f>G94*F94</f>
        <v>0.46867500000000001</v>
      </c>
      <c r="I94" s="35">
        <f>F94</f>
        <v>5.9999999999999995E-4</v>
      </c>
      <c r="J94" s="44">
        <f>E66*E69</f>
        <v>781.12500000000011</v>
      </c>
      <c r="K94" s="31">
        <f>J94*I94</f>
        <v>0.46867500000000001</v>
      </c>
      <c r="L94" s="119">
        <f t="shared" si="24"/>
        <v>0</v>
      </c>
      <c r="M94" s="120">
        <f>IF(ISERROR(L94/H94), "", L94/H94)</f>
        <v>0</v>
      </c>
    </row>
    <row r="95" spans="1:14" x14ac:dyDescent="0.25">
      <c r="A95" s="103" t="str">
        <f t="shared" si="23"/>
        <v>Residential</v>
      </c>
      <c r="D95" s="25" t="s">
        <v>73</v>
      </c>
      <c r="E95" s="25"/>
      <c r="F95" s="54">
        <v>0.25</v>
      </c>
      <c r="G95" s="115">
        <v>1</v>
      </c>
      <c r="H95" s="130">
        <f>G95*F95</f>
        <v>0.25</v>
      </c>
      <c r="I95" s="45">
        <v>0.25</v>
      </c>
      <c r="J95" s="117">
        <v>1</v>
      </c>
      <c r="K95" s="118">
        <f>J95*I95</f>
        <v>0.25</v>
      </c>
      <c r="L95" s="119">
        <f t="shared" si="24"/>
        <v>0</v>
      </c>
      <c r="M95" s="120">
        <f>IF(ISERROR(L95/H95), "", L95/H95)</f>
        <v>0</v>
      </c>
    </row>
    <row r="96" spans="1:14" ht="26.4" hidden="1" x14ac:dyDescent="0.25">
      <c r="A96" s="103" t="str">
        <f t="shared" si="23"/>
        <v>Residential</v>
      </c>
      <c r="D96" s="129" t="s">
        <v>74</v>
      </c>
      <c r="E96" s="25"/>
      <c r="F96" s="34"/>
      <c r="G96" s="55"/>
      <c r="H96" s="130"/>
      <c r="I96" s="35"/>
      <c r="J96" s="56"/>
      <c r="K96" s="118"/>
      <c r="L96" s="119"/>
      <c r="M96" s="120"/>
    </row>
    <row r="97" spans="1:13" x14ac:dyDescent="0.25">
      <c r="A97" s="103" t="str">
        <f t="shared" si="23"/>
        <v>Residential</v>
      </c>
      <c r="B97" s="103" t="s">
        <v>12</v>
      </c>
      <c r="D97" s="25" t="s">
        <v>75</v>
      </c>
      <c r="E97" s="25"/>
      <c r="F97" s="34">
        <v>9.8000000000000004E-2</v>
      </c>
      <c r="G97" s="55">
        <f>IF(AND(E66*12&gt;=150000),OffPeakPer*E66*E68,OffPeakPer*E66)</f>
        <v>480</v>
      </c>
      <c r="H97" s="130">
        <f>G97*F97</f>
        <v>47.04</v>
      </c>
      <c r="I97" s="35">
        <f>F97</f>
        <v>9.8000000000000004E-2</v>
      </c>
      <c r="J97" s="56">
        <f>IF(AND(E66*12&gt;=150000),OffPeakPer*E66*E69,OffPeakPer*E66)</f>
        <v>480</v>
      </c>
      <c r="K97" s="118">
        <f>J97*I97</f>
        <v>47.04</v>
      </c>
      <c r="L97" s="119">
        <f>K97-H97</f>
        <v>0</v>
      </c>
      <c r="M97" s="120">
        <f>IF(ISERROR(L97/H97), "", L97/H97)</f>
        <v>0</v>
      </c>
    </row>
    <row r="98" spans="1:13" x14ac:dyDescent="0.25">
      <c r="A98" s="103" t="str">
        <f t="shared" si="23"/>
        <v>Residential</v>
      </c>
      <c r="B98" s="103" t="s">
        <v>12</v>
      </c>
      <c r="D98" s="25" t="s">
        <v>76</v>
      </c>
      <c r="E98" s="25"/>
      <c r="F98" s="34">
        <v>0.157</v>
      </c>
      <c r="G98" s="55">
        <f>IF(AND(E66*12&gt;=150000),MidPeakPer*E66*E68,MidPeakPer*E66)</f>
        <v>135</v>
      </c>
      <c r="H98" s="130">
        <f>G98*F98</f>
        <v>21.195</v>
      </c>
      <c r="I98" s="35">
        <f>F98</f>
        <v>0.157</v>
      </c>
      <c r="J98" s="56">
        <f>IF(AND(E66*12&gt;=150000),MidPeakPer*E66*E69,MidPeakPer*E66)</f>
        <v>135</v>
      </c>
      <c r="K98" s="118">
        <f>J98*I98</f>
        <v>21.195</v>
      </c>
      <c r="L98" s="119">
        <f>K98-H98</f>
        <v>0</v>
      </c>
      <c r="M98" s="120">
        <f>IF(ISERROR(L98/H98), "", L98/H98)</f>
        <v>0</v>
      </c>
    </row>
    <row r="99" spans="1:13" ht="13.8" thickBot="1" x14ac:dyDescent="0.3">
      <c r="A99" s="103" t="str">
        <f t="shared" si="23"/>
        <v>Residential</v>
      </c>
      <c r="B99" s="103" t="s">
        <v>12</v>
      </c>
      <c r="D99" s="103" t="s">
        <v>77</v>
      </c>
      <c r="E99" s="25"/>
      <c r="F99" s="34">
        <v>0.20300000000000001</v>
      </c>
      <c r="G99" s="55">
        <f>IF(AND(E66*12&gt;=150000),OnPeakPer*E66*E68,OnPeakPer*E66)</f>
        <v>135</v>
      </c>
      <c r="H99" s="130">
        <f>G99*F99</f>
        <v>27.405000000000001</v>
      </c>
      <c r="I99" s="35">
        <f>F99</f>
        <v>0.20300000000000001</v>
      </c>
      <c r="J99" s="56">
        <f>IF(AND(E66*12&gt;=150000),OnPeakPer*E66*E69,OnPeakPer*E66)</f>
        <v>135</v>
      </c>
      <c r="K99" s="118">
        <f>J99*I99</f>
        <v>27.405000000000001</v>
      </c>
      <c r="L99" s="119">
        <f>K99-H99</f>
        <v>0</v>
      </c>
      <c r="M99" s="120">
        <f>IF(ISERROR(L99/H99), "", L99/H99)</f>
        <v>0</v>
      </c>
    </row>
    <row r="100" spans="1:13" ht="13.8" hidden="1" thickBot="1" x14ac:dyDescent="0.3">
      <c r="A100" s="103" t="str">
        <f t="shared" si="23"/>
        <v>Residential</v>
      </c>
      <c r="B100" s="103" t="s">
        <v>78</v>
      </c>
      <c r="D100" s="25" t="s">
        <v>79</v>
      </c>
      <c r="E100" s="25"/>
      <c r="F100" s="34">
        <v>0.11308</v>
      </c>
      <c r="G100" s="55">
        <f>IF(AND(E66*12&gt;=150000),E66*E68,E66)</f>
        <v>750</v>
      </c>
      <c r="H100" s="130">
        <f>G100*F100</f>
        <v>84.81</v>
      </c>
      <c r="I100" s="35">
        <f>F100</f>
        <v>0.11308</v>
      </c>
      <c r="J100" s="56">
        <f>IF(AND(E66*12&gt;=150000),E66*E69,E66)</f>
        <v>750</v>
      </c>
      <c r="K100" s="118">
        <f>J100*I100</f>
        <v>84.81</v>
      </c>
      <c r="L100" s="119">
        <f>K100-H100</f>
        <v>0</v>
      </c>
      <c r="M100" s="120">
        <f>IF(ISERROR(L100/H100), "", L100/H100)</f>
        <v>0</v>
      </c>
    </row>
    <row r="101" spans="1:13" ht="13.8" hidden="1" thickBot="1" x14ac:dyDescent="0.3">
      <c r="A101" s="103" t="str">
        <f t="shared" si="23"/>
        <v>Residential</v>
      </c>
      <c r="B101" s="103" t="s">
        <v>17</v>
      </c>
      <c r="D101" s="25" t="s">
        <v>80</v>
      </c>
      <c r="E101" s="25"/>
      <c r="F101" s="34">
        <v>0.11308</v>
      </c>
      <c r="G101" s="55">
        <f>IF(AND(E66*12&gt;=150000),E66*E68,E66)</f>
        <v>750</v>
      </c>
      <c r="H101" s="130">
        <f>G101*F101</f>
        <v>84.81</v>
      </c>
      <c r="I101" s="35">
        <f>F101</f>
        <v>0.11308</v>
      </c>
      <c r="J101" s="56">
        <f>IF(AND(E66*12&gt;=150000),E66*E69,E66)</f>
        <v>750</v>
      </c>
      <c r="K101" s="118">
        <f>J101*I101</f>
        <v>84.81</v>
      </c>
      <c r="L101" s="119">
        <f>K101-H101</f>
        <v>0</v>
      </c>
      <c r="M101" s="120">
        <f>IF(ISERROR(L101/H101), "", L101/H101)</f>
        <v>0</v>
      </c>
    </row>
    <row r="102" spans="1:13" ht="13.8" thickBot="1" x14ac:dyDescent="0.3">
      <c r="A102" s="103" t="str">
        <f t="shared" si="23"/>
        <v>Residential</v>
      </c>
      <c r="D102" s="58"/>
      <c r="E102" s="59"/>
      <c r="F102" s="60"/>
      <c r="G102" s="61"/>
      <c r="H102" s="62"/>
      <c r="I102" s="60"/>
      <c r="J102" s="63"/>
      <c r="K102" s="62"/>
      <c r="L102" s="64"/>
      <c r="M102" s="65"/>
    </row>
    <row r="103" spans="1:13" x14ac:dyDescent="0.25">
      <c r="A103" s="103" t="str">
        <f t="shared" si="23"/>
        <v>Residential</v>
      </c>
      <c r="B103" s="103" t="s">
        <v>12</v>
      </c>
      <c r="D103" s="135" t="s">
        <v>81</v>
      </c>
      <c r="E103" s="25"/>
      <c r="F103" s="136"/>
      <c r="G103" s="137"/>
      <c r="H103" s="138">
        <f>SUM(H93:H99,H92)</f>
        <v>177.55245886601696</v>
      </c>
      <c r="I103" s="139"/>
      <c r="J103" s="139"/>
      <c r="K103" s="138">
        <f>SUM(K93:K99,K92)</f>
        <v>180.97102855094062</v>
      </c>
      <c r="L103" s="140">
        <f>K103-H103</f>
        <v>3.4185696849236535</v>
      </c>
      <c r="M103" s="141">
        <f>IF((H103)=0,"",(L103/H103))</f>
        <v>1.9253857179772113E-2</v>
      </c>
    </row>
    <row r="104" spans="1:13" x14ac:dyDescent="0.25">
      <c r="A104" s="103" t="str">
        <f t="shared" si="23"/>
        <v>Residential</v>
      </c>
      <c r="B104" s="103" t="s">
        <v>12</v>
      </c>
      <c r="D104" s="142" t="s">
        <v>82</v>
      </c>
      <c r="E104" s="25"/>
      <c r="F104" s="136">
        <v>0.13</v>
      </c>
      <c r="G104" s="143"/>
      <c r="H104" s="144">
        <f>H103*F104</f>
        <v>23.081819652582205</v>
      </c>
      <c r="I104" s="145">
        <v>0.13</v>
      </c>
      <c r="J104" s="115"/>
      <c r="K104" s="144">
        <f>K103*I104</f>
        <v>23.526233711622282</v>
      </c>
      <c r="L104" s="119">
        <f>K104-H104</f>
        <v>0.4444140590400778</v>
      </c>
      <c r="M104" s="146">
        <f>IF((H104)=0,"",(L104/H104))</f>
        <v>1.9253857179772238E-2</v>
      </c>
    </row>
    <row r="105" spans="1:13" ht="14.4" x14ac:dyDescent="0.3">
      <c r="A105" s="103" t="str">
        <f t="shared" si="23"/>
        <v>Residential</v>
      </c>
      <c r="B105" s="103" t="s">
        <v>12</v>
      </c>
      <c r="D105" s="142" t="s">
        <v>83</v>
      </c>
      <c r="E105" s="147"/>
      <c r="F105" s="148">
        <v>0.23499999999999999</v>
      </c>
      <c r="G105" s="143"/>
      <c r="H105" s="144">
        <f>IF(OR(ISNUMBER(SEARCH("[DGEN]", E64))=TRUE, ISNUMBER(SEARCH("STREET LIGHT", E64))=TRUE), 0, IF(AND(E66=0, E67=0),0, IF(AND(E67=0, E66*12&gt;250000), 0, IF(AND(E66=0, E67&gt;=50), 0, IF(E66*12&lt;=250000, F105*H103*-1, IF(E67&lt;50, F105*H103*-1, 0))))))</f>
        <v>-41.724827833513984</v>
      </c>
      <c r="I105" s="148">
        <v>0.23499999999999999</v>
      </c>
      <c r="J105" s="115"/>
      <c r="K105" s="144">
        <f>IF(OR(ISNUMBER(SEARCH("[DGEN]", E64))=TRUE, ISNUMBER(SEARCH("STREET LIGHT", E64))=TRUE), 0, IF(AND(E66=0, E67=0),0, IF(AND(E67=0, E66*12&gt;250000), 0, IF(AND(E66=0, E67&gt;=50), 0, IF(E66*12&lt;=250000, I105*K103*-1, IF(E67&lt;50, I105*K103*-1, 0))))))</f>
        <v>-42.528191709471045</v>
      </c>
      <c r="L105" s="119">
        <f>K105-H105</f>
        <v>-0.80336387595706071</v>
      </c>
      <c r="M105" s="146"/>
    </row>
    <row r="106" spans="1:13" ht="13.8" thickBot="1" x14ac:dyDescent="0.3">
      <c r="A106" s="103" t="str">
        <f t="shared" si="23"/>
        <v>Residential</v>
      </c>
      <c r="B106" s="103" t="s">
        <v>84</v>
      </c>
      <c r="C106" s="24">
        <f>B16</f>
        <v>1</v>
      </c>
      <c r="D106" s="247" t="s">
        <v>85</v>
      </c>
      <c r="E106" s="247"/>
      <c r="F106" s="77"/>
      <c r="G106" s="78"/>
      <c r="H106" s="79">
        <f>H103+H104+H105</f>
        <v>158.90945068508518</v>
      </c>
      <c r="I106" s="80"/>
      <c r="J106" s="80"/>
      <c r="K106" s="81">
        <f>K103+K104+K105</f>
        <v>161.96907055309185</v>
      </c>
      <c r="L106" s="82">
        <f>K106-H106</f>
        <v>3.0596198680066777</v>
      </c>
      <c r="M106" s="83">
        <f>IF((H106)=0,"",(L106/H106))</f>
        <v>1.9253857179772162E-2</v>
      </c>
    </row>
    <row r="107" spans="1:13" ht="13.8" thickBot="1" x14ac:dyDescent="0.3">
      <c r="A107" s="103" t="str">
        <f t="shared" si="23"/>
        <v>Residential</v>
      </c>
      <c r="B107" s="103" t="s">
        <v>12</v>
      </c>
      <c r="D107" s="58"/>
      <c r="E107" s="59"/>
      <c r="F107" s="60"/>
      <c r="G107" s="61"/>
      <c r="H107" s="62"/>
      <c r="I107" s="60"/>
      <c r="J107" s="63"/>
      <c r="K107" s="62"/>
      <c r="L107" s="64"/>
      <c r="M107" s="65"/>
    </row>
    <row r="108" spans="1:13" ht="13.2" hidden="1" customHeight="1" x14ac:dyDescent="0.25">
      <c r="A108" s="103" t="str">
        <f t="shared" si="23"/>
        <v>Residential</v>
      </c>
      <c r="B108" s="103" t="s">
        <v>78</v>
      </c>
      <c r="D108" s="135" t="s">
        <v>86</v>
      </c>
      <c r="E108" s="25"/>
      <c r="F108" s="136"/>
      <c r="G108" s="137"/>
      <c r="H108" s="138">
        <f>SUM(H100,H93:H96,H92)</f>
        <v>166.72245886601695</v>
      </c>
      <c r="I108" s="139"/>
      <c r="J108" s="139"/>
      <c r="K108" s="138">
        <f>SUM(K100,K93:K96,K92)</f>
        <v>170.1410285509406</v>
      </c>
      <c r="L108" s="140">
        <f>K108-H108</f>
        <v>3.4185696849236535</v>
      </c>
      <c r="M108" s="141">
        <f>IF((H108)=0,"",(L108/H108))</f>
        <v>2.0504554144507407E-2</v>
      </c>
    </row>
    <row r="109" spans="1:13" hidden="1" x14ac:dyDescent="0.25">
      <c r="A109" s="103" t="str">
        <f t="shared" si="23"/>
        <v>Residential</v>
      </c>
      <c r="B109" s="103" t="s">
        <v>78</v>
      </c>
      <c r="D109" s="142" t="s">
        <v>82</v>
      </c>
      <c r="E109" s="25"/>
      <c r="F109" s="136">
        <v>0.13</v>
      </c>
      <c r="G109" s="137"/>
      <c r="H109" s="144">
        <f>H108*F109</f>
        <v>21.673919652582203</v>
      </c>
      <c r="I109" s="136">
        <v>0.13</v>
      </c>
      <c r="J109" s="145"/>
      <c r="K109" s="144">
        <f>K108*I109</f>
        <v>22.118333711622281</v>
      </c>
      <c r="L109" s="119">
        <f>K109-H109</f>
        <v>0.4444140590400778</v>
      </c>
      <c r="M109" s="146">
        <f>IF((H109)=0,"",(L109/H109))</f>
        <v>2.0504554144507539E-2</v>
      </c>
    </row>
    <row r="110" spans="1:13" ht="14.4" hidden="1" x14ac:dyDescent="0.3">
      <c r="A110" s="103" t="str">
        <f t="shared" si="23"/>
        <v>Residential</v>
      </c>
      <c r="B110" s="103" t="s">
        <v>78</v>
      </c>
      <c r="D110" s="142" t="s">
        <v>83</v>
      </c>
      <c r="E110" s="147"/>
      <c r="F110" s="148">
        <v>0.23499999999999999</v>
      </c>
      <c r="G110" s="137"/>
      <c r="H110" s="144">
        <f>IF(OR(ISNUMBER(SEARCH("[DGEN]", E64))=TRUE, ISNUMBER(SEARCH("STREET LIGHT", E64))=TRUE), 0, IF(AND(E66=0, E67=0),0, IF(AND(E67=0, E66*12&gt;250000), 0, IF(AND(E66=0, E67&gt;=50), 0, IF(E66*12&lt;=250000, F110*H108*-1, IF(E67&lt;50, F110*H108*-1, 0))))))</f>
        <v>-39.179777833513981</v>
      </c>
      <c r="I110" s="148">
        <v>0.23499999999999999</v>
      </c>
      <c r="J110" s="145"/>
      <c r="K110" s="144">
        <f>IF(OR(ISNUMBER(SEARCH("[DGEN]", E64))=TRUE, ISNUMBER(SEARCH("STREET LIGHT", E64))=TRUE), 0, IF(AND(E66=0, E67=0),0, IF(AND(E67=0, E66*12&gt;250000), 0, IF(AND(E66=0, E67&gt;=50), 0, IF(E66*12&lt;=250000, I110*K108*-1, IF(E67&lt;50, I110*K108*-1, 0))))))</f>
        <v>-39.983141709471042</v>
      </c>
      <c r="L110" s="119"/>
      <c r="M110" s="146"/>
    </row>
    <row r="111" spans="1:13" hidden="1" x14ac:dyDescent="0.25">
      <c r="A111" s="103" t="str">
        <f t="shared" si="23"/>
        <v>Residential</v>
      </c>
      <c r="B111" s="103" t="s">
        <v>87</v>
      </c>
      <c r="D111" s="248" t="s">
        <v>86</v>
      </c>
      <c r="E111" s="248"/>
      <c r="F111" s="149"/>
      <c r="G111" s="143"/>
      <c r="H111" s="138">
        <f>SUM(H108,H109)</f>
        <v>188.39637851859916</v>
      </c>
      <c r="I111" s="150"/>
      <c r="J111" s="150"/>
      <c r="K111" s="138">
        <f>SUM(K108,K109)</f>
        <v>192.25936226256289</v>
      </c>
      <c r="L111" s="140">
        <f>K111-H111</f>
        <v>3.8629837439637242</v>
      </c>
      <c r="M111" s="141">
        <f>IF((H111)=0,"",(L111/H111))</f>
        <v>2.0504554144507383E-2</v>
      </c>
    </row>
    <row r="112" spans="1:13" ht="13.8" hidden="1" thickBot="1" x14ac:dyDescent="0.3">
      <c r="A112" s="103" t="str">
        <f t="shared" si="23"/>
        <v>Residential</v>
      </c>
      <c r="B112" s="103" t="s">
        <v>78</v>
      </c>
      <c r="D112" s="131"/>
      <c r="E112" s="132"/>
      <c r="F112" s="151"/>
      <c r="G112" s="152"/>
      <c r="H112" s="153"/>
      <c r="I112" s="151"/>
      <c r="J112" s="133"/>
      <c r="K112" s="153"/>
      <c r="L112" s="154"/>
      <c r="M112" s="134"/>
    </row>
    <row r="113" spans="1:14" hidden="1" x14ac:dyDescent="0.25">
      <c r="A113" s="103" t="str">
        <f t="shared" si="23"/>
        <v>Residential</v>
      </c>
      <c r="B113" s="103" t="s">
        <v>17</v>
      </c>
      <c r="D113" s="135" t="s">
        <v>88</v>
      </c>
      <c r="E113" s="25"/>
      <c r="F113" s="136"/>
      <c r="G113" s="137"/>
      <c r="H113" s="138">
        <f>SUM(H101,H93:H96,H92)</f>
        <v>166.72245886601695</v>
      </c>
      <c r="I113" s="139"/>
      <c r="J113" s="139"/>
      <c r="K113" s="138">
        <f>SUM(K101,K93:K96,K92)</f>
        <v>170.1410285509406</v>
      </c>
      <c r="L113" s="140">
        <f>K113-H113</f>
        <v>3.4185696849236535</v>
      </c>
      <c r="M113" s="141">
        <f>IF((H113)=0,"",(L113/H113))</f>
        <v>2.0504554144507407E-2</v>
      </c>
    </row>
    <row r="114" spans="1:14" hidden="1" x14ac:dyDescent="0.25">
      <c r="A114" s="103" t="str">
        <f t="shared" si="23"/>
        <v>Residential</v>
      </c>
      <c r="B114" s="103" t="s">
        <v>17</v>
      </c>
      <c r="D114" s="142" t="s">
        <v>82</v>
      </c>
      <c r="E114" s="25"/>
      <c r="F114" s="136">
        <v>0.13</v>
      </c>
      <c r="G114" s="137"/>
      <c r="H114" s="144">
        <f>H113*F114</f>
        <v>21.673919652582203</v>
      </c>
      <c r="I114" s="136">
        <v>0.13</v>
      </c>
      <c r="J114" s="145"/>
      <c r="K114" s="144">
        <f>K113*I114</f>
        <v>22.118333711622281</v>
      </c>
      <c r="L114" s="119">
        <f>K114-H114</f>
        <v>0.4444140590400778</v>
      </c>
      <c r="M114" s="146">
        <f>IF((H114)=0,"",(L114/H114))</f>
        <v>2.0504554144507539E-2</v>
      </c>
    </row>
    <row r="115" spans="1:14" ht="14.4" hidden="1" x14ac:dyDescent="0.3">
      <c r="A115" s="103" t="str">
        <f t="shared" si="23"/>
        <v>Residential</v>
      </c>
      <c r="B115" s="103" t="s">
        <v>17</v>
      </c>
      <c r="D115" s="142" t="s">
        <v>83</v>
      </c>
      <c r="E115" s="147"/>
      <c r="F115" s="148">
        <v>0.23499999999999999</v>
      </c>
      <c r="G115" s="137"/>
      <c r="H115" s="144">
        <f>IF(OR(ISNUMBER(SEARCH("[DGEN]", E64))=TRUE, ISNUMBER(SEARCH("STREET LIGHT", E64))=TRUE), 0, IF(AND(E66=0, E67=0),0, IF(AND(E67=0, E66*12&gt;250000), 0, IF(AND(E66=0, E67&gt;=50), 0, IF(E66*12&lt;=250000, F115*H113*-1, IF(E67&lt;50, F115*H113*-1, 0))))))</f>
        <v>-39.179777833513981</v>
      </c>
      <c r="I115" s="148">
        <v>0.23499999999999999</v>
      </c>
      <c r="J115" s="145"/>
      <c r="K115" s="144">
        <f>IF(OR(ISNUMBER(SEARCH("[DGEN]", E64))=TRUE, ISNUMBER(SEARCH("STREET LIGHT", E64))=TRUE), 0, IF(AND(E66=0, E67=0),0, IF(AND(E67=0, E66*12&gt;250000), 0, IF(AND(E66=0, E67&gt;=50), 0, IF(E66*12&lt;=250000, I115*K113*-1, IF(E67&lt;50, I115*K113*-1, 0))))))</f>
        <v>-39.983141709471042</v>
      </c>
      <c r="L115" s="119"/>
      <c r="M115" s="146"/>
    </row>
    <row r="116" spans="1:14" hidden="1" x14ac:dyDescent="0.25">
      <c r="A116" s="103" t="str">
        <f t="shared" si="23"/>
        <v>Residential</v>
      </c>
      <c r="B116" s="103" t="s">
        <v>89</v>
      </c>
      <c r="D116" s="248" t="s">
        <v>88</v>
      </c>
      <c r="E116" s="248"/>
      <c r="F116" s="149"/>
      <c r="G116" s="143"/>
      <c r="H116" s="138">
        <f>SUM(H113,H114)</f>
        <v>188.39637851859916</v>
      </c>
      <c r="I116" s="150"/>
      <c r="J116" s="150"/>
      <c r="K116" s="138">
        <f>SUM(K113,K114)</f>
        <v>192.25936226256289</v>
      </c>
      <c r="L116" s="140">
        <f>K116-H116</f>
        <v>3.8629837439637242</v>
      </c>
      <c r="M116" s="141">
        <f>IF((H116)=0,"",(L116/H116))</f>
        <v>2.0504554144507383E-2</v>
      </c>
    </row>
    <row r="117" spans="1:14" ht="13.8" hidden="1" thickBot="1" x14ac:dyDescent="0.3">
      <c r="A117" s="103" t="str">
        <f t="shared" si="23"/>
        <v>Residential</v>
      </c>
      <c r="B117" s="103" t="s">
        <v>17</v>
      </c>
      <c r="D117" s="131"/>
      <c r="E117" s="132"/>
      <c r="F117" s="155"/>
      <c r="G117" s="152"/>
      <c r="H117" s="156"/>
      <c r="I117" s="155"/>
      <c r="J117" s="133"/>
      <c r="K117" s="156"/>
      <c r="L117" s="154"/>
      <c r="M117" s="157"/>
    </row>
    <row r="120" spans="1:14" x14ac:dyDescent="0.25">
      <c r="C120" s="103"/>
      <c r="D120" s="104" t="s">
        <v>34</v>
      </c>
      <c r="E120" s="246" t="str">
        <f>D17</f>
        <v>GS &lt;50</v>
      </c>
      <c r="F120" s="246"/>
      <c r="G120" s="246"/>
      <c r="H120" s="246"/>
      <c r="I120" s="246"/>
      <c r="J120" s="246"/>
      <c r="K120" s="103" t="str">
        <f>IF(N17="DEMAND - INTERVAL","RTSR - INTERVAL METERED","")</f>
        <v/>
      </c>
    </row>
    <row r="121" spans="1:14" x14ac:dyDescent="0.25">
      <c r="C121" s="103"/>
      <c r="D121" s="104" t="s">
        <v>35</v>
      </c>
      <c r="E121" s="236" t="str">
        <f>H17</f>
        <v>RPP</v>
      </c>
      <c r="F121" s="236"/>
      <c r="G121" s="236"/>
      <c r="H121" s="20"/>
      <c r="I121" s="20"/>
    </row>
    <row r="122" spans="1:14" ht="15.6" x14ac:dyDescent="0.25">
      <c r="C122" s="103"/>
      <c r="D122" s="104" t="s">
        <v>36</v>
      </c>
      <c r="E122" s="21">
        <f>K17</f>
        <v>2000</v>
      </c>
      <c r="F122" s="105" t="s">
        <v>11</v>
      </c>
      <c r="J122" s="22"/>
      <c r="K122" s="22"/>
      <c r="L122" s="22"/>
      <c r="M122" s="22"/>
      <c r="N122" s="22"/>
    </row>
    <row r="123" spans="1:14" ht="15.6" x14ac:dyDescent="0.3">
      <c r="C123" s="103"/>
      <c r="D123" s="104" t="s">
        <v>37</v>
      </c>
      <c r="E123" s="21">
        <f>L17</f>
        <v>0</v>
      </c>
      <c r="F123" s="106" t="s">
        <v>16</v>
      </c>
      <c r="G123" s="107"/>
      <c r="H123" s="108"/>
      <c r="I123" s="108"/>
      <c r="J123" s="108"/>
    </row>
    <row r="124" spans="1:14" x14ac:dyDescent="0.25">
      <c r="C124" s="103"/>
      <c r="D124" s="104" t="s">
        <v>38</v>
      </c>
      <c r="E124" s="23">
        <f>I17</f>
        <v>1.0415000000000001</v>
      </c>
    </row>
    <row r="125" spans="1:14" x14ac:dyDescent="0.25">
      <c r="C125" s="103"/>
      <c r="D125" s="104" t="s">
        <v>39</v>
      </c>
      <c r="E125" s="23">
        <f>J17</f>
        <v>1.0415000000000001</v>
      </c>
    </row>
    <row r="126" spans="1:14" x14ac:dyDescent="0.25">
      <c r="C126" s="103"/>
    </row>
    <row r="127" spans="1:14" x14ac:dyDescent="0.25">
      <c r="C127" s="103"/>
      <c r="E127" s="105"/>
      <c r="F127" s="237" t="s">
        <v>40</v>
      </c>
      <c r="G127" s="238"/>
      <c r="H127" s="239"/>
      <c r="I127" s="237" t="s">
        <v>41</v>
      </c>
      <c r="J127" s="238"/>
      <c r="K127" s="239"/>
      <c r="L127" s="237" t="s">
        <v>42</v>
      </c>
      <c r="M127" s="239"/>
    </row>
    <row r="128" spans="1:14" x14ac:dyDescent="0.25">
      <c r="C128" s="103"/>
      <c r="E128" s="240"/>
      <c r="F128" s="109" t="s">
        <v>43</v>
      </c>
      <c r="G128" s="109" t="s">
        <v>44</v>
      </c>
      <c r="H128" s="110" t="s">
        <v>45</v>
      </c>
      <c r="I128" s="109" t="s">
        <v>43</v>
      </c>
      <c r="J128" s="111" t="s">
        <v>44</v>
      </c>
      <c r="K128" s="110" t="s">
        <v>45</v>
      </c>
      <c r="L128" s="242" t="s">
        <v>46</v>
      </c>
      <c r="M128" s="244" t="s">
        <v>47</v>
      </c>
    </row>
    <row r="129" spans="1:13" x14ac:dyDescent="0.25">
      <c r="C129" s="103"/>
      <c r="E129" s="241"/>
      <c r="F129" s="112" t="s">
        <v>48</v>
      </c>
      <c r="G129" s="112"/>
      <c r="H129" s="113" t="s">
        <v>48</v>
      </c>
      <c r="I129" s="112" t="s">
        <v>48</v>
      </c>
      <c r="J129" s="113"/>
      <c r="K129" s="113" t="s">
        <v>48</v>
      </c>
      <c r="L129" s="243"/>
      <c r="M129" s="245"/>
    </row>
    <row r="130" spans="1:13" x14ac:dyDescent="0.25">
      <c r="A130" s="103" t="str">
        <f>$E120</f>
        <v>GS &lt;50</v>
      </c>
      <c r="D130" s="114" t="s">
        <v>49</v>
      </c>
      <c r="E130" s="25"/>
      <c r="F130" s="26">
        <f>'WRZ BI (2029)'!I130</f>
        <v>27.24</v>
      </c>
      <c r="G130" s="115">
        <v>1</v>
      </c>
      <c r="H130" s="116">
        <f>G130*F130</f>
        <v>27.24</v>
      </c>
      <c r="I130" s="29">
        <v>27.24</v>
      </c>
      <c r="J130" s="117">
        <f>G130</f>
        <v>1</v>
      </c>
      <c r="K130" s="118">
        <f>J130*I130</f>
        <v>27.24</v>
      </c>
      <c r="L130" s="119">
        <f>K130-H130</f>
        <v>0</v>
      </c>
      <c r="M130" s="120">
        <f>IF(ISERROR(L130/H130), "", L130/H130)</f>
        <v>0</v>
      </c>
    </row>
    <row r="131" spans="1:13" x14ac:dyDescent="0.25">
      <c r="A131" s="103" t="str">
        <f t="shared" ref="A131:A173" si="28">A130</f>
        <v>GS &lt;50</v>
      </c>
      <c r="D131" s="114" t="s">
        <v>50</v>
      </c>
      <c r="E131" s="25"/>
      <c r="F131" s="36">
        <f>'WRZ BI (2029)'!I131</f>
        <v>3.5499999999999997E-2</v>
      </c>
      <c r="G131" s="115">
        <f>IF($E123&gt;0, $E123, $E122)</f>
        <v>2000</v>
      </c>
      <c r="H131" s="116">
        <f>G131*F131</f>
        <v>71</v>
      </c>
      <c r="I131" s="201">
        <v>3.7600000000000001E-2</v>
      </c>
      <c r="J131" s="117">
        <f>IF($E123&gt;0, $E123, $E122)</f>
        <v>2000</v>
      </c>
      <c r="K131" s="118">
        <f>J131*I131</f>
        <v>75.2</v>
      </c>
      <c r="L131" s="119">
        <f>K131-H131</f>
        <v>4.2000000000000028</v>
      </c>
      <c r="M131" s="120">
        <f>IF(ISERROR(L131/H131), "", L131/H131)</f>
        <v>5.9154929577464828E-2</v>
      </c>
    </row>
    <row r="132" spans="1:13" ht="13.2" hidden="1" customHeight="1" x14ac:dyDescent="0.25">
      <c r="A132" s="103" t="str">
        <f t="shared" si="28"/>
        <v>GS &lt;50</v>
      </c>
      <c r="D132" s="114" t="s">
        <v>51</v>
      </c>
      <c r="E132" s="25"/>
      <c r="F132" s="34"/>
      <c r="G132" s="115">
        <f>IF($E123&gt;0, $E123, $E122)</f>
        <v>2000</v>
      </c>
      <c r="H132" s="116">
        <v>0</v>
      </c>
      <c r="I132" s="35"/>
      <c r="J132" s="117">
        <f>IF($E123&gt;0, $E123, $E122)</f>
        <v>2000</v>
      </c>
      <c r="K132" s="118">
        <v>0</v>
      </c>
      <c r="L132" s="119"/>
      <c r="M132" s="120"/>
    </row>
    <row r="133" spans="1:13" ht="13.2" hidden="1" customHeight="1" x14ac:dyDescent="0.25">
      <c r="A133" s="103" t="str">
        <f t="shared" si="28"/>
        <v>GS &lt;50</v>
      </c>
      <c r="D133" s="114" t="s">
        <v>52</v>
      </c>
      <c r="E133" s="25"/>
      <c r="F133" s="34"/>
      <c r="G133" s="115">
        <f>IF($E123&gt;0, $E123, $E122)</f>
        <v>2000</v>
      </c>
      <c r="H133" s="116">
        <v>0</v>
      </c>
      <c r="I133" s="35"/>
      <c r="J133" s="121">
        <f>IF($E123&gt;0, $E123, $E122)</f>
        <v>2000</v>
      </c>
      <c r="K133" s="118">
        <v>0</v>
      </c>
      <c r="L133" s="119">
        <f t="shared" ref="L133:L151" si="29">K133-H133</f>
        <v>0</v>
      </c>
      <c r="M133" s="120" t="str">
        <f>IF(ISERROR(L133/H133), "", L133/H133)</f>
        <v/>
      </c>
    </row>
    <row r="134" spans="1:13" x14ac:dyDescent="0.25">
      <c r="A134" s="103" t="str">
        <f t="shared" si="28"/>
        <v>GS &lt;50</v>
      </c>
      <c r="D134" s="114" t="s">
        <v>53</v>
      </c>
      <c r="E134" s="25"/>
      <c r="F134" s="26">
        <f>'WRZ BI (2029)'!I134</f>
        <v>0</v>
      </c>
      <c r="G134" s="115">
        <v>1</v>
      </c>
      <c r="H134" s="116">
        <f>G134*F134</f>
        <v>0</v>
      </c>
      <c r="I134" s="29">
        <v>0</v>
      </c>
      <c r="J134" s="117">
        <f>G134</f>
        <v>1</v>
      </c>
      <c r="K134" s="118">
        <f>J134*I134</f>
        <v>0</v>
      </c>
      <c r="L134" s="119">
        <f t="shared" si="29"/>
        <v>0</v>
      </c>
      <c r="M134" s="120" t="str">
        <f>IF(ISERROR(L134/H134), "", L134/H134)</f>
        <v/>
      </c>
    </row>
    <row r="135" spans="1:13" x14ac:dyDescent="0.25">
      <c r="A135" s="103" t="str">
        <f t="shared" si="28"/>
        <v>GS &lt;50</v>
      </c>
      <c r="D135" s="114" t="s">
        <v>54</v>
      </c>
      <c r="E135" s="25"/>
      <c r="F135" s="36">
        <f>'WRZ BI (2029)'!I135</f>
        <v>2.0071596141889988E-3</v>
      </c>
      <c r="G135" s="115">
        <f>IF($E123&gt;0, $E123, $E122)</f>
        <v>2000</v>
      </c>
      <c r="H135" s="116">
        <f>G135*F135</f>
        <v>4.0143192283779978</v>
      </c>
      <c r="I135" s="201">
        <v>2.0071596141889988E-3</v>
      </c>
      <c r="J135" s="117">
        <f>IF($E123&gt;0, $E123, $E122)</f>
        <v>2000</v>
      </c>
      <c r="K135" s="118">
        <f>J135*I135</f>
        <v>4.0143192283779978</v>
      </c>
      <c r="L135" s="119">
        <f t="shared" si="29"/>
        <v>0</v>
      </c>
      <c r="M135" s="120">
        <f>IF(ISERROR(L135/H135), "", L135/H135)</f>
        <v>0</v>
      </c>
    </row>
    <row r="136" spans="1:13" x14ac:dyDescent="0.25">
      <c r="A136" s="103" t="str">
        <f t="shared" si="28"/>
        <v>GS &lt;50</v>
      </c>
      <c r="B136" s="103" t="s">
        <v>55</v>
      </c>
      <c r="C136" s="24">
        <f>B17</f>
        <v>2</v>
      </c>
      <c r="D136" s="46" t="s">
        <v>56</v>
      </c>
      <c r="E136" s="47"/>
      <c r="F136" s="48"/>
      <c r="G136" s="49"/>
      <c r="H136" s="50">
        <f>SUM(H130:H135)</f>
        <v>102.25431922837799</v>
      </c>
      <c r="I136" s="51"/>
      <c r="J136" s="52"/>
      <c r="K136" s="50">
        <f>SUM(K130:K135)</f>
        <v>106.454319228378</v>
      </c>
      <c r="L136" s="41">
        <f t="shared" si="29"/>
        <v>4.2000000000000028</v>
      </c>
      <c r="M136" s="42">
        <f>IF((H136)=0,"",(L136/H136))</f>
        <v>4.1074059577078513E-2</v>
      </c>
    </row>
    <row r="137" spans="1:13" x14ac:dyDescent="0.25">
      <c r="A137" s="103" t="str">
        <f t="shared" si="28"/>
        <v>GS &lt;50</v>
      </c>
      <c r="D137" s="123" t="s">
        <v>57</v>
      </c>
      <c r="E137" s="25"/>
      <c r="F137" s="34">
        <f>IF((E122*12&gt;=150000), 0, IF(E121="RPP",(F153*OffPeakPer+F154*MidPeakPer+F155*OnPeakPer),IF(E121="Non-RPP (Retailer)",F156,F157)))</f>
        <v>0.12752000000000002</v>
      </c>
      <c r="G137" s="43">
        <f>IF(F137=0, 0, $E122*E124-E122)</f>
        <v>83</v>
      </c>
      <c r="H137" s="28">
        <f t="shared" ref="H137:H144" si="30">G137*F137</f>
        <v>10.584160000000002</v>
      </c>
      <c r="I137" s="35">
        <f>IF((E122*12&gt;=150000), 0, IF(E121="RPP",(I153*OffPeakPer+I154*MidPeakPer+I155*OnPeakPer),IF(E121="Non-RPP (Retailer)",I156,I157)))</f>
        <v>0.12752000000000002</v>
      </c>
      <c r="J137" s="44">
        <f>IF(I137=0, 0, E122*E125-E122)</f>
        <v>83</v>
      </c>
      <c r="K137" s="31">
        <f t="shared" ref="K137:K144" si="31">J137*I137</f>
        <v>10.584160000000002</v>
      </c>
      <c r="L137" s="119">
        <f t="shared" si="29"/>
        <v>0</v>
      </c>
      <c r="M137" s="120">
        <f t="shared" ref="M137:M144" si="32">IF(ISERROR(L137/H137), "", L137/H137)</f>
        <v>0</v>
      </c>
    </row>
    <row r="138" spans="1:13" ht="26.4" x14ac:dyDescent="0.25">
      <c r="A138" s="103" t="str">
        <f t="shared" si="28"/>
        <v>GS &lt;50</v>
      </c>
      <c r="D138" s="123" t="s">
        <v>58</v>
      </c>
      <c r="E138" s="25"/>
      <c r="F138" s="36">
        <f>'WRZ BI (2029)'!I138</f>
        <v>0</v>
      </c>
      <c r="G138" s="55">
        <f>IF($E123&gt;0, $E123, $E122)</f>
        <v>2000</v>
      </c>
      <c r="H138" s="116">
        <f t="shared" si="30"/>
        <v>0</v>
      </c>
      <c r="I138" s="201">
        <v>0</v>
      </c>
      <c r="J138" s="56">
        <f>IF($E123&gt;0, $E123, $E122)</f>
        <v>2000</v>
      </c>
      <c r="K138" s="118">
        <f t="shared" si="31"/>
        <v>0</v>
      </c>
      <c r="L138" s="119">
        <f t="shared" si="29"/>
        <v>0</v>
      </c>
      <c r="M138" s="120" t="str">
        <f t="shared" si="32"/>
        <v/>
      </c>
    </row>
    <row r="139" spans="1:13" x14ac:dyDescent="0.25">
      <c r="A139" s="103" t="str">
        <f t="shared" si="28"/>
        <v>GS &lt;50</v>
      </c>
      <c r="D139" s="123" t="s">
        <v>59</v>
      </c>
      <c r="E139" s="25"/>
      <c r="F139" s="36">
        <f>'WRZ BI (2029)'!I139</f>
        <v>0</v>
      </c>
      <c r="G139" s="55">
        <f>IF($E123&gt;0, $E123, $E122)</f>
        <v>2000</v>
      </c>
      <c r="H139" s="116">
        <f t="shared" si="30"/>
        <v>0</v>
      </c>
      <c r="I139" s="201">
        <v>0</v>
      </c>
      <c r="J139" s="56">
        <f>IF($E123&gt;0, $E123, $E122)</f>
        <v>2000</v>
      </c>
      <c r="K139" s="118">
        <f t="shared" si="31"/>
        <v>0</v>
      </c>
      <c r="L139" s="119">
        <f t="shared" si="29"/>
        <v>0</v>
      </c>
      <c r="M139" s="120" t="str">
        <f t="shared" si="32"/>
        <v/>
      </c>
    </row>
    <row r="140" spans="1:13" x14ac:dyDescent="0.25">
      <c r="A140" s="103" t="str">
        <f t="shared" si="28"/>
        <v>GS &lt;50</v>
      </c>
      <c r="D140" s="123" t="s">
        <v>60</v>
      </c>
      <c r="E140" s="25"/>
      <c r="F140" s="36">
        <f>'WRZ BI (2029)'!I140</f>
        <v>0</v>
      </c>
      <c r="G140" s="55">
        <f>E122</f>
        <v>2000</v>
      </c>
      <c r="H140" s="116">
        <f t="shared" si="30"/>
        <v>0</v>
      </c>
      <c r="I140" s="201">
        <v>0</v>
      </c>
      <c r="J140" s="56">
        <f>E122</f>
        <v>2000</v>
      </c>
      <c r="K140" s="118">
        <f t="shared" si="31"/>
        <v>0</v>
      </c>
      <c r="L140" s="119">
        <f t="shared" si="29"/>
        <v>0</v>
      </c>
      <c r="M140" s="120" t="str">
        <f t="shared" si="32"/>
        <v/>
      </c>
    </row>
    <row r="141" spans="1:13" x14ac:dyDescent="0.25">
      <c r="A141" s="103" t="str">
        <f t="shared" si="28"/>
        <v>GS &lt;50</v>
      </c>
      <c r="D141" s="114" t="s">
        <v>61</v>
      </c>
      <c r="E141" s="25"/>
      <c r="F141" s="36">
        <f>'WRZ BI (2029)'!I141</f>
        <v>1.4965562251150709E-3</v>
      </c>
      <c r="G141" s="55">
        <f>IF($E123&gt;0, $E123, $E122)</f>
        <v>2000</v>
      </c>
      <c r="H141" s="116">
        <f t="shared" si="30"/>
        <v>2.9931124502301416</v>
      </c>
      <c r="I141" s="201">
        <v>1.5649707472969784E-3</v>
      </c>
      <c r="J141" s="56">
        <f>IF($E123&gt;0, $E123, $E122)</f>
        <v>2000</v>
      </c>
      <c r="K141" s="118">
        <f t="shared" si="31"/>
        <v>3.1299414945939565</v>
      </c>
      <c r="L141" s="119">
        <f t="shared" si="29"/>
        <v>0.13682904436381493</v>
      </c>
      <c r="M141" s="120">
        <f t="shared" si="32"/>
        <v>4.5714635396773715E-2</v>
      </c>
    </row>
    <row r="142" spans="1:13" ht="26.4" x14ac:dyDescent="0.25">
      <c r="A142" s="103" t="str">
        <f t="shared" si="28"/>
        <v>GS &lt;50</v>
      </c>
      <c r="D142" s="123" t="s">
        <v>62</v>
      </c>
      <c r="E142" s="25"/>
      <c r="F142" s="26">
        <v>0.42</v>
      </c>
      <c r="G142" s="115">
        <v>1</v>
      </c>
      <c r="H142" s="116">
        <f t="shared" si="30"/>
        <v>0.42</v>
      </c>
      <c r="I142" s="29">
        <v>0.42</v>
      </c>
      <c r="J142" s="121">
        <v>1</v>
      </c>
      <c r="K142" s="118">
        <f t="shared" si="31"/>
        <v>0.42</v>
      </c>
      <c r="L142" s="119">
        <f t="shared" si="29"/>
        <v>0</v>
      </c>
      <c r="M142" s="120">
        <f t="shared" si="32"/>
        <v>0</v>
      </c>
    </row>
    <row r="143" spans="1:13" x14ac:dyDescent="0.25">
      <c r="A143" s="103" t="str">
        <f t="shared" si="28"/>
        <v>GS &lt;50</v>
      </c>
      <c r="D143" s="114" t="s">
        <v>63</v>
      </c>
      <c r="E143" s="25"/>
      <c r="F143" s="36">
        <v>0</v>
      </c>
      <c r="G143" s="115">
        <v>1</v>
      </c>
      <c r="H143" s="116">
        <f t="shared" si="30"/>
        <v>0</v>
      </c>
      <c r="I143" s="29">
        <v>0</v>
      </c>
      <c r="J143" s="121">
        <v>1</v>
      </c>
      <c r="K143" s="118">
        <f t="shared" si="31"/>
        <v>0</v>
      </c>
      <c r="L143" s="119">
        <f t="shared" si="29"/>
        <v>0</v>
      </c>
      <c r="M143" s="120" t="str">
        <f t="shared" si="32"/>
        <v/>
      </c>
    </row>
    <row r="144" spans="1:13" x14ac:dyDescent="0.25">
      <c r="A144" s="103" t="str">
        <f t="shared" si="28"/>
        <v>GS &lt;50</v>
      </c>
      <c r="D144" s="114" t="s">
        <v>64</v>
      </c>
      <c r="E144" s="25"/>
      <c r="F144" s="34">
        <f>'WRZ BI (2029)'!I144</f>
        <v>-5.1587484510541794E-5</v>
      </c>
      <c r="G144" s="55">
        <f>IF($E123&gt;0, $E123, $E122)</f>
        <v>2000</v>
      </c>
      <c r="H144" s="116">
        <f t="shared" si="30"/>
        <v>-0.10317496902108358</v>
      </c>
      <c r="I144" s="201">
        <v>-5.1587484510541794E-5</v>
      </c>
      <c r="J144" s="56">
        <f>IF($E123&gt;0, $E123, $E122)</f>
        <v>2000</v>
      </c>
      <c r="K144" s="118">
        <f t="shared" si="31"/>
        <v>-0.10317496902108358</v>
      </c>
      <c r="L144" s="119">
        <f t="shared" si="29"/>
        <v>0</v>
      </c>
      <c r="M144" s="120">
        <f t="shared" si="32"/>
        <v>0</v>
      </c>
    </row>
    <row r="145" spans="1:14" ht="26.4" x14ac:dyDescent="0.25">
      <c r="A145" s="103" t="str">
        <f t="shared" si="28"/>
        <v>GS &lt;50</v>
      </c>
      <c r="B145" s="103" t="s">
        <v>65</v>
      </c>
      <c r="C145" s="24">
        <f>B17</f>
        <v>2</v>
      </c>
      <c r="D145" s="46" t="s">
        <v>66</v>
      </c>
      <c r="E145" s="47"/>
      <c r="F145" s="48"/>
      <c r="G145" s="49"/>
      <c r="H145" s="50">
        <f>SUM(H136:H144)</f>
        <v>116.14841670958705</v>
      </c>
      <c r="I145" s="51"/>
      <c r="J145" s="52"/>
      <c r="K145" s="50">
        <f>SUM(K136:K144)</f>
        <v>120.48524575395086</v>
      </c>
      <c r="L145" s="41">
        <f t="shared" si="29"/>
        <v>4.3368290443638102</v>
      </c>
      <c r="M145" s="42">
        <f>IF((H145)=0,"",(L145/H145))</f>
        <v>3.7338684135552594E-2</v>
      </c>
    </row>
    <row r="146" spans="1:14" x14ac:dyDescent="0.25">
      <c r="A146" s="103" t="str">
        <f t="shared" si="28"/>
        <v>GS &lt;50</v>
      </c>
      <c r="D146" s="126" t="s">
        <v>67</v>
      </c>
      <c r="E146" s="25"/>
      <c r="F146" s="36">
        <f>'WRZ BI (2029)'!I146</f>
        <v>1.32E-2</v>
      </c>
      <c r="G146" s="43">
        <f>IF($E123&gt;0, $E123, $E122*$E124)</f>
        <v>2083</v>
      </c>
      <c r="H146" s="116">
        <f>G146*F146</f>
        <v>27.4956</v>
      </c>
      <c r="I146" s="201">
        <v>1.3899999999999999E-2</v>
      </c>
      <c r="J146" s="44">
        <f>IF($E123&gt;0, $E123, $E122*$E125)</f>
        <v>2083</v>
      </c>
      <c r="K146" s="118">
        <f>J146*I146</f>
        <v>28.953699999999998</v>
      </c>
      <c r="L146" s="119">
        <f t="shared" si="29"/>
        <v>1.4580999999999982</v>
      </c>
      <c r="M146" s="120">
        <f>IF(ISERROR(L146/H146), "", L146/H146)</f>
        <v>5.3030303030302962E-2</v>
      </c>
      <c r="N146" s="127"/>
    </row>
    <row r="147" spans="1:14" ht="26.4" x14ac:dyDescent="0.25">
      <c r="A147" s="103" t="str">
        <f t="shared" si="28"/>
        <v>GS &lt;50</v>
      </c>
      <c r="D147" s="128" t="s">
        <v>68</v>
      </c>
      <c r="E147" s="25"/>
      <c r="F147" s="36">
        <f>'WRZ BI (2029)'!I147</f>
        <v>9.7999999999999997E-3</v>
      </c>
      <c r="G147" s="43">
        <f>IF($E123&gt;0, $E123, $E122*$E124)</f>
        <v>2083</v>
      </c>
      <c r="H147" s="116">
        <f>G147*F147</f>
        <v>20.413399999999999</v>
      </c>
      <c r="I147" s="201">
        <v>1.03E-2</v>
      </c>
      <c r="J147" s="44">
        <f>IF($E123&gt;0, $E123, $E122*$E125)</f>
        <v>2083</v>
      </c>
      <c r="K147" s="118">
        <f>J147*I147</f>
        <v>21.454899999999999</v>
      </c>
      <c r="L147" s="119">
        <f t="shared" si="29"/>
        <v>1.0414999999999992</v>
      </c>
      <c r="M147" s="120">
        <f>IF(ISERROR(L147/H147), "", L147/H147)</f>
        <v>5.1020408163265266E-2</v>
      </c>
      <c r="N147" s="127"/>
    </row>
    <row r="148" spans="1:14" ht="26.4" x14ac:dyDescent="0.25">
      <c r="A148" s="103" t="str">
        <f t="shared" si="28"/>
        <v>GS &lt;50</v>
      </c>
      <c r="B148" s="103" t="s">
        <v>69</v>
      </c>
      <c r="C148" s="24">
        <f>B17</f>
        <v>2</v>
      </c>
      <c r="D148" s="46" t="s">
        <v>70</v>
      </c>
      <c r="E148" s="47"/>
      <c r="F148" s="48"/>
      <c r="G148" s="49"/>
      <c r="H148" s="50">
        <f>SUM(H145:H147)</f>
        <v>164.05741670958705</v>
      </c>
      <c r="I148" s="51"/>
      <c r="J148" s="52"/>
      <c r="K148" s="50">
        <f>SUM(K145:K147)</f>
        <v>170.89384575395087</v>
      </c>
      <c r="L148" s="41">
        <f t="shared" si="29"/>
        <v>6.8364290443638254</v>
      </c>
      <c r="M148" s="42">
        <f>IF((H148)=0,"",(L148/H148))</f>
        <v>4.1670953873823392E-2</v>
      </c>
    </row>
    <row r="149" spans="1:14" ht="26.4" x14ac:dyDescent="0.25">
      <c r="A149" s="103" t="str">
        <f t="shared" si="28"/>
        <v>GS &lt;50</v>
      </c>
      <c r="D149" s="129" t="s">
        <v>71</v>
      </c>
      <c r="E149" s="25"/>
      <c r="F149" s="34">
        <v>4.7000000000000002E-3</v>
      </c>
      <c r="G149" s="43">
        <f>E122*E124</f>
        <v>2083</v>
      </c>
      <c r="H149" s="53">
        <f>G149*F149</f>
        <v>9.7901000000000007</v>
      </c>
      <c r="I149" s="35">
        <f>F149</f>
        <v>4.7000000000000002E-3</v>
      </c>
      <c r="J149" s="44">
        <f>E122*E125</f>
        <v>2083</v>
      </c>
      <c r="K149" s="31">
        <f>J149*I149</f>
        <v>9.7901000000000007</v>
      </c>
      <c r="L149" s="119">
        <f t="shared" si="29"/>
        <v>0</v>
      </c>
      <c r="M149" s="120">
        <f>IF(ISERROR(L149/H149), "", L149/H149)</f>
        <v>0</v>
      </c>
    </row>
    <row r="150" spans="1:14" ht="26.4" x14ac:dyDescent="0.25">
      <c r="A150" s="103" t="str">
        <f t="shared" si="28"/>
        <v>GS &lt;50</v>
      </c>
      <c r="D150" s="129" t="s">
        <v>72</v>
      </c>
      <c r="E150" s="25"/>
      <c r="F150" s="34">
        <v>5.9999999999999995E-4</v>
      </c>
      <c r="G150" s="43">
        <f>E122*E124</f>
        <v>2083</v>
      </c>
      <c r="H150" s="53">
        <f>G150*F150</f>
        <v>1.2497999999999998</v>
      </c>
      <c r="I150" s="35">
        <f>F150</f>
        <v>5.9999999999999995E-4</v>
      </c>
      <c r="J150" s="44">
        <f>E122*E125</f>
        <v>2083</v>
      </c>
      <c r="K150" s="31">
        <f>J150*I150</f>
        <v>1.2497999999999998</v>
      </c>
      <c r="L150" s="119">
        <f t="shared" si="29"/>
        <v>0</v>
      </c>
      <c r="M150" s="120">
        <f>IF(ISERROR(L150/H150), "", L150/H150)</f>
        <v>0</v>
      </c>
    </row>
    <row r="151" spans="1:14" x14ac:dyDescent="0.25">
      <c r="A151" s="103" t="str">
        <f t="shared" si="28"/>
        <v>GS &lt;50</v>
      </c>
      <c r="D151" s="25" t="s">
        <v>73</v>
      </c>
      <c r="E151" s="25"/>
      <c r="F151" s="54">
        <v>0.25</v>
      </c>
      <c r="G151" s="115">
        <v>1</v>
      </c>
      <c r="H151" s="130">
        <f>G151*F151</f>
        <v>0.25</v>
      </c>
      <c r="I151" s="45">
        <v>0.25</v>
      </c>
      <c r="J151" s="117">
        <v>1</v>
      </c>
      <c r="K151" s="118">
        <f>J151*I151</f>
        <v>0.25</v>
      </c>
      <c r="L151" s="119">
        <f t="shared" si="29"/>
        <v>0</v>
      </c>
      <c r="M151" s="120">
        <f>IF(ISERROR(L151/H151), "", L151/H151)</f>
        <v>0</v>
      </c>
    </row>
    <row r="152" spans="1:14" ht="26.4" hidden="1" customHeight="1" x14ac:dyDescent="0.25">
      <c r="A152" s="103" t="str">
        <f t="shared" si="28"/>
        <v>GS &lt;50</v>
      </c>
      <c r="D152" s="129" t="s">
        <v>74</v>
      </c>
      <c r="E152" s="25"/>
      <c r="F152" s="34"/>
      <c r="G152" s="55"/>
      <c r="H152" s="130"/>
      <c r="I152" s="35"/>
      <c r="J152" s="56"/>
      <c r="K152" s="118"/>
      <c r="L152" s="119"/>
      <c r="M152" s="120"/>
    </row>
    <row r="153" spans="1:14" x14ac:dyDescent="0.25">
      <c r="A153" s="103" t="str">
        <f t="shared" si="28"/>
        <v>GS &lt;50</v>
      </c>
      <c r="B153" s="103" t="s">
        <v>12</v>
      </c>
      <c r="D153" s="25" t="s">
        <v>75</v>
      </c>
      <c r="E153" s="25"/>
      <c r="F153" s="34">
        <v>9.8000000000000004E-2</v>
      </c>
      <c r="G153" s="55">
        <f>IF(AND(E122*12&gt;=150000),OffPeakPer*E122*E124,OffPeakPer*E122)</f>
        <v>1280</v>
      </c>
      <c r="H153" s="130">
        <f>G153*F153</f>
        <v>125.44</v>
      </c>
      <c r="I153" s="35">
        <f>F153</f>
        <v>9.8000000000000004E-2</v>
      </c>
      <c r="J153" s="56">
        <f>IF(AND(E122*12&gt;=150000),OffPeakPer*E122*E125,OffPeakPer*E122)</f>
        <v>1280</v>
      </c>
      <c r="K153" s="118">
        <f>J153*I153</f>
        <v>125.44</v>
      </c>
      <c r="L153" s="119">
        <f>K153-H153</f>
        <v>0</v>
      </c>
      <c r="M153" s="120">
        <f>IF(ISERROR(L153/H153), "", L153/H153)</f>
        <v>0</v>
      </c>
    </row>
    <row r="154" spans="1:14" x14ac:dyDescent="0.25">
      <c r="A154" s="103" t="str">
        <f t="shared" si="28"/>
        <v>GS &lt;50</v>
      </c>
      <c r="B154" s="103" t="s">
        <v>12</v>
      </c>
      <c r="D154" s="25" t="s">
        <v>76</v>
      </c>
      <c r="E154" s="25"/>
      <c r="F154" s="34">
        <v>0.157</v>
      </c>
      <c r="G154" s="55">
        <f>IF(AND(E122*12&gt;=150000),MidPeakPer*E122*E124,MidPeakPer*E122)</f>
        <v>360</v>
      </c>
      <c r="H154" s="130">
        <f>G154*F154</f>
        <v>56.52</v>
      </c>
      <c r="I154" s="35">
        <f>F154</f>
        <v>0.157</v>
      </c>
      <c r="J154" s="56">
        <f>IF(AND(E122*12&gt;=150000),MidPeakPer*E122*E125,MidPeakPer*E122)</f>
        <v>360</v>
      </c>
      <c r="K154" s="118">
        <f>J154*I154</f>
        <v>56.52</v>
      </c>
      <c r="L154" s="119">
        <f>K154-H154</f>
        <v>0</v>
      </c>
      <c r="M154" s="120">
        <f>IF(ISERROR(L154/H154), "", L154/H154)</f>
        <v>0</v>
      </c>
    </row>
    <row r="155" spans="1:14" ht="13.8" thickBot="1" x14ac:dyDescent="0.3">
      <c r="A155" s="103" t="str">
        <f t="shared" si="28"/>
        <v>GS &lt;50</v>
      </c>
      <c r="B155" s="103" t="s">
        <v>12</v>
      </c>
      <c r="D155" s="103" t="s">
        <v>77</v>
      </c>
      <c r="E155" s="25"/>
      <c r="F155" s="34">
        <v>0.20300000000000001</v>
      </c>
      <c r="G155" s="55">
        <f>IF(AND(E122*12&gt;=150000),OnPeakPer*E122*E124,OnPeakPer*E122)</f>
        <v>360</v>
      </c>
      <c r="H155" s="130">
        <f>G155*F155</f>
        <v>73.08</v>
      </c>
      <c r="I155" s="35">
        <f>F155</f>
        <v>0.20300000000000001</v>
      </c>
      <c r="J155" s="56">
        <f>IF(AND(E122*12&gt;=150000),OnPeakPer*E122*E125,OnPeakPer*E122)</f>
        <v>360</v>
      </c>
      <c r="K155" s="118">
        <f>J155*I155</f>
        <v>73.08</v>
      </c>
      <c r="L155" s="119">
        <f>K155-H155</f>
        <v>0</v>
      </c>
      <c r="M155" s="120">
        <f>IF(ISERROR(L155/H155), "", L155/H155)</f>
        <v>0</v>
      </c>
    </row>
    <row r="156" spans="1:14" ht="13.8" hidden="1" customHeight="1" thickBot="1" x14ac:dyDescent="0.3">
      <c r="A156" s="103" t="str">
        <f t="shared" si="28"/>
        <v>GS &lt;50</v>
      </c>
      <c r="B156" s="103" t="s">
        <v>78</v>
      </c>
      <c r="D156" s="25" t="s">
        <v>79</v>
      </c>
      <c r="E156" s="25"/>
      <c r="F156" s="34">
        <v>0.11308</v>
      </c>
      <c r="G156" s="55">
        <f>IF(AND(E122*12&gt;=150000),E122*E124,E122)</f>
        <v>2000</v>
      </c>
      <c r="H156" s="130">
        <f>G156*F156</f>
        <v>226.16</v>
      </c>
      <c r="I156" s="35">
        <f>F156</f>
        <v>0.11308</v>
      </c>
      <c r="J156" s="56">
        <f>IF(AND(E122*12&gt;=150000),E122*E125,E122)</f>
        <v>2000</v>
      </c>
      <c r="K156" s="118">
        <f>J156*I156</f>
        <v>226.16</v>
      </c>
      <c r="L156" s="119">
        <f>K156-H156</f>
        <v>0</v>
      </c>
      <c r="M156" s="120">
        <f>IF(ISERROR(L156/H156), "", L156/H156)</f>
        <v>0</v>
      </c>
    </row>
    <row r="157" spans="1:14" ht="13.8" hidden="1" customHeight="1" thickBot="1" x14ac:dyDescent="0.3">
      <c r="A157" s="103" t="str">
        <f t="shared" si="28"/>
        <v>GS &lt;50</v>
      </c>
      <c r="B157" s="103" t="s">
        <v>17</v>
      </c>
      <c r="D157" s="25" t="s">
        <v>80</v>
      </c>
      <c r="E157" s="25"/>
      <c r="F157" s="34">
        <v>0.11308</v>
      </c>
      <c r="G157" s="55">
        <f>IF(AND(E122*12&gt;=150000),E122*E124,E122)</f>
        <v>2000</v>
      </c>
      <c r="H157" s="130">
        <f>G157*F157</f>
        <v>226.16</v>
      </c>
      <c r="I157" s="35">
        <f>F157</f>
        <v>0.11308</v>
      </c>
      <c r="J157" s="56">
        <f>IF(AND(E122*12&gt;=150000),E122*E125,E122)</f>
        <v>2000</v>
      </c>
      <c r="K157" s="118">
        <f>J157*I157</f>
        <v>226.16</v>
      </c>
      <c r="L157" s="119">
        <f>K157-H157</f>
        <v>0</v>
      </c>
      <c r="M157" s="120">
        <f>IF(ISERROR(L157/H157), "", L157/H157)</f>
        <v>0</v>
      </c>
    </row>
    <row r="158" spans="1:14" ht="13.8" thickBot="1" x14ac:dyDescent="0.3">
      <c r="A158" s="103" t="str">
        <f t="shared" si="28"/>
        <v>GS &lt;50</v>
      </c>
      <c r="D158" s="58"/>
      <c r="E158" s="59"/>
      <c r="F158" s="60"/>
      <c r="G158" s="61"/>
      <c r="H158" s="62"/>
      <c r="I158" s="60"/>
      <c r="J158" s="63"/>
      <c r="K158" s="62"/>
      <c r="L158" s="64"/>
      <c r="M158" s="65"/>
    </row>
    <row r="159" spans="1:14" x14ac:dyDescent="0.25">
      <c r="A159" s="103" t="str">
        <f t="shared" si="28"/>
        <v>GS &lt;50</v>
      </c>
      <c r="B159" s="103" t="s">
        <v>12</v>
      </c>
      <c r="D159" s="135" t="s">
        <v>81</v>
      </c>
      <c r="E159" s="25"/>
      <c r="F159" s="136"/>
      <c r="G159" s="137"/>
      <c r="H159" s="138">
        <f>SUM(H149:H155,H148)</f>
        <v>430.38731670958703</v>
      </c>
      <c r="I159" s="139"/>
      <c r="J159" s="139"/>
      <c r="K159" s="138">
        <f>SUM(K149:K155,K148)</f>
        <v>437.22374575395088</v>
      </c>
      <c r="L159" s="140">
        <f>K159-H159</f>
        <v>6.8364290443638538</v>
      </c>
      <c r="M159" s="141">
        <f>IF((H159)=0,"",(L159/H159))</f>
        <v>1.5884364568709813E-2</v>
      </c>
    </row>
    <row r="160" spans="1:14" x14ac:dyDescent="0.25">
      <c r="A160" s="103" t="str">
        <f t="shared" si="28"/>
        <v>GS &lt;50</v>
      </c>
      <c r="B160" s="103" t="s">
        <v>12</v>
      </c>
      <c r="D160" s="142" t="s">
        <v>82</v>
      </c>
      <c r="E160" s="25"/>
      <c r="F160" s="136">
        <v>0.13</v>
      </c>
      <c r="G160" s="143"/>
      <c r="H160" s="144">
        <f>H159*F160</f>
        <v>55.950351172246314</v>
      </c>
      <c r="I160" s="145">
        <v>0.13</v>
      </c>
      <c r="J160" s="115"/>
      <c r="K160" s="144">
        <f>K159*I160</f>
        <v>56.839086948013616</v>
      </c>
      <c r="L160" s="119">
        <f>K160-H160</f>
        <v>0.88873577576730156</v>
      </c>
      <c r="M160" s="146">
        <f>IF((H160)=0,"",(L160/H160))</f>
        <v>1.5884364568709824E-2</v>
      </c>
    </row>
    <row r="161" spans="1:13" ht="14.4" x14ac:dyDescent="0.3">
      <c r="A161" s="103" t="str">
        <f t="shared" si="28"/>
        <v>GS &lt;50</v>
      </c>
      <c r="B161" s="103" t="s">
        <v>12</v>
      </c>
      <c r="D161" s="142" t="s">
        <v>83</v>
      </c>
      <c r="E161" s="147"/>
      <c r="F161" s="148">
        <v>0.23499999999999999</v>
      </c>
      <c r="G161" s="143"/>
      <c r="H161" s="144">
        <f>IF(OR(ISNUMBER(SEARCH("[DGEN]", E120))=TRUE, ISNUMBER(SEARCH("STREET LIGHT", E120))=TRUE), 0, IF(AND(E122=0, E123=0),0, IF(AND(E123=0, E122*12&gt;250000), 0, IF(AND(E122=0, E123&gt;=50), 0, IF(E122*12&lt;=250000, F161*H159*-1, IF(E123&lt;50, F161*H159*-1, 0))))))</f>
        <v>-101.14101942675295</v>
      </c>
      <c r="I161" s="148">
        <v>0.23499999999999999</v>
      </c>
      <c r="J161" s="115"/>
      <c r="K161" s="144">
        <f>IF(OR(ISNUMBER(SEARCH("[DGEN]", E120))=TRUE, ISNUMBER(SEARCH("STREET LIGHT", E120))=TRUE), 0, IF(AND(E122=0, E123=0),0, IF(AND(E123=0, E122*12&gt;250000), 0, IF(AND(E122=0, E123&gt;=50), 0, IF(E122*12&lt;=250000, I161*K159*-1, IF(E123&lt;50, I161*K159*-1, 0))))))</f>
        <v>-102.74758025217845</v>
      </c>
      <c r="L161" s="119">
        <f>K161-H161</f>
        <v>-1.6065608254255039</v>
      </c>
      <c r="M161" s="146"/>
    </row>
    <row r="162" spans="1:13" ht="13.8" thickBot="1" x14ac:dyDescent="0.3">
      <c r="A162" s="103" t="str">
        <f t="shared" si="28"/>
        <v>GS &lt;50</v>
      </c>
      <c r="B162" s="103" t="s">
        <v>84</v>
      </c>
      <c r="C162" s="24">
        <f>B17</f>
        <v>2</v>
      </c>
      <c r="D162" s="247" t="s">
        <v>85</v>
      </c>
      <c r="E162" s="247"/>
      <c r="F162" s="77"/>
      <c r="G162" s="78"/>
      <c r="H162" s="79">
        <f>H159+H160+H161</f>
        <v>385.19664845508038</v>
      </c>
      <c r="I162" s="80"/>
      <c r="J162" s="80"/>
      <c r="K162" s="81">
        <f>K159+K160+K161</f>
        <v>391.31525244978604</v>
      </c>
      <c r="L162" s="82">
        <f>K162-H162</f>
        <v>6.1186039947056656</v>
      </c>
      <c r="M162" s="83">
        <f>IF((H162)=0,"",(L162/H162))</f>
        <v>1.5884364568709858E-2</v>
      </c>
    </row>
    <row r="163" spans="1:13" ht="13.8" thickBot="1" x14ac:dyDescent="0.3">
      <c r="A163" s="103" t="str">
        <f t="shared" si="28"/>
        <v>GS &lt;50</v>
      </c>
      <c r="B163" s="103" t="s">
        <v>12</v>
      </c>
      <c r="D163" s="58"/>
      <c r="E163" s="59"/>
      <c r="F163" s="60"/>
      <c r="G163" s="61"/>
      <c r="H163" s="62"/>
      <c r="I163" s="60"/>
      <c r="J163" s="63"/>
      <c r="K163" s="62"/>
      <c r="L163" s="64"/>
      <c r="M163" s="65"/>
    </row>
    <row r="164" spans="1:13" hidden="1" x14ac:dyDescent="0.25">
      <c r="A164" s="103" t="str">
        <f t="shared" si="28"/>
        <v>GS &lt;50</v>
      </c>
      <c r="B164" s="103" t="s">
        <v>78</v>
      </c>
      <c r="D164" s="135" t="s">
        <v>86</v>
      </c>
      <c r="E164" s="25"/>
      <c r="F164" s="136"/>
      <c r="G164" s="137"/>
      <c r="H164" s="138">
        <f>SUM(H156,H149:H152,H148)</f>
        <v>401.50731670958703</v>
      </c>
      <c r="I164" s="139"/>
      <c r="J164" s="139"/>
      <c r="K164" s="138">
        <f>SUM(K156,K149:K152,K148)</f>
        <v>408.34374575395088</v>
      </c>
      <c r="L164" s="140">
        <f>K164-H164</f>
        <v>6.8364290443638538</v>
      </c>
      <c r="M164" s="141">
        <f>IF((H164)=0,"",(L164/H164))</f>
        <v>1.7026910245096952E-2</v>
      </c>
    </row>
    <row r="165" spans="1:13" hidden="1" x14ac:dyDescent="0.25">
      <c r="A165" s="103" t="str">
        <f t="shared" si="28"/>
        <v>GS &lt;50</v>
      </c>
      <c r="B165" s="103" t="s">
        <v>78</v>
      </c>
      <c r="D165" s="142" t="s">
        <v>82</v>
      </c>
      <c r="E165" s="25"/>
      <c r="F165" s="136">
        <v>0.13</v>
      </c>
      <c r="G165" s="137"/>
      <c r="H165" s="144">
        <f>H164*F165</f>
        <v>52.195951172246318</v>
      </c>
      <c r="I165" s="136">
        <v>0.13</v>
      </c>
      <c r="J165" s="145"/>
      <c r="K165" s="144">
        <f>K164*I165</f>
        <v>53.084686948013619</v>
      </c>
      <c r="L165" s="119">
        <f>K165-H165</f>
        <v>0.88873577576730156</v>
      </c>
      <c r="M165" s="146">
        <f>IF((H165)=0,"",(L165/H165))</f>
        <v>1.7026910245096959E-2</v>
      </c>
    </row>
    <row r="166" spans="1:13" ht="14.4" hidden="1" x14ac:dyDescent="0.3">
      <c r="A166" s="103" t="str">
        <f t="shared" si="28"/>
        <v>GS &lt;50</v>
      </c>
      <c r="B166" s="103" t="s">
        <v>78</v>
      </c>
      <c r="D166" s="142" t="s">
        <v>83</v>
      </c>
      <c r="E166" s="147"/>
      <c r="F166" s="148">
        <v>0.23499999999999999</v>
      </c>
      <c r="G166" s="137"/>
      <c r="H166" s="144">
        <f>IF(OR(ISNUMBER(SEARCH("[DGEN]", E120))=TRUE, ISNUMBER(SEARCH("STREET LIGHT", E120))=TRUE), 0, IF(AND(E122=0, E123=0),0, IF(AND(E123=0, E122*12&gt;250000), 0, IF(AND(E122=0, E123&gt;=50), 0, IF(E122*12&lt;=250000, F166*H164*-1, IF(E123&lt;50, F166*H164*-1, 0))))))</f>
        <v>-94.354219426752948</v>
      </c>
      <c r="I166" s="148">
        <v>0.23499999999999999</v>
      </c>
      <c r="J166" s="145"/>
      <c r="K166" s="144">
        <f>IF(OR(ISNUMBER(SEARCH("[DGEN]", E120))=TRUE, ISNUMBER(SEARCH("STREET LIGHT", E120))=TRUE), 0, IF(AND(E122=0, E123=0),0, IF(AND(E123=0, E122*12&gt;250000), 0, IF(AND(E122=0, E123&gt;=50), 0, IF(E122*12&lt;=250000, I166*K164*-1, IF(E123&lt;50, I166*K164*-1, 0))))))</f>
        <v>-95.960780252178452</v>
      </c>
      <c r="L166" s="119"/>
      <c r="M166" s="146"/>
    </row>
    <row r="167" spans="1:13" hidden="1" x14ac:dyDescent="0.25">
      <c r="A167" s="103" t="str">
        <f t="shared" si="28"/>
        <v>GS &lt;50</v>
      </c>
      <c r="B167" s="103" t="s">
        <v>87</v>
      </c>
      <c r="D167" s="248" t="s">
        <v>86</v>
      </c>
      <c r="E167" s="248"/>
      <c r="F167" s="149"/>
      <c r="G167" s="143"/>
      <c r="H167" s="138">
        <f>SUM(H164,H165)</f>
        <v>453.70326788183337</v>
      </c>
      <c r="I167" s="150"/>
      <c r="J167" s="150"/>
      <c r="K167" s="138">
        <f>SUM(K164,K165)</f>
        <v>461.42843270196448</v>
      </c>
      <c r="L167" s="140">
        <f>K167-H167</f>
        <v>7.7251648201311127</v>
      </c>
      <c r="M167" s="141">
        <f>IF((H167)=0,"",(L167/H167))</f>
        <v>1.7026910245096859E-2</v>
      </c>
    </row>
    <row r="168" spans="1:13" ht="13.8" hidden="1" thickBot="1" x14ac:dyDescent="0.3">
      <c r="A168" s="103" t="str">
        <f t="shared" si="28"/>
        <v>GS &lt;50</v>
      </c>
      <c r="B168" s="103" t="s">
        <v>78</v>
      </c>
      <c r="D168" s="131"/>
      <c r="E168" s="132"/>
      <c r="F168" s="151"/>
      <c r="G168" s="152"/>
      <c r="H168" s="153"/>
      <c r="I168" s="151"/>
      <c r="J168" s="133"/>
      <c r="K168" s="153"/>
      <c r="L168" s="154"/>
      <c r="M168" s="134"/>
    </row>
    <row r="169" spans="1:13" hidden="1" x14ac:dyDescent="0.25">
      <c r="A169" s="103" t="str">
        <f t="shared" si="28"/>
        <v>GS &lt;50</v>
      </c>
      <c r="B169" s="103" t="s">
        <v>17</v>
      </c>
      <c r="D169" s="135" t="s">
        <v>88</v>
      </c>
      <c r="E169" s="25"/>
      <c r="F169" s="136"/>
      <c r="G169" s="137"/>
      <c r="H169" s="138">
        <f>SUM(H157,H149:H152,H148)</f>
        <v>401.50731670958703</v>
      </c>
      <c r="I169" s="139"/>
      <c r="J169" s="139"/>
      <c r="K169" s="138">
        <f>SUM(K157,K149:K152,K148)</f>
        <v>408.34374575395088</v>
      </c>
      <c r="L169" s="140">
        <f>K169-H169</f>
        <v>6.8364290443638538</v>
      </c>
      <c r="M169" s="141">
        <f>IF((H169)=0,"",(L169/H169))</f>
        <v>1.7026910245096952E-2</v>
      </c>
    </row>
    <row r="170" spans="1:13" hidden="1" x14ac:dyDescent="0.25">
      <c r="A170" s="103" t="str">
        <f t="shared" si="28"/>
        <v>GS &lt;50</v>
      </c>
      <c r="B170" s="103" t="s">
        <v>17</v>
      </c>
      <c r="D170" s="142" t="s">
        <v>82</v>
      </c>
      <c r="E170" s="25"/>
      <c r="F170" s="136">
        <v>0.13</v>
      </c>
      <c r="G170" s="137"/>
      <c r="H170" s="144">
        <f>H169*F170</f>
        <v>52.195951172246318</v>
      </c>
      <c r="I170" s="136">
        <v>0.13</v>
      </c>
      <c r="J170" s="145"/>
      <c r="K170" s="144">
        <f>K169*I170</f>
        <v>53.084686948013619</v>
      </c>
      <c r="L170" s="119">
        <f>K170-H170</f>
        <v>0.88873577576730156</v>
      </c>
      <c r="M170" s="146">
        <f>IF((H170)=0,"",(L170/H170))</f>
        <v>1.7026910245096959E-2</v>
      </c>
    </row>
    <row r="171" spans="1:13" ht="14.4" hidden="1" x14ac:dyDescent="0.3">
      <c r="A171" s="103" t="str">
        <f t="shared" si="28"/>
        <v>GS &lt;50</v>
      </c>
      <c r="B171" s="103" t="s">
        <v>17</v>
      </c>
      <c r="D171" s="142" t="s">
        <v>83</v>
      </c>
      <c r="E171" s="147"/>
      <c r="F171" s="148">
        <v>0.23499999999999999</v>
      </c>
      <c r="G171" s="137"/>
      <c r="H171" s="144">
        <f>IF(OR(ISNUMBER(SEARCH("[DGEN]", E120))=TRUE, ISNUMBER(SEARCH("STREET LIGHT", E120))=TRUE), 0, IF(AND(E122=0, E123=0),0, IF(AND(E123=0, E122*12&gt;250000), 0, IF(AND(E122=0, E123&gt;=50), 0, IF(E122*12&lt;=250000, F171*H169*-1, IF(E123&lt;50, F171*H169*-1, 0))))))</f>
        <v>-94.354219426752948</v>
      </c>
      <c r="I171" s="148">
        <v>0.23499999999999999</v>
      </c>
      <c r="J171" s="145"/>
      <c r="K171" s="144">
        <f>IF(OR(ISNUMBER(SEARCH("[DGEN]", E120))=TRUE, ISNUMBER(SEARCH("STREET LIGHT", E120))=TRUE), 0, IF(AND(E122=0, E123=0),0, IF(AND(E123=0, E122*12&gt;250000), 0, IF(AND(E122=0, E123&gt;=50), 0, IF(E122*12&lt;=250000, I171*K169*-1, IF(E123&lt;50, I171*K169*-1, 0))))))</f>
        <v>-95.960780252178452</v>
      </c>
      <c r="L171" s="119"/>
      <c r="M171" s="146"/>
    </row>
    <row r="172" spans="1:13" hidden="1" x14ac:dyDescent="0.25">
      <c r="A172" s="103" t="str">
        <f t="shared" si="28"/>
        <v>GS &lt;50</v>
      </c>
      <c r="B172" s="103" t="s">
        <v>89</v>
      </c>
      <c r="D172" s="248" t="s">
        <v>88</v>
      </c>
      <c r="E172" s="248"/>
      <c r="F172" s="149"/>
      <c r="G172" s="143"/>
      <c r="H172" s="138">
        <f>SUM(H169,H170)</f>
        <v>453.70326788183337</v>
      </c>
      <c r="I172" s="150"/>
      <c r="J172" s="150"/>
      <c r="K172" s="138">
        <f>SUM(K169,K170)</f>
        <v>461.42843270196448</v>
      </c>
      <c r="L172" s="140">
        <f>K172-H172</f>
        <v>7.7251648201311127</v>
      </c>
      <c r="M172" s="141">
        <f>IF((H172)=0,"",(L172/H172))</f>
        <v>1.7026910245096859E-2</v>
      </c>
    </row>
    <row r="173" spans="1:13" ht="13.8" hidden="1" thickBot="1" x14ac:dyDescent="0.3">
      <c r="A173" s="103" t="str">
        <f t="shared" si="28"/>
        <v>GS &lt;50</v>
      </c>
      <c r="B173" s="103" t="s">
        <v>17</v>
      </c>
      <c r="D173" s="131"/>
      <c r="E173" s="132"/>
      <c r="F173" s="155"/>
      <c r="G173" s="152"/>
      <c r="H173" s="156"/>
      <c r="I173" s="155"/>
      <c r="J173" s="133"/>
      <c r="K173" s="156"/>
      <c r="L173" s="154"/>
      <c r="M173" s="157"/>
    </row>
    <row r="176" spans="1:13" x14ac:dyDescent="0.25">
      <c r="C176" s="103"/>
      <c r="D176" s="104" t="s">
        <v>34</v>
      </c>
      <c r="E176" s="249" t="str">
        <f>D18</f>
        <v>GS 50 - 2,999 kW</v>
      </c>
      <c r="F176" s="250"/>
      <c r="G176" s="250"/>
      <c r="H176" s="250"/>
      <c r="I176" s="250"/>
      <c r="J176" s="251"/>
      <c r="K176" s="103" t="str">
        <f>IF(N18="DEMAND - INTERVAL","RTSR - INTERVAL METERED","")</f>
        <v/>
      </c>
    </row>
    <row r="177" spans="1:14" x14ac:dyDescent="0.25">
      <c r="C177" s="103"/>
      <c r="D177" s="104" t="s">
        <v>35</v>
      </c>
      <c r="E177" s="252" t="str">
        <f>H18</f>
        <v>Non-RPP (Other)</v>
      </c>
      <c r="F177" s="253"/>
      <c r="G177" s="254"/>
      <c r="H177" s="20"/>
      <c r="I177" s="20"/>
    </row>
    <row r="178" spans="1:14" ht="15.6" x14ac:dyDescent="0.25">
      <c r="C178" s="103"/>
      <c r="D178" s="104" t="s">
        <v>36</v>
      </c>
      <c r="E178" s="21">
        <f>K18</f>
        <v>75000</v>
      </c>
      <c r="F178" s="105" t="s">
        <v>11</v>
      </c>
      <c r="J178" s="22"/>
      <c r="K178" s="22"/>
      <c r="L178" s="22"/>
      <c r="M178" s="22"/>
      <c r="N178" s="22"/>
    </row>
    <row r="179" spans="1:14" ht="15.6" x14ac:dyDescent="0.3">
      <c r="C179" s="103"/>
      <c r="D179" s="104" t="s">
        <v>37</v>
      </c>
      <c r="E179" s="21">
        <f>L18</f>
        <v>175</v>
      </c>
      <c r="F179" s="106" t="s">
        <v>16</v>
      </c>
      <c r="G179" s="107"/>
      <c r="H179" s="108"/>
      <c r="I179" s="108"/>
      <c r="J179" s="108"/>
    </row>
    <row r="180" spans="1:14" x14ac:dyDescent="0.25">
      <c r="C180" s="103"/>
      <c r="D180" s="104" t="s">
        <v>38</v>
      </c>
      <c r="E180" s="23">
        <f>I18</f>
        <v>1.0415000000000001</v>
      </c>
    </row>
    <row r="181" spans="1:14" x14ac:dyDescent="0.25">
      <c r="C181" s="103"/>
      <c r="D181" s="104" t="s">
        <v>39</v>
      </c>
      <c r="E181" s="23">
        <f>J18</f>
        <v>1.0415000000000001</v>
      </c>
    </row>
    <row r="182" spans="1:14" x14ac:dyDescent="0.25">
      <c r="C182" s="103"/>
    </row>
    <row r="183" spans="1:14" x14ac:dyDescent="0.25">
      <c r="C183" s="103"/>
      <c r="E183" s="105"/>
      <c r="F183" s="237" t="s">
        <v>40</v>
      </c>
      <c r="G183" s="238"/>
      <c r="H183" s="239"/>
      <c r="I183" s="237" t="s">
        <v>41</v>
      </c>
      <c r="J183" s="238"/>
      <c r="K183" s="239"/>
      <c r="L183" s="237" t="s">
        <v>42</v>
      </c>
      <c r="M183" s="239"/>
    </row>
    <row r="184" spans="1:14" x14ac:dyDescent="0.25">
      <c r="C184" s="103"/>
      <c r="E184" s="240"/>
      <c r="F184" s="109" t="s">
        <v>43</v>
      </c>
      <c r="G184" s="109" t="s">
        <v>44</v>
      </c>
      <c r="H184" s="110" t="s">
        <v>45</v>
      </c>
      <c r="I184" s="109" t="s">
        <v>43</v>
      </c>
      <c r="J184" s="111" t="s">
        <v>44</v>
      </c>
      <c r="K184" s="110" t="s">
        <v>45</v>
      </c>
      <c r="L184" s="242" t="s">
        <v>46</v>
      </c>
      <c r="M184" s="244" t="s">
        <v>47</v>
      </c>
    </row>
    <row r="185" spans="1:14" x14ac:dyDescent="0.25">
      <c r="C185" s="103"/>
      <c r="E185" s="241"/>
      <c r="F185" s="112" t="s">
        <v>48</v>
      </c>
      <c r="G185" s="112"/>
      <c r="H185" s="113" t="s">
        <v>48</v>
      </c>
      <c r="I185" s="112" t="s">
        <v>48</v>
      </c>
      <c r="J185" s="113"/>
      <c r="K185" s="113" t="s">
        <v>48</v>
      </c>
      <c r="L185" s="243"/>
      <c r="M185" s="245"/>
    </row>
    <row r="186" spans="1:14" x14ac:dyDescent="0.25">
      <c r="A186" s="103" t="str">
        <f>$E176</f>
        <v>GS 50 - 2,999 kW</v>
      </c>
      <c r="D186" s="114" t="s">
        <v>49</v>
      </c>
      <c r="E186" s="25"/>
      <c r="F186" s="26">
        <f>'WRZ BI (2029)'!I186</f>
        <v>165.94</v>
      </c>
      <c r="G186" s="115">
        <v>1</v>
      </c>
      <c r="H186" s="116">
        <f>G186*F186</f>
        <v>165.94</v>
      </c>
      <c r="I186" s="29">
        <v>165.94</v>
      </c>
      <c r="J186" s="117">
        <f>G186</f>
        <v>1</v>
      </c>
      <c r="K186" s="118">
        <f>J186*I186</f>
        <v>165.94</v>
      </c>
      <c r="L186" s="119">
        <f>K186-H186</f>
        <v>0</v>
      </c>
      <c r="M186" s="120">
        <f>IF(ISERROR(L186/H186), "", L186/H186)</f>
        <v>0</v>
      </c>
    </row>
    <row r="187" spans="1:14" x14ac:dyDescent="0.25">
      <c r="A187" s="103" t="str">
        <f t="shared" ref="A187:A229" si="33">A186</f>
        <v>GS 50 - 2,999 kW</v>
      </c>
      <c r="D187" s="114" t="s">
        <v>50</v>
      </c>
      <c r="E187" s="25"/>
      <c r="F187" s="36">
        <f>'WRZ BI (2029)'!I187</f>
        <v>6.7892000000000001</v>
      </c>
      <c r="G187" s="115">
        <f>IF($E179&gt;0, $E179, $E178)</f>
        <v>175</v>
      </c>
      <c r="H187" s="116">
        <f>G187*F187</f>
        <v>1188.1100000000001</v>
      </c>
      <c r="I187" s="201">
        <v>7.1237000000000004</v>
      </c>
      <c r="J187" s="117">
        <f>IF($E179&gt;0, $E179, $E178)</f>
        <v>175</v>
      </c>
      <c r="K187" s="118">
        <f>J187*I187</f>
        <v>1246.6475</v>
      </c>
      <c r="L187" s="119">
        <f>K187-H187</f>
        <v>58.537499999999909</v>
      </c>
      <c r="M187" s="120">
        <f>IF(ISERROR(L187/H187), "", L187/H187)</f>
        <v>4.9269427914923621E-2</v>
      </c>
    </row>
    <row r="188" spans="1:14" ht="13.2" hidden="1" customHeight="1" x14ac:dyDescent="0.25">
      <c r="A188" s="103" t="str">
        <f t="shared" si="33"/>
        <v>GS 50 - 2,999 kW</v>
      </c>
      <c r="D188" s="114" t="s">
        <v>51</v>
      </c>
      <c r="E188" s="25"/>
      <c r="F188" s="34"/>
      <c r="G188" s="115">
        <f>IF($E179&gt;0, $E179, $E178)</f>
        <v>175</v>
      </c>
      <c r="H188" s="116">
        <v>0</v>
      </c>
      <c r="I188" s="35"/>
      <c r="J188" s="117">
        <f>IF($E179&gt;0, $E179, $E178)</f>
        <v>175</v>
      </c>
      <c r="K188" s="118">
        <v>0</v>
      </c>
      <c r="L188" s="119"/>
      <c r="M188" s="120"/>
    </row>
    <row r="189" spans="1:14" ht="13.2" hidden="1" customHeight="1" x14ac:dyDescent="0.25">
      <c r="A189" s="103" t="str">
        <f t="shared" si="33"/>
        <v>GS 50 - 2,999 kW</v>
      </c>
      <c r="D189" s="114" t="s">
        <v>52</v>
      </c>
      <c r="E189" s="25"/>
      <c r="F189" s="34"/>
      <c r="G189" s="115">
        <f>IF($E179&gt;0, $E179, $E178)</f>
        <v>175</v>
      </c>
      <c r="H189" s="116">
        <v>0</v>
      </c>
      <c r="I189" s="35"/>
      <c r="J189" s="121">
        <f>IF($E179&gt;0, $E179, $E178)</f>
        <v>175</v>
      </c>
      <c r="K189" s="118">
        <v>0</v>
      </c>
      <c r="L189" s="119">
        <f t="shared" ref="L189:L207" si="34">K189-H189</f>
        <v>0</v>
      </c>
      <c r="M189" s="120" t="str">
        <f>IF(ISERROR(L189/H189), "", L189/H189)</f>
        <v/>
      </c>
    </row>
    <row r="190" spans="1:14" x14ac:dyDescent="0.25">
      <c r="A190" s="103" t="str">
        <f t="shared" si="33"/>
        <v>GS 50 - 2,999 kW</v>
      </c>
      <c r="D190" s="114" t="s">
        <v>53</v>
      </c>
      <c r="E190" s="25"/>
      <c r="F190" s="26">
        <f>'WRZ BI (2029)'!I190</f>
        <v>0</v>
      </c>
      <c r="G190" s="115">
        <v>1</v>
      </c>
      <c r="H190" s="116">
        <f>G190*F190</f>
        <v>0</v>
      </c>
      <c r="I190" s="29">
        <v>0</v>
      </c>
      <c r="J190" s="117">
        <f>G190</f>
        <v>1</v>
      </c>
      <c r="K190" s="118">
        <f>J190*I190</f>
        <v>0</v>
      </c>
      <c r="L190" s="119">
        <f t="shared" si="34"/>
        <v>0</v>
      </c>
      <c r="M190" s="120" t="str">
        <f>IF(ISERROR(L190/H190), "", L190/H190)</f>
        <v/>
      </c>
    </row>
    <row r="191" spans="1:14" x14ac:dyDescent="0.25">
      <c r="A191" s="103" t="str">
        <f t="shared" si="33"/>
        <v>GS 50 - 2,999 kW</v>
      </c>
      <c r="D191" s="114" t="s">
        <v>54</v>
      </c>
      <c r="E191" s="25"/>
      <c r="F191" s="36">
        <f>'WRZ BI (2029)'!I191</f>
        <v>0.39226728206534034</v>
      </c>
      <c r="G191" s="115">
        <f>IF($E179&gt;0, $E179, $E178)</f>
        <v>175</v>
      </c>
      <c r="H191" s="116">
        <f>G191*F191</f>
        <v>68.646774361434552</v>
      </c>
      <c r="I191" s="201">
        <v>0.39226728206534034</v>
      </c>
      <c r="J191" s="117">
        <f>IF($E179&gt;0, $E179, $E178)</f>
        <v>175</v>
      </c>
      <c r="K191" s="118">
        <f>J191*I191</f>
        <v>68.646774361434552</v>
      </c>
      <c r="L191" s="119">
        <f t="shared" si="34"/>
        <v>0</v>
      </c>
      <c r="M191" s="120">
        <f>IF(ISERROR(L191/H191), "", L191/H191)</f>
        <v>0</v>
      </c>
    </row>
    <row r="192" spans="1:14" x14ac:dyDescent="0.25">
      <c r="A192" s="103" t="str">
        <f t="shared" si="33"/>
        <v>GS 50 - 2,999 kW</v>
      </c>
      <c r="B192" s="103" t="s">
        <v>55</v>
      </c>
      <c r="C192" s="24">
        <f>B18</f>
        <v>3</v>
      </c>
      <c r="D192" s="122" t="s">
        <v>56</v>
      </c>
      <c r="E192" s="7"/>
      <c r="F192" s="37"/>
      <c r="G192" s="38"/>
      <c r="H192" s="39">
        <f>SUM(H186:H191)</f>
        <v>1422.6967743614348</v>
      </c>
      <c r="I192" s="51"/>
      <c r="J192" s="40"/>
      <c r="K192" s="39">
        <f>SUM(K186:K191)</f>
        <v>1481.2342743614347</v>
      </c>
      <c r="L192" s="41">
        <f t="shared" si="34"/>
        <v>58.537499999999909</v>
      </c>
      <c r="M192" s="42">
        <f>IF((H192)=0,"",(L192/H192))</f>
        <v>4.1145450706651078E-2</v>
      </c>
    </row>
    <row r="193" spans="1:14" x14ac:dyDescent="0.25">
      <c r="A193" s="103" t="str">
        <f t="shared" si="33"/>
        <v>GS 50 - 2,999 kW</v>
      </c>
      <c r="D193" s="123" t="s">
        <v>57</v>
      </c>
      <c r="E193" s="25"/>
      <c r="F193" s="34">
        <f>IF((E178*12&gt;=150000), 0, IF(E177="RPP",(F209*OffPeakPer+F210*MidPeakPer+F211*OnPeakPer),IF(E177="Non-RPP (Retailer)",F212,F213)))</f>
        <v>0</v>
      </c>
      <c r="G193" s="43">
        <f>IF(F193=0, 0, $E178*E180-E178)</f>
        <v>0</v>
      </c>
      <c r="H193" s="28">
        <f t="shared" ref="H193:H200" si="35">G193*F193</f>
        <v>0</v>
      </c>
      <c r="I193" s="35">
        <f>IF((E178*12&gt;=150000), 0, IF(E177="RPP",(I209*OffPeakPer+I210*MidPeakPer+I211*OnPeakPer),IF(E177="Non-RPP (Retailer)",I212,I213)))</f>
        <v>0</v>
      </c>
      <c r="J193" s="44">
        <f>IF(I193=0, 0, E178*E181-E178)</f>
        <v>0</v>
      </c>
      <c r="K193" s="31">
        <f t="shared" ref="K193:K200" si="36">J193*I193</f>
        <v>0</v>
      </c>
      <c r="L193" s="32">
        <f t="shared" si="34"/>
        <v>0</v>
      </c>
      <c r="M193" s="33" t="str">
        <f t="shared" ref="M193:M200" si="37">IF(ISERROR(L193/H193), "", L193/H193)</f>
        <v/>
      </c>
    </row>
    <row r="194" spans="1:14" ht="26.4" x14ac:dyDescent="0.25">
      <c r="A194" s="103" t="str">
        <f t="shared" si="33"/>
        <v>GS 50 - 2,999 kW</v>
      </c>
      <c r="D194" s="123" t="s">
        <v>58</v>
      </c>
      <c r="E194" s="25"/>
      <c r="F194" s="36">
        <f>'WRZ BI (2029)'!I194</f>
        <v>0</v>
      </c>
      <c r="G194" s="55">
        <f>IF($E179&gt;0, $E179, $E178)</f>
        <v>175</v>
      </c>
      <c r="H194" s="116">
        <f t="shared" si="35"/>
        <v>0</v>
      </c>
      <c r="I194" s="201">
        <v>0</v>
      </c>
      <c r="J194" s="56">
        <f>IF($E179&gt;0, $E179, $E178)</f>
        <v>175</v>
      </c>
      <c r="K194" s="118">
        <f t="shared" si="36"/>
        <v>0</v>
      </c>
      <c r="L194" s="119">
        <f t="shared" si="34"/>
        <v>0</v>
      </c>
      <c r="M194" s="120" t="str">
        <f t="shared" si="37"/>
        <v/>
      </c>
    </row>
    <row r="195" spans="1:14" x14ac:dyDescent="0.25">
      <c r="A195" s="103" t="str">
        <f t="shared" si="33"/>
        <v>GS 50 - 2,999 kW</v>
      </c>
      <c r="D195" s="123" t="s">
        <v>59</v>
      </c>
      <c r="E195" s="25"/>
      <c r="F195" s="36">
        <f>'WRZ BI (2029)'!I195</f>
        <v>0</v>
      </c>
      <c r="G195" s="55">
        <f>IF($E179&gt;0, $E179, $E178)</f>
        <v>175</v>
      </c>
      <c r="H195" s="116">
        <f t="shared" si="35"/>
        <v>0</v>
      </c>
      <c r="I195" s="201">
        <v>0</v>
      </c>
      <c r="J195" s="56">
        <f>IF($E179&gt;0, $E179, $E178)</f>
        <v>175</v>
      </c>
      <c r="K195" s="118">
        <f t="shared" si="36"/>
        <v>0</v>
      </c>
      <c r="L195" s="119">
        <f t="shared" si="34"/>
        <v>0</v>
      </c>
      <c r="M195" s="120" t="str">
        <f t="shared" si="37"/>
        <v/>
      </c>
    </row>
    <row r="196" spans="1:14" x14ac:dyDescent="0.25">
      <c r="A196" s="103" t="str">
        <f t="shared" si="33"/>
        <v>GS 50 - 2,999 kW</v>
      </c>
      <c r="D196" s="123" t="s">
        <v>60</v>
      </c>
      <c r="E196" s="25"/>
      <c r="F196" s="36">
        <f>'WRZ BI (2029)'!I196</f>
        <v>0</v>
      </c>
      <c r="G196" s="55">
        <f>E178</f>
        <v>75000</v>
      </c>
      <c r="H196" s="116">
        <f t="shared" si="35"/>
        <v>0</v>
      </c>
      <c r="I196" s="201">
        <v>0</v>
      </c>
      <c r="J196" s="56">
        <f>E178</f>
        <v>75000</v>
      </c>
      <c r="K196" s="118">
        <f t="shared" si="36"/>
        <v>0</v>
      </c>
      <c r="L196" s="119">
        <f t="shared" si="34"/>
        <v>0</v>
      </c>
      <c r="M196" s="120" t="str">
        <f t="shared" si="37"/>
        <v/>
      </c>
    </row>
    <row r="197" spans="1:14" x14ac:dyDescent="0.25">
      <c r="A197" s="103" t="str">
        <f t="shared" si="33"/>
        <v>GS 50 - 2,999 kW</v>
      </c>
      <c r="D197" s="114" t="s">
        <v>61</v>
      </c>
      <c r="E197" s="25"/>
      <c r="F197" s="36">
        <f>'WRZ BI (2029)'!I197</f>
        <v>0.62760054128042186</v>
      </c>
      <c r="G197" s="55">
        <f>IF($E179&gt;0, $E179, $E178)</f>
        <v>175</v>
      </c>
      <c r="H197" s="116">
        <f t="shared" si="35"/>
        <v>109.83009472407383</v>
      </c>
      <c r="I197" s="201">
        <v>0.65629107119987418</v>
      </c>
      <c r="J197" s="56">
        <f>IF($E179&gt;0, $E179, $E178)</f>
        <v>175</v>
      </c>
      <c r="K197" s="118">
        <f t="shared" si="36"/>
        <v>114.85093745997798</v>
      </c>
      <c r="L197" s="119">
        <f t="shared" si="34"/>
        <v>5.0208427359041536</v>
      </c>
      <c r="M197" s="120">
        <f t="shared" si="37"/>
        <v>4.5714635396773694E-2</v>
      </c>
    </row>
    <row r="198" spans="1:14" ht="26.4" x14ac:dyDescent="0.25">
      <c r="A198" s="103" t="str">
        <f t="shared" si="33"/>
        <v>GS 50 - 2,999 kW</v>
      </c>
      <c r="D198" s="123" t="s">
        <v>62</v>
      </c>
      <c r="E198" s="25"/>
      <c r="F198" s="26">
        <v>0</v>
      </c>
      <c r="G198" s="115">
        <v>1</v>
      </c>
      <c r="H198" s="116">
        <f t="shared" si="35"/>
        <v>0</v>
      </c>
      <c r="I198" s="29">
        <v>0</v>
      </c>
      <c r="J198" s="121">
        <v>1</v>
      </c>
      <c r="K198" s="118">
        <f t="shared" si="36"/>
        <v>0</v>
      </c>
      <c r="L198" s="119">
        <f t="shared" si="34"/>
        <v>0</v>
      </c>
      <c r="M198" s="120" t="str">
        <f t="shared" si="37"/>
        <v/>
      </c>
    </row>
    <row r="199" spans="1:14" x14ac:dyDescent="0.25">
      <c r="A199" s="103" t="str">
        <f t="shared" si="33"/>
        <v>GS 50 - 2,999 kW</v>
      </c>
      <c r="D199" s="114" t="s">
        <v>63</v>
      </c>
      <c r="E199" s="25"/>
      <c r="F199" s="26">
        <v>0</v>
      </c>
      <c r="G199" s="115">
        <v>1</v>
      </c>
      <c r="H199" s="116">
        <f t="shared" si="35"/>
        <v>0</v>
      </c>
      <c r="I199" s="29">
        <v>0</v>
      </c>
      <c r="J199" s="121">
        <v>1</v>
      </c>
      <c r="K199" s="118">
        <f t="shared" si="36"/>
        <v>0</v>
      </c>
      <c r="L199" s="119">
        <f t="shared" si="34"/>
        <v>0</v>
      </c>
      <c r="M199" s="120" t="str">
        <f t="shared" si="37"/>
        <v/>
      </c>
    </row>
    <row r="200" spans="1:14" x14ac:dyDescent="0.25">
      <c r="A200" s="103" t="str">
        <f t="shared" si="33"/>
        <v>GS 50 - 2,999 kW</v>
      </c>
      <c r="D200" s="114" t="s">
        <v>64</v>
      </c>
      <c r="E200" s="25"/>
      <c r="F200" s="36">
        <f>'WRZ BI (2029)'!I200</f>
        <v>-7.8585287059309925E-3</v>
      </c>
      <c r="G200" s="55">
        <f>IF($E179&gt;0, $E179, $E178)</f>
        <v>175</v>
      </c>
      <c r="H200" s="116">
        <f t="shared" si="35"/>
        <v>-1.3752425235379238</v>
      </c>
      <c r="I200" s="201">
        <v>-7.8585287059309925E-3</v>
      </c>
      <c r="J200" s="56">
        <f>IF($E179&gt;0, $E179, $E178)</f>
        <v>175</v>
      </c>
      <c r="K200" s="118">
        <f t="shared" si="36"/>
        <v>-1.3752425235379238</v>
      </c>
      <c r="L200" s="119">
        <f t="shared" si="34"/>
        <v>0</v>
      </c>
      <c r="M200" s="120">
        <f t="shared" si="37"/>
        <v>0</v>
      </c>
    </row>
    <row r="201" spans="1:14" ht="26.4" x14ac:dyDescent="0.25">
      <c r="A201" s="103" t="str">
        <f t="shared" si="33"/>
        <v>GS 50 - 2,999 kW</v>
      </c>
      <c r="B201" s="103" t="s">
        <v>65</v>
      </c>
      <c r="C201" s="24">
        <f>B18</f>
        <v>3</v>
      </c>
      <c r="D201" s="124" t="s">
        <v>66</v>
      </c>
      <c r="E201" s="125"/>
      <c r="F201" s="48"/>
      <c r="G201" s="49"/>
      <c r="H201" s="50">
        <f>SUM(H192:H200)</f>
        <v>1531.1516265619707</v>
      </c>
      <c r="I201" s="51"/>
      <c r="J201" s="52"/>
      <c r="K201" s="50">
        <f>SUM(K192:K200)</f>
        <v>1594.7099692978747</v>
      </c>
      <c r="L201" s="41">
        <f t="shared" si="34"/>
        <v>63.558342735904034</v>
      </c>
      <c r="M201" s="42">
        <f>IF((H201)=0,"",(L201/H201))</f>
        <v>4.151015590703918E-2</v>
      </c>
    </row>
    <row r="202" spans="1:14" x14ac:dyDescent="0.25">
      <c r="A202" s="103" t="str">
        <f t="shared" si="33"/>
        <v>GS 50 - 2,999 kW</v>
      </c>
      <c r="D202" s="126" t="s">
        <v>67</v>
      </c>
      <c r="E202" s="25"/>
      <c r="F202" s="36">
        <f>'WRZ BI (2029)'!I202</f>
        <v>6.0796000000000001</v>
      </c>
      <c r="G202" s="43">
        <f>IF($E179&gt;0, $E179, $E178*$E180)</f>
        <v>175</v>
      </c>
      <c r="H202" s="116">
        <f>G202*F202</f>
        <v>1063.93</v>
      </c>
      <c r="I202" s="201">
        <v>6.4134000000000002</v>
      </c>
      <c r="J202" s="44">
        <f>IF($E179&gt;0, $E179, $E178*$E181)</f>
        <v>175</v>
      </c>
      <c r="K202" s="118">
        <f>J202*I202</f>
        <v>1122.345</v>
      </c>
      <c r="L202" s="119">
        <f t="shared" si="34"/>
        <v>58.414999999999964</v>
      </c>
      <c r="M202" s="120">
        <f>IF(ISERROR(L202/H202), "", L202/H202)</f>
        <v>5.4904927955786526E-2</v>
      </c>
      <c r="N202" s="127"/>
    </row>
    <row r="203" spans="1:14" ht="26.4" x14ac:dyDescent="0.25">
      <c r="A203" s="103" t="str">
        <f t="shared" si="33"/>
        <v>GS 50 - 2,999 kW</v>
      </c>
      <c r="D203" s="128" t="s">
        <v>68</v>
      </c>
      <c r="E203" s="25"/>
      <c r="F203" s="36">
        <f>'WRZ BI (2029)'!I203</f>
        <v>4.3044000000000002</v>
      </c>
      <c r="G203" s="43">
        <f>IF($E179&gt;0, $E179, $E178*$E180)</f>
        <v>175</v>
      </c>
      <c r="H203" s="116">
        <f>G203*F203</f>
        <v>753.2700000000001</v>
      </c>
      <c r="I203" s="201">
        <v>4.5353000000000003</v>
      </c>
      <c r="J203" s="44">
        <f>IF($E179&gt;0, $E179, $E178*$E181)</f>
        <v>175</v>
      </c>
      <c r="K203" s="118">
        <f>J203*I203</f>
        <v>793.67750000000001</v>
      </c>
      <c r="L203" s="119">
        <f t="shared" si="34"/>
        <v>40.407499999999914</v>
      </c>
      <c r="M203" s="120">
        <f>IF(ISERROR(L203/H203), "", L203/H203)</f>
        <v>5.3642784127869034E-2</v>
      </c>
      <c r="N203" s="127"/>
    </row>
    <row r="204" spans="1:14" ht="26.4" x14ac:dyDescent="0.25">
      <c r="A204" s="103" t="str">
        <f t="shared" si="33"/>
        <v>GS 50 - 2,999 kW</v>
      </c>
      <c r="B204" s="103" t="s">
        <v>69</v>
      </c>
      <c r="C204" s="24">
        <f>B18</f>
        <v>3</v>
      </c>
      <c r="D204" s="124" t="s">
        <v>70</v>
      </c>
      <c r="E204" s="7"/>
      <c r="F204" s="48"/>
      <c r="G204" s="49"/>
      <c r="H204" s="50">
        <f>SUM(H201:H203)</f>
        <v>3348.3516265619705</v>
      </c>
      <c r="I204" s="51"/>
      <c r="J204" s="40"/>
      <c r="K204" s="50">
        <f>SUM(K201:K203)</f>
        <v>3510.7324692978746</v>
      </c>
      <c r="L204" s="41">
        <f t="shared" si="34"/>
        <v>162.38084273590403</v>
      </c>
      <c r="M204" s="42">
        <f>IF((H204)=0,"",(L204/H204))</f>
        <v>4.8495755776592035E-2</v>
      </c>
    </row>
    <row r="205" spans="1:14" ht="26.4" x14ac:dyDescent="0.25">
      <c r="A205" s="103" t="str">
        <f t="shared" si="33"/>
        <v>GS 50 - 2,999 kW</v>
      </c>
      <c r="D205" s="129" t="s">
        <v>71</v>
      </c>
      <c r="E205" s="25"/>
      <c r="F205" s="34">
        <v>4.7000000000000002E-3</v>
      </c>
      <c r="G205" s="43">
        <f>E178*E180</f>
        <v>78112.5</v>
      </c>
      <c r="H205" s="53">
        <f>G205*F205</f>
        <v>367.12875000000003</v>
      </c>
      <c r="I205" s="35">
        <f>F205</f>
        <v>4.7000000000000002E-3</v>
      </c>
      <c r="J205" s="44">
        <f>E178*E181</f>
        <v>78112.5</v>
      </c>
      <c r="K205" s="118">
        <f>J205*I205</f>
        <v>367.12875000000003</v>
      </c>
      <c r="L205" s="119">
        <f t="shared" si="34"/>
        <v>0</v>
      </c>
      <c r="M205" s="120">
        <f>IF(ISERROR(L205/H205), "", L205/H205)</f>
        <v>0</v>
      </c>
    </row>
    <row r="206" spans="1:14" ht="26.4" x14ac:dyDescent="0.25">
      <c r="A206" s="103" t="str">
        <f t="shared" si="33"/>
        <v>GS 50 - 2,999 kW</v>
      </c>
      <c r="D206" s="129" t="s">
        <v>72</v>
      </c>
      <c r="E206" s="25"/>
      <c r="F206" s="34">
        <v>5.9999999999999995E-4</v>
      </c>
      <c r="G206" s="43">
        <f>E178*E180</f>
        <v>78112.5</v>
      </c>
      <c r="H206" s="53">
        <f>G206*F206</f>
        <v>46.867499999999993</v>
      </c>
      <c r="I206" s="35">
        <f>F206</f>
        <v>5.9999999999999995E-4</v>
      </c>
      <c r="J206" s="44">
        <f>E178*E181</f>
        <v>78112.5</v>
      </c>
      <c r="K206" s="118">
        <f>J206*I206</f>
        <v>46.867499999999993</v>
      </c>
      <c r="L206" s="119">
        <f t="shared" si="34"/>
        <v>0</v>
      </c>
      <c r="M206" s="120">
        <f>IF(ISERROR(L206/H206), "", L206/H206)</f>
        <v>0</v>
      </c>
    </row>
    <row r="207" spans="1:14" x14ac:dyDescent="0.25">
      <c r="A207" s="103" t="str">
        <f t="shared" si="33"/>
        <v>GS 50 - 2,999 kW</v>
      </c>
      <c r="D207" s="25" t="s">
        <v>73</v>
      </c>
      <c r="E207" s="25"/>
      <c r="F207" s="54">
        <v>0.25</v>
      </c>
      <c r="G207" s="27">
        <v>1</v>
      </c>
      <c r="H207" s="130">
        <f>G207*F207</f>
        <v>0.25</v>
      </c>
      <c r="I207" s="45">
        <v>0.25</v>
      </c>
      <c r="J207" s="30">
        <v>1</v>
      </c>
      <c r="K207" s="118">
        <f>J207*I207</f>
        <v>0.25</v>
      </c>
      <c r="L207" s="119">
        <f t="shared" si="34"/>
        <v>0</v>
      </c>
      <c r="M207" s="120">
        <f>IF(ISERROR(L207/H207), "", L207/H207)</f>
        <v>0</v>
      </c>
    </row>
    <row r="208" spans="1:14" ht="26.4" hidden="1" customHeight="1" x14ac:dyDescent="0.25">
      <c r="A208" s="103" t="str">
        <f t="shared" si="33"/>
        <v>GS 50 - 2,999 kW</v>
      </c>
      <c r="D208" s="129" t="s">
        <v>74</v>
      </c>
      <c r="E208" s="25"/>
      <c r="F208" s="34"/>
      <c r="G208" s="43"/>
      <c r="H208" s="130"/>
      <c r="I208" s="35"/>
      <c r="J208" s="44"/>
      <c r="K208" s="118"/>
      <c r="L208" s="119"/>
      <c r="M208" s="120"/>
    </row>
    <row r="209" spans="1:13" ht="13.2" hidden="1" customHeight="1" x14ac:dyDescent="0.25">
      <c r="A209" s="103" t="str">
        <f t="shared" si="33"/>
        <v>GS 50 - 2,999 kW</v>
      </c>
      <c r="B209" s="103" t="s">
        <v>12</v>
      </c>
      <c r="D209" s="25" t="s">
        <v>75</v>
      </c>
      <c r="E209" s="25"/>
      <c r="F209" s="96">
        <v>8.6999999999999994E-2</v>
      </c>
      <c r="G209" s="55">
        <f>IF(AND(E178*12&gt;=150000),OffPeakPer*E178*E180,OffPeakPer*E178)</f>
        <v>49992.000000000007</v>
      </c>
      <c r="H209" s="130">
        <f>G209*F209</f>
        <v>4349.3040000000001</v>
      </c>
      <c r="I209" s="35">
        <f>OffPeak</f>
        <v>9.8000000000000004E-2</v>
      </c>
      <c r="J209" s="56">
        <f>IF(AND(E178*12&gt;=150000),OffPeakPer*E178*E181,OffPeakPer*E178)</f>
        <v>49992.000000000007</v>
      </c>
      <c r="K209" s="118">
        <f>J209*I209</f>
        <v>4899.2160000000013</v>
      </c>
      <c r="L209" s="119">
        <f>K209-H209</f>
        <v>549.91200000000117</v>
      </c>
      <c r="M209" s="120">
        <f>IF(ISERROR(L209/H209), "", L209/H209)</f>
        <v>0.12643678160919566</v>
      </c>
    </row>
    <row r="210" spans="1:13" ht="13.2" hidden="1" customHeight="1" x14ac:dyDescent="0.25">
      <c r="A210" s="103" t="str">
        <f t="shared" si="33"/>
        <v>GS 50 - 2,999 kW</v>
      </c>
      <c r="B210" s="103" t="s">
        <v>12</v>
      </c>
      <c r="D210" s="25" t="s">
        <v>76</v>
      </c>
      <c r="E210" s="25"/>
      <c r="F210" s="96">
        <v>0.157</v>
      </c>
      <c r="G210" s="55">
        <f>IF(AND(E178*12&gt;=150000),MidPeakPer*E178*E180,MidPeakPer*E178)</f>
        <v>14060.250000000002</v>
      </c>
      <c r="H210" s="130">
        <f>G210*F210</f>
        <v>2207.4592500000003</v>
      </c>
      <c r="I210" s="35">
        <f>MidPeak</f>
        <v>0.157</v>
      </c>
      <c r="J210" s="56">
        <f>IF(AND(E178*12&gt;=150000),MidPeakPer*E178*E181,MidPeakPer*E178)</f>
        <v>14060.250000000002</v>
      </c>
      <c r="K210" s="118">
        <f>J210*I210</f>
        <v>2207.4592500000003</v>
      </c>
      <c r="L210" s="119">
        <f>K210-H210</f>
        <v>0</v>
      </c>
      <c r="M210" s="120">
        <f>IF(ISERROR(L210/H210), "", L210/H210)</f>
        <v>0</v>
      </c>
    </row>
    <row r="211" spans="1:13" ht="13.2" hidden="1" customHeight="1" x14ac:dyDescent="0.25">
      <c r="A211" s="103" t="str">
        <f t="shared" si="33"/>
        <v>GS 50 - 2,999 kW</v>
      </c>
      <c r="B211" s="103" t="s">
        <v>12</v>
      </c>
      <c r="D211" s="103" t="s">
        <v>77</v>
      </c>
      <c r="E211" s="25"/>
      <c r="F211" s="96">
        <v>0.182</v>
      </c>
      <c r="G211" s="55">
        <f>IF(AND(E178*12&gt;=150000),OnPeakPer*E178*E180,OnPeakPer*E178)</f>
        <v>14060.250000000002</v>
      </c>
      <c r="H211" s="130">
        <f>G211*F211</f>
        <v>2558.9655000000002</v>
      </c>
      <c r="I211" s="35">
        <f>OnPeak</f>
        <v>0.20300000000000001</v>
      </c>
      <c r="J211" s="56">
        <f>IF(AND(E178*12&gt;=150000),OnPeakPer*E178*E181,OnPeakPer*E178)</f>
        <v>14060.250000000002</v>
      </c>
      <c r="K211" s="118">
        <f>J211*I211</f>
        <v>2854.2307500000006</v>
      </c>
      <c r="L211" s="119">
        <f>K211-H211</f>
        <v>295.26525000000038</v>
      </c>
      <c r="M211" s="120">
        <f>IF(ISERROR(L211/H211), "", L211/H211)</f>
        <v>0.11538461538461552</v>
      </c>
    </row>
    <row r="212" spans="1:13" ht="13.2" hidden="1" customHeight="1" x14ac:dyDescent="0.25">
      <c r="A212" s="103" t="str">
        <f t="shared" si="33"/>
        <v>GS 50 - 2,999 kW</v>
      </c>
      <c r="B212" s="103" t="s">
        <v>78</v>
      </c>
      <c r="D212" s="25" t="s">
        <v>79</v>
      </c>
      <c r="E212" s="25"/>
      <c r="F212" s="57">
        <v>0.11308</v>
      </c>
      <c r="G212" s="55">
        <f>IF(AND(E178*12&gt;=150000),E178*E180,E178)</f>
        <v>78112.5</v>
      </c>
      <c r="H212" s="130">
        <f>G212*F212</f>
        <v>8832.9614999999994</v>
      </c>
      <c r="I212" s="35">
        <f>F212</f>
        <v>0.11308</v>
      </c>
      <c r="J212" s="56">
        <f>IF(AND(E178*12&gt;=150000),E178*E181,E178)</f>
        <v>78112.5</v>
      </c>
      <c r="K212" s="118">
        <f>J212*I212</f>
        <v>8832.9614999999994</v>
      </c>
      <c r="L212" s="119">
        <f>K212-H212</f>
        <v>0</v>
      </c>
      <c r="M212" s="120">
        <f>IF(ISERROR(L212/H212), "", L212/H212)</f>
        <v>0</v>
      </c>
    </row>
    <row r="213" spans="1:13" ht="13.8" thickBot="1" x14ac:dyDescent="0.3">
      <c r="A213" s="103" t="str">
        <f t="shared" si="33"/>
        <v>GS 50 - 2,999 kW</v>
      </c>
      <c r="B213" s="103" t="s">
        <v>17</v>
      </c>
      <c r="D213" s="25" t="s">
        <v>80</v>
      </c>
      <c r="E213" s="25"/>
      <c r="F213" s="57">
        <v>0.11308</v>
      </c>
      <c r="G213" s="55">
        <f>IF(AND(E178*12&gt;=150000),E178*E180,E178)</f>
        <v>78112.5</v>
      </c>
      <c r="H213" s="130">
        <f>G213*F213</f>
        <v>8832.9614999999994</v>
      </c>
      <c r="I213" s="35">
        <f>F213</f>
        <v>0.11308</v>
      </c>
      <c r="J213" s="56">
        <f>IF(AND(E178*12&gt;=150000),E178*E181,E178)</f>
        <v>78112.5</v>
      </c>
      <c r="K213" s="118">
        <f>J213*I213</f>
        <v>8832.9614999999994</v>
      </c>
      <c r="L213" s="119">
        <f>K213-H213</f>
        <v>0</v>
      </c>
      <c r="M213" s="120">
        <f>IF(ISERROR(L213/H213), "", L213/H213)</f>
        <v>0</v>
      </c>
    </row>
    <row r="214" spans="1:13" ht="13.8" thickBot="1" x14ac:dyDescent="0.3">
      <c r="A214" s="103" t="str">
        <f t="shared" si="33"/>
        <v>GS 50 - 2,999 kW</v>
      </c>
      <c r="D214" s="58"/>
      <c r="E214" s="59"/>
      <c r="F214" s="60"/>
      <c r="G214" s="61"/>
      <c r="H214" s="62"/>
      <c r="I214" s="60"/>
      <c r="J214" s="63"/>
      <c r="K214" s="62"/>
      <c r="L214" s="64"/>
      <c r="M214" s="65"/>
    </row>
    <row r="215" spans="1:13" ht="13.2" hidden="1" customHeight="1" x14ac:dyDescent="0.25">
      <c r="A215" s="103" t="str">
        <f t="shared" si="33"/>
        <v>GS 50 - 2,999 kW</v>
      </c>
      <c r="B215" s="103" t="s">
        <v>12</v>
      </c>
      <c r="D215" s="135" t="s">
        <v>81</v>
      </c>
      <c r="E215" s="25"/>
      <c r="F215" s="66"/>
      <c r="G215" s="67"/>
      <c r="H215" s="68">
        <f>SUM(H205:H211,H204)</f>
        <v>12878.326626561971</v>
      </c>
      <c r="I215" s="69"/>
      <c r="J215" s="69"/>
      <c r="K215" s="68">
        <f>SUM(K205:K211,K204)</f>
        <v>13885.884719297877</v>
      </c>
      <c r="L215" s="70">
        <f>K215-H215</f>
        <v>1007.558092735906</v>
      </c>
      <c r="M215" s="71">
        <f>IF((H215)=0,"",(L215/H215))</f>
        <v>7.8236724533588417E-2</v>
      </c>
    </row>
    <row r="216" spans="1:13" ht="13.2" hidden="1" customHeight="1" x14ac:dyDescent="0.25">
      <c r="A216" s="103" t="str">
        <f t="shared" si="33"/>
        <v>GS 50 - 2,999 kW</v>
      </c>
      <c r="B216" s="103" t="s">
        <v>12</v>
      </c>
      <c r="D216" s="142" t="s">
        <v>82</v>
      </c>
      <c r="E216" s="25"/>
      <c r="F216" s="66">
        <v>0.13</v>
      </c>
      <c r="G216" s="72"/>
      <c r="H216" s="73">
        <f>H215*F216</f>
        <v>1674.1824614530562</v>
      </c>
      <c r="I216" s="74">
        <v>0.13</v>
      </c>
      <c r="J216" s="27"/>
      <c r="K216" s="73">
        <f>K215*I216</f>
        <v>1805.1650135087241</v>
      </c>
      <c r="L216" s="32">
        <f>K216-H216</f>
        <v>130.98255205566784</v>
      </c>
      <c r="M216" s="75">
        <f>IF((H216)=0,"",(L216/H216))</f>
        <v>7.8236724533588459E-2</v>
      </c>
    </row>
    <row r="217" spans="1:13" ht="14.4" hidden="1" customHeight="1" x14ac:dyDescent="0.3">
      <c r="A217" s="103" t="str">
        <f t="shared" si="33"/>
        <v>GS 50 - 2,999 kW</v>
      </c>
      <c r="B217" s="103" t="s">
        <v>12</v>
      </c>
      <c r="D217" s="142" t="s">
        <v>83</v>
      </c>
      <c r="E217" s="147"/>
      <c r="F217" s="76">
        <v>0.23499999999999999</v>
      </c>
      <c r="G217" s="72"/>
      <c r="H217" s="73">
        <f>IF(OR(ISNUMBER(SEARCH("[DGEN]", E176))=TRUE, ISNUMBER(SEARCH("STREET LIGHT", E176))=TRUE), 0, IF(AND(E178=0, E179=0),0, IF(AND(E179=0, E178*12&gt;250000), 0, IF(AND(E178=0, E179&gt;=50), 0, IF(E178*12&lt;=250000, F217*H215*-1, IF(E179&lt;50, F217*H215*-1, 0))))))</f>
        <v>0</v>
      </c>
      <c r="I217" s="76">
        <v>0.23499999999999999</v>
      </c>
      <c r="J217" s="27"/>
      <c r="K217" s="73">
        <f>IF(OR(ISNUMBER(SEARCH("[DGEN]", E176))=TRUE, ISNUMBER(SEARCH("STREET LIGHT", E176))=TRUE), 0, IF(AND(E178=0, E179=0),0, IF(AND(E179=0, E178*12&gt;250000), 0, IF(AND(E178=0, E179&gt;=50), 0, IF(E178*12&lt;=250000, I217*K215*-1, IF(E179&lt;50, I217*K215*-1, 0))))))</f>
        <v>0</v>
      </c>
      <c r="L217" s="32">
        <f>K217-H217</f>
        <v>0</v>
      </c>
      <c r="M217" s="75"/>
    </row>
    <row r="218" spans="1:13" ht="13.2" hidden="1" customHeight="1" x14ac:dyDescent="0.25">
      <c r="A218" s="103" t="str">
        <f t="shared" si="33"/>
        <v>GS 50 - 2,999 kW</v>
      </c>
      <c r="B218" s="103" t="s">
        <v>84</v>
      </c>
      <c r="D218" s="248" t="s">
        <v>85</v>
      </c>
      <c r="E218" s="248"/>
      <c r="F218" s="77"/>
      <c r="G218" s="78"/>
      <c r="H218" s="79">
        <f>H215+H216+H217</f>
        <v>14552.509088015027</v>
      </c>
      <c r="I218" s="80"/>
      <c r="J218" s="80"/>
      <c r="K218" s="81">
        <f>K215+K216+K217</f>
        <v>15691.049732806601</v>
      </c>
      <c r="L218" s="82">
        <f>K218-H218</f>
        <v>1138.5406447915739</v>
      </c>
      <c r="M218" s="83">
        <f>IF((H218)=0,"",(L218/H218))</f>
        <v>7.8236724533588431E-2</v>
      </c>
    </row>
    <row r="219" spans="1:13" ht="13.8" hidden="1" customHeight="1" thickBot="1" x14ac:dyDescent="0.3">
      <c r="A219" s="103" t="str">
        <f t="shared" si="33"/>
        <v>GS 50 - 2,999 kW</v>
      </c>
      <c r="B219" s="103" t="s">
        <v>12</v>
      </c>
      <c r="D219" s="131"/>
      <c r="E219" s="132"/>
      <c r="F219" s="60"/>
      <c r="G219" s="61"/>
      <c r="H219" s="62"/>
      <c r="I219" s="60"/>
      <c r="J219" s="63"/>
      <c r="K219" s="62"/>
      <c r="L219" s="64"/>
      <c r="M219" s="65"/>
    </row>
    <row r="220" spans="1:13" ht="13.2" hidden="1" customHeight="1" x14ac:dyDescent="0.25">
      <c r="A220" s="103" t="str">
        <f t="shared" si="33"/>
        <v>GS 50 - 2,999 kW</v>
      </c>
      <c r="B220" s="103" t="s">
        <v>78</v>
      </c>
      <c r="D220" s="135" t="s">
        <v>86</v>
      </c>
      <c r="E220" s="25"/>
      <c r="F220" s="66"/>
      <c r="G220" s="67"/>
      <c r="H220" s="68">
        <f>SUM(H212,H205:H208,H204)</f>
        <v>12595.559376561971</v>
      </c>
      <c r="I220" s="69"/>
      <c r="J220" s="69"/>
      <c r="K220" s="68">
        <f>SUM(K212,K205:K208,K204)</f>
        <v>12757.940219297874</v>
      </c>
      <c r="L220" s="70">
        <f>K220-H220</f>
        <v>162.38084273590357</v>
      </c>
      <c r="M220" s="71">
        <f>IF((H220)=0,"",(L220/H220))</f>
        <v>1.289191197320419E-2</v>
      </c>
    </row>
    <row r="221" spans="1:13" ht="13.2" hidden="1" customHeight="1" x14ac:dyDescent="0.25">
      <c r="A221" s="103" t="str">
        <f t="shared" si="33"/>
        <v>GS 50 - 2,999 kW</v>
      </c>
      <c r="B221" s="103" t="s">
        <v>78</v>
      </c>
      <c r="D221" s="142" t="s">
        <v>82</v>
      </c>
      <c r="E221" s="25"/>
      <c r="F221" s="66">
        <v>0.13</v>
      </c>
      <c r="G221" s="67"/>
      <c r="H221" s="73">
        <f>H220*F221</f>
        <v>1637.4227189530561</v>
      </c>
      <c r="I221" s="66">
        <v>0.13</v>
      </c>
      <c r="J221" s="74"/>
      <c r="K221" s="73">
        <f>K220*I221</f>
        <v>1658.5322285087236</v>
      </c>
      <c r="L221" s="32">
        <f>K221-H221</f>
        <v>21.109509555667501</v>
      </c>
      <c r="M221" s="75">
        <f>IF((H221)=0,"",(L221/H221))</f>
        <v>1.2891911973204212E-2</v>
      </c>
    </row>
    <row r="222" spans="1:13" ht="14.4" hidden="1" customHeight="1" x14ac:dyDescent="0.3">
      <c r="A222" s="103" t="str">
        <f t="shared" si="33"/>
        <v>GS 50 - 2,999 kW</v>
      </c>
      <c r="B222" s="103" t="s">
        <v>78</v>
      </c>
      <c r="D222" s="142" t="s">
        <v>83</v>
      </c>
      <c r="E222" s="147"/>
      <c r="F222" s="76">
        <v>0.23499999999999999</v>
      </c>
      <c r="G222" s="67"/>
      <c r="H222" s="73">
        <f>IF(OR(ISNUMBER(SEARCH("[DGEN]", E176))=TRUE, ISNUMBER(SEARCH("STREET LIGHT", E176))=TRUE), 0, IF(AND(E178=0, E179=0),0, IF(AND(E179=0, E178*12&gt;250000), 0, IF(AND(E178=0, E179&gt;=50), 0, IF(E178*12&lt;=250000, F222*H220*-1, IF(E179&lt;50, F222*H220*-1, 0))))))</f>
        <v>0</v>
      </c>
      <c r="I222" s="76">
        <v>0.23499999999999999</v>
      </c>
      <c r="J222" s="74"/>
      <c r="K222" s="73">
        <f>IF(OR(ISNUMBER(SEARCH("[DGEN]", E176))=TRUE, ISNUMBER(SEARCH("STREET LIGHT", E176))=TRUE), 0, IF(AND(E178=0, E179=0),0, IF(AND(E179=0, E178*12&gt;250000), 0, IF(AND(E178=0, E179&gt;=50), 0, IF(E178*12&lt;=250000, I222*K220*-1, IF(E179&lt;50, I222*K220*-1, 0))))))</f>
        <v>0</v>
      </c>
      <c r="L222" s="32"/>
      <c r="M222" s="75"/>
    </row>
    <row r="223" spans="1:13" ht="13.2" hidden="1" customHeight="1" x14ac:dyDescent="0.25">
      <c r="A223" s="103" t="str">
        <f t="shared" si="33"/>
        <v>GS 50 - 2,999 kW</v>
      </c>
      <c r="B223" s="103" t="s">
        <v>87</v>
      </c>
      <c r="D223" s="248" t="s">
        <v>86</v>
      </c>
      <c r="E223" s="248"/>
      <c r="F223" s="84"/>
      <c r="G223" s="85"/>
      <c r="H223" s="79">
        <f>SUM(H220,H221)</f>
        <v>14232.982095515026</v>
      </c>
      <c r="I223" s="86"/>
      <c r="J223" s="86"/>
      <c r="K223" s="79">
        <f>SUM(K220,K221)</f>
        <v>14416.472447806598</v>
      </c>
      <c r="L223" s="87">
        <f>K223-H223</f>
        <v>183.49035229157198</v>
      </c>
      <c r="M223" s="88">
        <f>IF((H223)=0,"",(L223/H223))</f>
        <v>1.2891911973204257E-2</v>
      </c>
    </row>
    <row r="224" spans="1:13" ht="13.8" hidden="1" customHeight="1" thickBot="1" x14ac:dyDescent="0.3">
      <c r="A224" s="103" t="str">
        <f t="shared" si="33"/>
        <v>GS 50 - 2,999 kW</v>
      </c>
      <c r="B224" s="103" t="s">
        <v>78</v>
      </c>
      <c r="D224" s="131"/>
      <c r="E224" s="132"/>
      <c r="F224" s="89"/>
      <c r="G224" s="90"/>
      <c r="H224" s="91"/>
      <c r="I224" s="89"/>
      <c r="J224" s="61"/>
      <c r="K224" s="91"/>
      <c r="L224" s="92"/>
      <c r="M224" s="65"/>
    </row>
    <row r="225" spans="1:13" x14ac:dyDescent="0.25">
      <c r="A225" s="103" t="str">
        <f t="shared" si="33"/>
        <v>GS 50 - 2,999 kW</v>
      </c>
      <c r="B225" s="103" t="s">
        <v>17</v>
      </c>
      <c r="D225" s="135" t="s">
        <v>88</v>
      </c>
      <c r="E225" s="25"/>
      <c r="F225" s="136"/>
      <c r="G225" s="137"/>
      <c r="H225" s="138">
        <f>SUM(H213,H205:H208,H204)</f>
        <v>12595.559376561971</v>
      </c>
      <c r="I225" s="139"/>
      <c r="J225" s="139"/>
      <c r="K225" s="138">
        <f>SUM(K213,K205:K208,K204)</f>
        <v>12757.940219297874</v>
      </c>
      <c r="L225" s="140">
        <f>K225-H225</f>
        <v>162.38084273590357</v>
      </c>
      <c r="M225" s="141">
        <f>IF((H225)=0,"",(L225/H225))</f>
        <v>1.289191197320419E-2</v>
      </c>
    </row>
    <row r="226" spans="1:13" x14ac:dyDescent="0.25">
      <c r="A226" s="103" t="str">
        <f t="shared" si="33"/>
        <v>GS 50 - 2,999 kW</v>
      </c>
      <c r="B226" s="103" t="s">
        <v>17</v>
      </c>
      <c r="D226" s="142" t="s">
        <v>82</v>
      </c>
      <c r="E226" s="25"/>
      <c r="F226" s="136">
        <v>0.13</v>
      </c>
      <c r="G226" s="137"/>
      <c r="H226" s="144">
        <f>H225*F226</f>
        <v>1637.4227189530561</v>
      </c>
      <c r="I226" s="136">
        <v>0.13</v>
      </c>
      <c r="J226" s="145"/>
      <c r="K226" s="144">
        <f>K225*I226</f>
        <v>1658.5322285087236</v>
      </c>
      <c r="L226" s="119">
        <f>K226-H226</f>
        <v>21.109509555667501</v>
      </c>
      <c r="M226" s="146">
        <f>IF((H226)=0,"",(L226/H226))</f>
        <v>1.2891911973204212E-2</v>
      </c>
    </row>
    <row r="227" spans="1:13" ht="14.4" x14ac:dyDescent="0.3">
      <c r="A227" s="103" t="str">
        <f t="shared" si="33"/>
        <v>GS 50 - 2,999 kW</v>
      </c>
      <c r="B227" s="103" t="s">
        <v>17</v>
      </c>
      <c r="D227" s="142" t="s">
        <v>83</v>
      </c>
      <c r="E227" s="147"/>
      <c r="F227" s="148">
        <v>0.23499999999999999</v>
      </c>
      <c r="G227" s="137"/>
      <c r="H227" s="144">
        <f>IF(OR(ISNUMBER(SEARCH("[DGEN]", E176))=TRUE, ISNUMBER(SEARCH("STREET LIGHT", E176))=TRUE), 0, IF(AND(E178=0, E179=0),0, IF(AND(E179=0, E178*12&gt;250000), 0, IF(AND(E178=0, E179&gt;=50), 0, IF(E178*12&lt;=250000, F227*H225*-1, IF(E179&lt;50, F227*H225*-1, 0))))))</f>
        <v>0</v>
      </c>
      <c r="I227" s="148">
        <v>0.23499999999999999</v>
      </c>
      <c r="J227" s="145"/>
      <c r="K227" s="144">
        <f>IF(OR(ISNUMBER(SEARCH("[DGEN]", E176))=TRUE, ISNUMBER(SEARCH("STREET LIGHT", E176))=TRUE), 0, IF(AND(E178=0, E179=0),0, IF(AND(E179=0, E178*12&gt;250000), 0, IF(AND(E178=0, E179&gt;=50), 0, IF(E178*12&lt;=250000, I227*K225*-1, IF(E179&lt;50, I227*K225*-1, 0))))))</f>
        <v>0</v>
      </c>
      <c r="L227" s="119"/>
      <c r="M227" s="146"/>
    </row>
    <row r="228" spans="1:13" ht="13.8" customHeight="1" thickBot="1" x14ac:dyDescent="0.3">
      <c r="A228" s="103" t="str">
        <f t="shared" si="33"/>
        <v>GS 50 - 2,999 kW</v>
      </c>
      <c r="B228" s="103" t="s">
        <v>89</v>
      </c>
      <c r="C228" s="24">
        <f>B18</f>
        <v>3</v>
      </c>
      <c r="D228" s="247" t="s">
        <v>88</v>
      </c>
      <c r="E228" s="247"/>
      <c r="F228" s="84"/>
      <c r="G228" s="85"/>
      <c r="H228" s="79">
        <f>SUM(H225,H226)</f>
        <v>14232.982095515026</v>
      </c>
      <c r="I228" s="86"/>
      <c r="J228" s="86"/>
      <c r="K228" s="79">
        <f>SUM(K225,K226)</f>
        <v>14416.472447806598</v>
      </c>
      <c r="L228" s="87">
        <f>K228-H228</f>
        <v>183.49035229157198</v>
      </c>
      <c r="M228" s="88">
        <f>IF((H228)=0,"",(L228/H228))</f>
        <v>1.2891911973204257E-2</v>
      </c>
    </row>
    <row r="229" spans="1:13" ht="13.8" thickBot="1" x14ac:dyDescent="0.3">
      <c r="A229" s="103" t="str">
        <f t="shared" si="33"/>
        <v>GS 50 - 2,999 kW</v>
      </c>
      <c r="B229" s="103" t="s">
        <v>17</v>
      </c>
      <c r="D229" s="58"/>
      <c r="E229" s="59"/>
      <c r="F229" s="93"/>
      <c r="G229" s="90"/>
      <c r="H229" s="94"/>
      <c r="I229" s="93"/>
      <c r="J229" s="61"/>
      <c r="K229" s="94"/>
      <c r="L229" s="92"/>
      <c r="M229" s="95"/>
    </row>
    <row r="232" spans="1:13" x14ac:dyDescent="0.25">
      <c r="D232" s="104" t="s">
        <v>34</v>
      </c>
      <c r="E232" s="249" t="str">
        <f>$D$19</f>
        <v>GS 3,000 - 4,999 kW</v>
      </c>
      <c r="F232" s="250"/>
      <c r="G232" s="250"/>
      <c r="H232" s="250"/>
      <c r="I232" s="250"/>
      <c r="J232" s="251"/>
      <c r="K232" s="103" t="str">
        <f>IF(N74="DEMAND - INTERVAL","RTSR - INTERVAL METERED","")</f>
        <v/>
      </c>
    </row>
    <row r="233" spans="1:13" x14ac:dyDescent="0.25">
      <c r="D233" s="104" t="s">
        <v>35</v>
      </c>
      <c r="E233" s="252" t="str">
        <f>$H$19</f>
        <v>Non-RPP (Other)</v>
      </c>
      <c r="F233" s="253"/>
      <c r="G233" s="254"/>
      <c r="H233" s="20"/>
      <c r="I233" s="20"/>
    </row>
    <row r="234" spans="1:13" ht="15.6" x14ac:dyDescent="0.25">
      <c r="D234" s="104" t="s">
        <v>36</v>
      </c>
      <c r="E234" s="21">
        <f>K19</f>
        <v>2000000</v>
      </c>
      <c r="F234" s="105" t="s">
        <v>11</v>
      </c>
      <c r="J234" s="22"/>
      <c r="K234" s="22"/>
      <c r="L234" s="22"/>
      <c r="M234" s="22"/>
    </row>
    <row r="235" spans="1:13" ht="15.6" x14ac:dyDescent="0.3">
      <c r="D235" s="104" t="s">
        <v>37</v>
      </c>
      <c r="E235" s="21">
        <f>L19</f>
        <v>4000</v>
      </c>
      <c r="F235" s="106" t="s">
        <v>16</v>
      </c>
      <c r="G235" s="107"/>
      <c r="H235" s="108"/>
      <c r="I235" s="108"/>
      <c r="J235" s="108"/>
    </row>
    <row r="236" spans="1:13" x14ac:dyDescent="0.25">
      <c r="D236" s="104" t="s">
        <v>38</v>
      </c>
      <c r="E236" s="23">
        <f>$I$19</f>
        <v>1.0310999999999999</v>
      </c>
    </row>
    <row r="237" spans="1:13" x14ac:dyDescent="0.25">
      <c r="D237" s="104" t="s">
        <v>39</v>
      </c>
      <c r="E237" s="23">
        <f>$J$19</f>
        <v>1.0310999999999999</v>
      </c>
    </row>
    <row r="239" spans="1:13" x14ac:dyDescent="0.25">
      <c r="E239" s="105"/>
      <c r="F239" s="237" t="s">
        <v>40</v>
      </c>
      <c r="G239" s="238"/>
      <c r="H239" s="239"/>
      <c r="I239" s="237" t="s">
        <v>41</v>
      </c>
      <c r="J239" s="238"/>
      <c r="K239" s="239"/>
      <c r="L239" s="237" t="s">
        <v>42</v>
      </c>
      <c r="M239" s="239"/>
    </row>
    <row r="240" spans="1:13" x14ac:dyDescent="0.25">
      <c r="E240" s="240"/>
      <c r="F240" s="109" t="s">
        <v>43</v>
      </c>
      <c r="G240" s="109" t="s">
        <v>44</v>
      </c>
      <c r="H240" s="110" t="s">
        <v>45</v>
      </c>
      <c r="I240" s="109" t="s">
        <v>43</v>
      </c>
      <c r="J240" s="111" t="s">
        <v>44</v>
      </c>
      <c r="K240" s="110" t="s">
        <v>45</v>
      </c>
      <c r="L240" s="242" t="s">
        <v>46</v>
      </c>
      <c r="M240" s="244" t="s">
        <v>47</v>
      </c>
    </row>
    <row r="241" spans="1:13" x14ac:dyDescent="0.25">
      <c r="E241" s="241"/>
      <c r="F241" s="112" t="s">
        <v>48</v>
      </c>
      <c r="G241" s="112"/>
      <c r="H241" s="113" t="s">
        <v>48</v>
      </c>
      <c r="I241" s="112" t="s">
        <v>48</v>
      </c>
      <c r="J241" s="113"/>
      <c r="K241" s="113" t="s">
        <v>48</v>
      </c>
      <c r="L241" s="243"/>
      <c r="M241" s="245"/>
    </row>
    <row r="242" spans="1:13" x14ac:dyDescent="0.25">
      <c r="A242" s="103" t="str">
        <f>$E232</f>
        <v>GS 3,000 - 4,999 kW</v>
      </c>
      <c r="D242" s="114" t="s">
        <v>49</v>
      </c>
      <c r="E242" s="25"/>
      <c r="F242" s="26">
        <f>'WRZ BI (2029)'!I242</f>
        <v>4599.8500000000004</v>
      </c>
      <c r="G242" s="115">
        <v>1</v>
      </c>
      <c r="H242" s="116">
        <f>G242*F242</f>
        <v>4599.8500000000004</v>
      </c>
      <c r="I242" s="29">
        <v>4599.8500000000004</v>
      </c>
      <c r="J242" s="117">
        <f>G242</f>
        <v>1</v>
      </c>
      <c r="K242" s="118">
        <f>J242*I242</f>
        <v>4599.8500000000004</v>
      </c>
      <c r="L242" s="119">
        <f>K242-H242</f>
        <v>0</v>
      </c>
      <c r="M242" s="120">
        <f>IF(ISERROR(L242/H242), "", L242/H242)</f>
        <v>0</v>
      </c>
    </row>
    <row r="243" spans="1:13" x14ac:dyDescent="0.25">
      <c r="A243" s="103" t="str">
        <f t="shared" ref="A243:A285" si="38">A242</f>
        <v>GS 3,000 - 4,999 kW</v>
      </c>
      <c r="D243" s="114" t="s">
        <v>50</v>
      </c>
      <c r="E243" s="25"/>
      <c r="F243" s="36">
        <f>'WRZ BI (2029)'!I243</f>
        <v>5.3171999999999997</v>
      </c>
      <c r="G243" s="115">
        <f>IF(E235&gt;0, E235, E234)</f>
        <v>4000</v>
      </c>
      <c r="H243" s="116">
        <f>G243*F243</f>
        <v>21268.799999999999</v>
      </c>
      <c r="I243" s="201">
        <v>5.5726000000000004</v>
      </c>
      <c r="J243" s="117">
        <f>IF(E235&gt;0, E235, E234)</f>
        <v>4000</v>
      </c>
      <c r="K243" s="118">
        <f>J243*I243</f>
        <v>22290.400000000001</v>
      </c>
      <c r="L243" s="119">
        <f>K243-H243</f>
        <v>1021.6000000000022</v>
      </c>
      <c r="M243" s="120">
        <f>IF(ISERROR(L243/H243), "", L243/H243)</f>
        <v>4.8032799217633447E-2</v>
      </c>
    </row>
    <row r="244" spans="1:13" ht="13.2" hidden="1" customHeight="1" x14ac:dyDescent="0.25">
      <c r="A244" s="103" t="str">
        <f t="shared" si="38"/>
        <v>GS 3,000 - 4,999 kW</v>
      </c>
      <c r="D244" s="114" t="s">
        <v>51</v>
      </c>
      <c r="E244" s="25"/>
      <c r="F244" s="34"/>
      <c r="G244" s="115">
        <f>IF($E235&gt;0, $E235, $E234)</f>
        <v>4000</v>
      </c>
      <c r="H244" s="116">
        <v>0</v>
      </c>
      <c r="I244" s="35"/>
      <c r="J244" s="117">
        <f>IF($E235&gt;0, $E235, $E234)</f>
        <v>4000</v>
      </c>
      <c r="K244" s="118">
        <v>0</v>
      </c>
      <c r="L244" s="119"/>
      <c r="M244" s="120"/>
    </row>
    <row r="245" spans="1:13" ht="13.2" hidden="1" customHeight="1" x14ac:dyDescent="0.25">
      <c r="A245" s="103" t="str">
        <f t="shared" si="38"/>
        <v>GS 3,000 - 4,999 kW</v>
      </c>
      <c r="D245" s="114" t="s">
        <v>52</v>
      </c>
      <c r="E245" s="25"/>
      <c r="F245" s="34"/>
      <c r="G245" s="115">
        <f>IF($E235&gt;0, $E235, $E234)</f>
        <v>4000</v>
      </c>
      <c r="H245" s="116">
        <v>0</v>
      </c>
      <c r="I245" s="35"/>
      <c r="J245" s="121">
        <f>IF($E235&gt;0, $E235, $E234)</f>
        <v>4000</v>
      </c>
      <c r="K245" s="118">
        <v>0</v>
      </c>
      <c r="L245" s="119">
        <f t="shared" ref="L245:L263" si="39">K245-H245</f>
        <v>0</v>
      </c>
      <c r="M245" s="120" t="str">
        <f>IF(ISERROR(L245/H245), "", L245/H245)</f>
        <v/>
      </c>
    </row>
    <row r="246" spans="1:13" x14ac:dyDescent="0.25">
      <c r="A246" s="103" t="str">
        <f t="shared" si="38"/>
        <v>GS 3,000 - 4,999 kW</v>
      </c>
      <c r="D246" s="114" t="s">
        <v>53</v>
      </c>
      <c r="E246" s="25"/>
      <c r="F246" s="26">
        <f>'WRZ BI (2029)'!I246</f>
        <v>0</v>
      </c>
      <c r="G246" s="115">
        <v>1</v>
      </c>
      <c r="H246" s="116">
        <f>G246*F246</f>
        <v>0</v>
      </c>
      <c r="I246" s="29">
        <v>0</v>
      </c>
      <c r="J246" s="117">
        <f>G246</f>
        <v>1</v>
      </c>
      <c r="K246" s="118">
        <f>J246*I246</f>
        <v>0</v>
      </c>
      <c r="L246" s="119">
        <f t="shared" si="39"/>
        <v>0</v>
      </c>
      <c r="M246" s="120" t="str">
        <f>IF(ISERROR(L246/H246), "", L246/H246)</f>
        <v/>
      </c>
    </row>
    <row r="247" spans="1:13" x14ac:dyDescent="0.25">
      <c r="A247" s="103" t="str">
        <f t="shared" si="38"/>
        <v>GS 3,000 - 4,999 kW</v>
      </c>
      <c r="D247" s="114" t="s">
        <v>54</v>
      </c>
      <c r="E247" s="25"/>
      <c r="F247" s="36">
        <f>'WRZ BI (2029)'!I247</f>
        <v>0.34420180775776321</v>
      </c>
      <c r="G247" s="115">
        <f>IF(E235&gt;0, E235, E234)</f>
        <v>4000</v>
      </c>
      <c r="H247" s="116">
        <f>G247*F247</f>
        <v>1376.8072310310529</v>
      </c>
      <c r="I247" s="201">
        <v>0.34420180775776321</v>
      </c>
      <c r="J247" s="117">
        <f>IF(E235&gt;0, E235, E234)</f>
        <v>4000</v>
      </c>
      <c r="K247" s="118">
        <f>J247*I247</f>
        <v>1376.8072310310529</v>
      </c>
      <c r="L247" s="119">
        <f t="shared" si="39"/>
        <v>0</v>
      </c>
      <c r="M247" s="120">
        <f>IF(ISERROR(L247/H247), "", L247/H247)</f>
        <v>0</v>
      </c>
    </row>
    <row r="248" spans="1:13" x14ac:dyDescent="0.25">
      <c r="A248" s="103" t="str">
        <f t="shared" si="38"/>
        <v>GS 3,000 - 4,999 kW</v>
      </c>
      <c r="B248" s="103" t="s">
        <v>55</v>
      </c>
      <c r="D248" s="122" t="s">
        <v>56</v>
      </c>
      <c r="E248" s="7"/>
      <c r="F248" s="37"/>
      <c r="G248" s="38"/>
      <c r="H248" s="39">
        <f>SUM(H242:H247)</f>
        <v>27245.457231031054</v>
      </c>
      <c r="I248" s="51"/>
      <c r="J248" s="40"/>
      <c r="K248" s="39">
        <f>SUM(K242:K247)</f>
        <v>28267.057231031053</v>
      </c>
      <c r="L248" s="41">
        <f t="shared" si="39"/>
        <v>1021.5999999999985</v>
      </c>
      <c r="M248" s="42">
        <f>IF((H248)=0,"",(L248/H248))</f>
        <v>3.7496159133510641E-2</v>
      </c>
    </row>
    <row r="249" spans="1:13" x14ac:dyDescent="0.25">
      <c r="A249" s="103" t="str">
        <f t="shared" si="38"/>
        <v>GS 3,000 - 4,999 kW</v>
      </c>
      <c r="D249" s="123" t="s">
        <v>57</v>
      </c>
      <c r="E249" s="25"/>
      <c r="F249" s="34">
        <f>IF((E234*12&gt;=150000), 0, IF(E233="RPP",(F265*OffPeakPer+F266*MidPeakPer+F267*OnPeakPer),IF(E233="Non-RPP (Retailer)",F268,F269)))</f>
        <v>0</v>
      </c>
      <c r="G249" s="43">
        <f>IF(F249=0, 0, E234*E236-E234)</f>
        <v>0</v>
      </c>
      <c r="H249" s="28">
        <f t="shared" ref="H249:H256" si="40">G249*F249</f>
        <v>0</v>
      </c>
      <c r="I249" s="35">
        <f>IF((E234*12&gt;=150000), 0, IF(E233="RPP",(I265*OffPeakPer+I266*MidPeakPer+I267*OnPeakPer),IF(E233="Non-RPP (Retailer)",I268,I269)))</f>
        <v>0</v>
      </c>
      <c r="J249" s="44">
        <f>IF(I249=0, 0, E234*E237-E234)</f>
        <v>0</v>
      </c>
      <c r="K249" s="31">
        <f t="shared" ref="K249:K256" si="41">J249*I249</f>
        <v>0</v>
      </c>
      <c r="L249" s="32">
        <f t="shared" si="39"/>
        <v>0</v>
      </c>
      <c r="M249" s="33" t="str">
        <f t="shared" ref="M249:M256" si="42">IF(ISERROR(L249/H249), "", L249/H249)</f>
        <v/>
      </c>
    </row>
    <row r="250" spans="1:13" ht="26.4" x14ac:dyDescent="0.25">
      <c r="A250" s="103" t="str">
        <f t="shared" si="38"/>
        <v>GS 3,000 - 4,999 kW</v>
      </c>
      <c r="D250" s="123" t="s">
        <v>58</v>
      </c>
      <c r="E250" s="25"/>
      <c r="F250" s="36">
        <f>'WRZ BI (2029)'!I250</f>
        <v>0</v>
      </c>
      <c r="G250" s="55">
        <f>IF(E235&gt;0, E235, E234)</f>
        <v>4000</v>
      </c>
      <c r="H250" s="116">
        <f t="shared" si="40"/>
        <v>0</v>
      </c>
      <c r="I250" s="201">
        <v>0</v>
      </c>
      <c r="J250" s="56">
        <f>IF(E235&gt;0, E235, E234)</f>
        <v>4000</v>
      </c>
      <c r="K250" s="118">
        <f t="shared" si="41"/>
        <v>0</v>
      </c>
      <c r="L250" s="119">
        <f t="shared" si="39"/>
        <v>0</v>
      </c>
      <c r="M250" s="120" t="str">
        <f t="shared" si="42"/>
        <v/>
      </c>
    </row>
    <row r="251" spans="1:13" x14ac:dyDescent="0.25">
      <c r="A251" s="103" t="str">
        <f t="shared" si="38"/>
        <v>GS 3,000 - 4,999 kW</v>
      </c>
      <c r="D251" s="123" t="s">
        <v>59</v>
      </c>
      <c r="E251" s="25"/>
      <c r="F251" s="36">
        <f>'WRZ BI (2029)'!I251</f>
        <v>0</v>
      </c>
      <c r="G251" s="55">
        <f>IF(E235&gt;0, E235, E234)</f>
        <v>4000</v>
      </c>
      <c r="H251" s="116">
        <f t="shared" si="40"/>
        <v>0</v>
      </c>
      <c r="I251" s="201">
        <v>0</v>
      </c>
      <c r="J251" s="56">
        <f>IF(E235&gt;0, E235, E234)</f>
        <v>4000</v>
      </c>
      <c r="K251" s="118">
        <f t="shared" si="41"/>
        <v>0</v>
      </c>
      <c r="L251" s="119">
        <f t="shared" si="39"/>
        <v>0</v>
      </c>
      <c r="M251" s="120" t="str">
        <f t="shared" si="42"/>
        <v/>
      </c>
    </row>
    <row r="252" spans="1:13" x14ac:dyDescent="0.25">
      <c r="A252" s="103" t="str">
        <f t="shared" si="38"/>
        <v>GS 3,000 - 4,999 kW</v>
      </c>
      <c r="D252" s="123" t="s">
        <v>60</v>
      </c>
      <c r="E252" s="25"/>
      <c r="F252" s="36">
        <f>'WRZ BI (2029)'!I252</f>
        <v>0</v>
      </c>
      <c r="G252" s="55">
        <f>E234</f>
        <v>2000000</v>
      </c>
      <c r="H252" s="116">
        <f t="shared" si="40"/>
        <v>0</v>
      </c>
      <c r="I252" s="201">
        <v>0</v>
      </c>
      <c r="J252" s="56">
        <f>E234</f>
        <v>2000000</v>
      </c>
      <c r="K252" s="118">
        <f t="shared" si="41"/>
        <v>0</v>
      </c>
      <c r="L252" s="119">
        <f t="shared" si="39"/>
        <v>0</v>
      </c>
      <c r="M252" s="120" t="str">
        <f t="shared" si="42"/>
        <v/>
      </c>
    </row>
    <row r="253" spans="1:13" x14ac:dyDescent="0.25">
      <c r="A253" s="103" t="str">
        <f t="shared" si="38"/>
        <v>GS 3,000 - 4,999 kW</v>
      </c>
      <c r="D253" s="114" t="s">
        <v>61</v>
      </c>
      <c r="E253" s="25"/>
      <c r="F253" s="36">
        <f>'WRZ BI (2029)'!I253</f>
        <v>0.44571701698503419</v>
      </c>
      <c r="G253" s="55">
        <f>IF(E235&gt;0, E235, E234)</f>
        <v>4000</v>
      </c>
      <c r="H253" s="116">
        <f t="shared" si="40"/>
        <v>1782.8680679401368</v>
      </c>
      <c r="I253" s="201">
        <v>0.46609280790664259</v>
      </c>
      <c r="J253" s="56">
        <f>IF(E235&gt;0, E235, E234)</f>
        <v>4000</v>
      </c>
      <c r="K253" s="118">
        <f t="shared" si="41"/>
        <v>1864.3712316265703</v>
      </c>
      <c r="L253" s="119">
        <f t="shared" si="39"/>
        <v>81.503163686433481</v>
      </c>
      <c r="M253" s="120">
        <f t="shared" si="42"/>
        <v>4.5714635396773569E-2</v>
      </c>
    </row>
    <row r="254" spans="1:13" ht="26.4" x14ac:dyDescent="0.25">
      <c r="A254" s="103" t="str">
        <f t="shared" si="38"/>
        <v>GS 3,000 - 4,999 kW</v>
      </c>
      <c r="D254" s="123" t="s">
        <v>62</v>
      </c>
      <c r="E254" s="25"/>
      <c r="F254" s="26">
        <v>0</v>
      </c>
      <c r="G254" s="115">
        <v>1</v>
      </c>
      <c r="H254" s="116">
        <f t="shared" si="40"/>
        <v>0</v>
      </c>
      <c r="I254" s="29">
        <v>0</v>
      </c>
      <c r="J254" s="121">
        <v>1</v>
      </c>
      <c r="K254" s="118">
        <f t="shared" si="41"/>
        <v>0</v>
      </c>
      <c r="L254" s="119">
        <f t="shared" si="39"/>
        <v>0</v>
      </c>
      <c r="M254" s="120" t="str">
        <f t="shared" si="42"/>
        <v/>
      </c>
    </row>
    <row r="255" spans="1:13" x14ac:dyDescent="0.25">
      <c r="A255" s="103" t="str">
        <f t="shared" si="38"/>
        <v>GS 3,000 - 4,999 kW</v>
      </c>
      <c r="D255" s="114" t="s">
        <v>63</v>
      </c>
      <c r="E255" s="25"/>
      <c r="F255" s="26">
        <v>0</v>
      </c>
      <c r="G255" s="115">
        <v>1</v>
      </c>
      <c r="H255" s="116">
        <f t="shared" si="40"/>
        <v>0</v>
      </c>
      <c r="I255" s="29">
        <v>0</v>
      </c>
      <c r="J255" s="121">
        <v>1</v>
      </c>
      <c r="K255" s="118">
        <f t="shared" si="41"/>
        <v>0</v>
      </c>
      <c r="L255" s="119">
        <f t="shared" si="39"/>
        <v>0</v>
      </c>
      <c r="M255" s="120" t="str">
        <f t="shared" si="42"/>
        <v/>
      </c>
    </row>
    <row r="256" spans="1:13" x14ac:dyDescent="0.25">
      <c r="A256" s="103" t="str">
        <f t="shared" si="38"/>
        <v>GS 3,000 - 4,999 kW</v>
      </c>
      <c r="D256" s="114" t="s">
        <v>64</v>
      </c>
      <c r="E256" s="25"/>
      <c r="F256" s="36">
        <f>'WRZ BI (2029)'!I256</f>
        <v>-4.8513717995860416E-3</v>
      </c>
      <c r="G256" s="55">
        <f>IF(E235&gt;0, E235, E234)</f>
        <v>4000</v>
      </c>
      <c r="H256" s="116">
        <f t="shared" si="40"/>
        <v>-19.405487198344165</v>
      </c>
      <c r="I256" s="201">
        <v>-4.8513717995860416E-3</v>
      </c>
      <c r="J256" s="56">
        <f>IF(E235&gt;0, E235, E234)</f>
        <v>4000</v>
      </c>
      <c r="K256" s="118">
        <f t="shared" si="41"/>
        <v>-19.405487198344165</v>
      </c>
      <c r="L256" s="119">
        <f t="shared" si="39"/>
        <v>0</v>
      </c>
      <c r="M256" s="120">
        <f t="shared" si="42"/>
        <v>0</v>
      </c>
    </row>
    <row r="257" spans="1:13" ht="26.4" x14ac:dyDescent="0.25">
      <c r="A257" s="103" t="str">
        <f t="shared" si="38"/>
        <v>GS 3,000 - 4,999 kW</v>
      </c>
      <c r="B257" s="103" t="s">
        <v>65</v>
      </c>
      <c r="D257" s="124" t="s">
        <v>66</v>
      </c>
      <c r="E257" s="125"/>
      <c r="F257" s="48"/>
      <c r="G257" s="49"/>
      <c r="H257" s="50">
        <f>SUM(H248:H256)</f>
        <v>29008.919811772848</v>
      </c>
      <c r="I257" s="51"/>
      <c r="J257" s="52"/>
      <c r="K257" s="50">
        <f>SUM(K248:K256)</f>
        <v>30112.02297545928</v>
      </c>
      <c r="L257" s="41">
        <f t="shared" si="39"/>
        <v>1103.1031636864318</v>
      </c>
      <c r="M257" s="42">
        <f>IF((H257)=0,"",(L257/H257))</f>
        <v>3.802634399502023E-2</v>
      </c>
    </row>
    <row r="258" spans="1:13" x14ac:dyDescent="0.25">
      <c r="A258" s="103" t="str">
        <f t="shared" si="38"/>
        <v>GS 3,000 - 4,999 kW</v>
      </c>
      <c r="D258" s="126" t="s">
        <v>67</v>
      </c>
      <c r="E258" s="25"/>
      <c r="F258" s="36">
        <f>'WRZ BI (2029)'!I258</f>
        <v>6.4432999999999998</v>
      </c>
      <c r="G258" s="43">
        <f>IF(E235&gt;0, E235, E234*E236)</f>
        <v>4000</v>
      </c>
      <c r="H258" s="116">
        <f>G258*F258</f>
        <v>25773.200000000001</v>
      </c>
      <c r="I258" s="201">
        <v>6.7971000000000004</v>
      </c>
      <c r="J258" s="44">
        <f>IF(E235&gt;0, E235, E234*E237)</f>
        <v>4000</v>
      </c>
      <c r="K258" s="118">
        <f>J258*I258</f>
        <v>27188.400000000001</v>
      </c>
      <c r="L258" s="119">
        <f t="shared" si="39"/>
        <v>1415.2000000000007</v>
      </c>
      <c r="M258" s="120">
        <f>IF(ISERROR(L258/H258), "", L258/H258)</f>
        <v>5.4909751214439834E-2</v>
      </c>
    </row>
    <row r="259" spans="1:13" ht="26.4" x14ac:dyDescent="0.25">
      <c r="A259" s="103" t="str">
        <f t="shared" si="38"/>
        <v>GS 3,000 - 4,999 kW</v>
      </c>
      <c r="D259" s="128" t="s">
        <v>68</v>
      </c>
      <c r="E259" s="25"/>
      <c r="F259" s="36">
        <f>'WRZ BI (2029)'!I259</f>
        <v>3.0413000000000001</v>
      </c>
      <c r="G259" s="43">
        <f>IF(E235&gt;0, E235, E234*E236)</f>
        <v>4000</v>
      </c>
      <c r="H259" s="116">
        <f>G259*F259</f>
        <v>12165.2</v>
      </c>
      <c r="I259" s="201">
        <v>3.2044999999999999</v>
      </c>
      <c r="J259" s="44">
        <f>IF(E235&gt;0, E235, E234*E237)</f>
        <v>4000</v>
      </c>
      <c r="K259" s="118">
        <f>J259*I259</f>
        <v>12818</v>
      </c>
      <c r="L259" s="119">
        <f t="shared" si="39"/>
        <v>652.79999999999927</v>
      </c>
      <c r="M259" s="120">
        <f>IF(ISERROR(L259/H259), "", L259/H259)</f>
        <v>5.3661263275572885E-2</v>
      </c>
    </row>
    <row r="260" spans="1:13" ht="26.4" x14ac:dyDescent="0.25">
      <c r="A260" s="103" t="str">
        <f t="shared" si="38"/>
        <v>GS 3,000 - 4,999 kW</v>
      </c>
      <c r="B260" s="103" t="s">
        <v>69</v>
      </c>
      <c r="D260" s="124" t="s">
        <v>70</v>
      </c>
      <c r="E260" s="7"/>
      <c r="F260" s="48"/>
      <c r="G260" s="49"/>
      <c r="H260" s="50">
        <f>SUM(H257:H259)</f>
        <v>66947.319811772846</v>
      </c>
      <c r="I260" s="51"/>
      <c r="J260" s="40"/>
      <c r="K260" s="50">
        <f>SUM(K257:K259)</f>
        <v>70118.422975459282</v>
      </c>
      <c r="L260" s="41">
        <f t="shared" si="39"/>
        <v>3171.1031636864354</v>
      </c>
      <c r="M260" s="42">
        <f>IF((H260)=0,"",(L260/H260))</f>
        <v>4.7367141397179416E-2</v>
      </c>
    </row>
    <row r="261" spans="1:13" ht="19.5" customHeight="1" x14ac:dyDescent="0.25">
      <c r="A261" s="103" t="str">
        <f t="shared" si="38"/>
        <v>GS 3,000 - 4,999 kW</v>
      </c>
      <c r="D261" s="129" t="s">
        <v>71</v>
      </c>
      <c r="E261" s="25"/>
      <c r="F261" s="34">
        <v>4.7000000000000002E-3</v>
      </c>
      <c r="G261" s="43">
        <f>E234*E236</f>
        <v>2062199.9999999998</v>
      </c>
      <c r="H261" s="53">
        <f>G261*F261</f>
        <v>9692.34</v>
      </c>
      <c r="I261" s="35">
        <f>F261</f>
        <v>4.7000000000000002E-3</v>
      </c>
      <c r="J261" s="44">
        <f>E234*E237</f>
        <v>2062199.9999999998</v>
      </c>
      <c r="K261" s="118">
        <f>J261*I261</f>
        <v>9692.34</v>
      </c>
      <c r="L261" s="119">
        <f t="shared" si="39"/>
        <v>0</v>
      </c>
      <c r="M261" s="120">
        <f>IF(ISERROR(L261/H261), "", L261/H261)</f>
        <v>0</v>
      </c>
    </row>
    <row r="262" spans="1:13" ht="16.5" customHeight="1" x14ac:dyDescent="0.25">
      <c r="A262" s="103" t="str">
        <f t="shared" si="38"/>
        <v>GS 3,000 - 4,999 kW</v>
      </c>
      <c r="D262" s="129" t="s">
        <v>72</v>
      </c>
      <c r="E262" s="25"/>
      <c r="F262" s="34">
        <v>5.9999999999999995E-4</v>
      </c>
      <c r="G262" s="43">
        <f>E234*E236</f>
        <v>2062199.9999999998</v>
      </c>
      <c r="H262" s="53">
        <f>G262*F262</f>
        <v>1237.3199999999997</v>
      </c>
      <c r="I262" s="35">
        <f>F262</f>
        <v>5.9999999999999995E-4</v>
      </c>
      <c r="J262" s="44">
        <f>E234*E237</f>
        <v>2062199.9999999998</v>
      </c>
      <c r="K262" s="118">
        <f>J262*I262</f>
        <v>1237.3199999999997</v>
      </c>
      <c r="L262" s="119">
        <f t="shared" si="39"/>
        <v>0</v>
      </c>
      <c r="M262" s="120">
        <f>IF(ISERROR(L262/H262), "", L262/H262)</f>
        <v>0</v>
      </c>
    </row>
    <row r="263" spans="1:13" x14ac:dyDescent="0.25">
      <c r="A263" s="103" t="str">
        <f t="shared" si="38"/>
        <v>GS 3,000 - 4,999 kW</v>
      </c>
      <c r="D263" s="25" t="s">
        <v>73</v>
      </c>
      <c r="E263" s="25"/>
      <c r="F263" s="54">
        <v>0.25</v>
      </c>
      <c r="G263" s="27">
        <v>1</v>
      </c>
      <c r="H263" s="130">
        <f>G263*F263</f>
        <v>0.25</v>
      </c>
      <c r="I263" s="45">
        <v>0.25</v>
      </c>
      <c r="J263" s="30">
        <v>1</v>
      </c>
      <c r="K263" s="118">
        <f>J263*I263</f>
        <v>0.25</v>
      </c>
      <c r="L263" s="119">
        <f t="shared" si="39"/>
        <v>0</v>
      </c>
      <c r="M263" s="120">
        <f>IF(ISERROR(L263/H263), "", L263/H263)</f>
        <v>0</v>
      </c>
    </row>
    <row r="264" spans="1:13" ht="26.4" x14ac:dyDescent="0.25">
      <c r="A264" s="103" t="str">
        <f t="shared" si="38"/>
        <v>GS 3,000 - 4,999 kW</v>
      </c>
      <c r="D264" s="129" t="s">
        <v>74</v>
      </c>
      <c r="E264" s="25"/>
      <c r="F264" s="34"/>
      <c r="G264" s="43"/>
      <c r="H264" s="130"/>
      <c r="I264" s="35"/>
      <c r="J264" s="44"/>
      <c r="K264" s="118"/>
      <c r="L264" s="119"/>
      <c r="M264" s="120"/>
    </row>
    <row r="265" spans="1:13" ht="13.2" hidden="1" customHeight="1" x14ac:dyDescent="0.25">
      <c r="A265" s="103" t="str">
        <f t="shared" si="38"/>
        <v>GS 3,000 - 4,999 kW</v>
      </c>
      <c r="B265" s="103" t="s">
        <v>12</v>
      </c>
      <c r="D265" s="25" t="s">
        <v>75</v>
      </c>
      <c r="E265" s="25"/>
      <c r="F265" s="96">
        <v>8.6999999999999994E-2</v>
      </c>
      <c r="G265" s="55">
        <f>IF(AND(E234*12&gt;=150000),OffPeakPer*E234*E236,OffPeakPer*E234)</f>
        <v>1319807.9999999998</v>
      </c>
      <c r="H265" s="130">
        <f>G265*F265</f>
        <v>114823.29599999997</v>
      </c>
      <c r="I265" s="35">
        <f>OffPeak</f>
        <v>9.8000000000000004E-2</v>
      </c>
      <c r="J265" s="56">
        <f>IF(AND(E234*12&gt;=150000),OffPeakPer*E234*E237,OffPeakPer*E234)</f>
        <v>1319807.9999999998</v>
      </c>
      <c r="K265" s="118">
        <f>J265*I265</f>
        <v>129341.18399999998</v>
      </c>
      <c r="L265" s="119">
        <f>K265-H265</f>
        <v>14517.888000000006</v>
      </c>
      <c r="M265" s="120">
        <f>IF(ISERROR(L265/H265), "", L265/H265)</f>
        <v>0.1264367816091955</v>
      </c>
    </row>
    <row r="266" spans="1:13" ht="13.2" hidden="1" customHeight="1" x14ac:dyDescent="0.25">
      <c r="A266" s="103" t="str">
        <f t="shared" si="38"/>
        <v>GS 3,000 - 4,999 kW</v>
      </c>
      <c r="B266" s="103" t="s">
        <v>12</v>
      </c>
      <c r="D266" s="25" t="s">
        <v>76</v>
      </c>
      <c r="E266" s="25"/>
      <c r="F266" s="96">
        <v>0.157</v>
      </c>
      <c r="G266" s="55">
        <f>IF(AND(E234*12&gt;=150000),MidPeakPer*E234*E236,MidPeakPer*E234)</f>
        <v>371195.99999999994</v>
      </c>
      <c r="H266" s="130">
        <f>G266*F266</f>
        <v>58277.77199999999</v>
      </c>
      <c r="I266" s="35">
        <f>MidPeak</f>
        <v>0.157</v>
      </c>
      <c r="J266" s="56">
        <f>IF(AND(E234*12&gt;=150000),MidPeakPer*E234*E237,MidPeakPer*E234)</f>
        <v>371195.99999999994</v>
      </c>
      <c r="K266" s="118">
        <f>J266*I266</f>
        <v>58277.77199999999</v>
      </c>
      <c r="L266" s="119">
        <f>K266-H266</f>
        <v>0</v>
      </c>
      <c r="M266" s="120">
        <f>IF(ISERROR(L266/H266), "", L266/H266)</f>
        <v>0</v>
      </c>
    </row>
    <row r="267" spans="1:13" ht="13.2" hidden="1" customHeight="1" x14ac:dyDescent="0.25">
      <c r="A267" s="103" t="str">
        <f t="shared" si="38"/>
        <v>GS 3,000 - 4,999 kW</v>
      </c>
      <c r="B267" s="103" t="s">
        <v>12</v>
      </c>
      <c r="D267" s="103" t="s">
        <v>77</v>
      </c>
      <c r="E267" s="25"/>
      <c r="F267" s="96">
        <v>0.182</v>
      </c>
      <c r="G267" s="55">
        <f>IF(AND(E234*12&gt;=150000),OnPeakPer*E234*E236,OnPeakPer*E234)</f>
        <v>371195.99999999994</v>
      </c>
      <c r="H267" s="130">
        <f>G267*F267</f>
        <v>67557.671999999991</v>
      </c>
      <c r="I267" s="35">
        <f>OnPeak</f>
        <v>0.20300000000000001</v>
      </c>
      <c r="J267" s="56">
        <f>IF(AND(E234*12&gt;=150000),OnPeakPer*E234*E237,OnPeakPer*E234)</f>
        <v>371195.99999999994</v>
      </c>
      <c r="K267" s="118">
        <f>J267*I267</f>
        <v>75352.788</v>
      </c>
      <c r="L267" s="119">
        <f>K267-H267</f>
        <v>7795.1160000000091</v>
      </c>
      <c r="M267" s="120">
        <f>IF(ISERROR(L267/H267), "", L267/H267)</f>
        <v>0.11538461538461553</v>
      </c>
    </row>
    <row r="268" spans="1:13" ht="13.2" hidden="1" customHeight="1" x14ac:dyDescent="0.25">
      <c r="A268" s="103" t="str">
        <f t="shared" si="38"/>
        <v>GS 3,000 - 4,999 kW</v>
      </c>
      <c r="B268" s="103" t="s">
        <v>78</v>
      </c>
      <c r="D268" s="25" t="s">
        <v>79</v>
      </c>
      <c r="E268" s="25"/>
      <c r="F268" s="57">
        <v>0.11308</v>
      </c>
      <c r="G268" s="55">
        <f>IF(AND(E234*12&gt;=150000),E234*E236,E234)</f>
        <v>2062199.9999999998</v>
      </c>
      <c r="H268" s="130">
        <f>G268*F268</f>
        <v>233193.57599999997</v>
      </c>
      <c r="I268" s="35">
        <f>F268</f>
        <v>0.11308</v>
      </c>
      <c r="J268" s="56">
        <f>IF(AND(E234*12&gt;=150000),E234*E237,E234)</f>
        <v>2062199.9999999998</v>
      </c>
      <c r="K268" s="118">
        <f>J268*I268</f>
        <v>233193.57599999997</v>
      </c>
      <c r="L268" s="119">
        <f>K268-H268</f>
        <v>0</v>
      </c>
      <c r="M268" s="120">
        <f>IF(ISERROR(L268/H268), "", L268/H268)</f>
        <v>0</v>
      </c>
    </row>
    <row r="269" spans="1:13" ht="13.8" thickBot="1" x14ac:dyDescent="0.3">
      <c r="A269" s="103" t="str">
        <f t="shared" si="38"/>
        <v>GS 3,000 - 4,999 kW</v>
      </c>
      <c r="B269" s="103" t="s">
        <v>17</v>
      </c>
      <c r="D269" s="25" t="s">
        <v>80</v>
      </c>
      <c r="E269" s="25"/>
      <c r="F269" s="57">
        <v>0.11308</v>
      </c>
      <c r="G269" s="55">
        <f>IF(AND(E234*12&gt;=150000),E234*E236,E234)</f>
        <v>2062199.9999999998</v>
      </c>
      <c r="H269" s="130">
        <f>G269*F269</f>
        <v>233193.57599999997</v>
      </c>
      <c r="I269" s="35">
        <f>F269</f>
        <v>0.11308</v>
      </c>
      <c r="J269" s="56">
        <f>IF(AND(E234*12&gt;=150000),E234*E237,E234)</f>
        <v>2062199.9999999998</v>
      </c>
      <c r="K269" s="118">
        <f>J269*I269</f>
        <v>233193.57599999997</v>
      </c>
      <c r="L269" s="119">
        <f>K269-H269</f>
        <v>0</v>
      </c>
      <c r="M269" s="120">
        <f>IF(ISERROR(L269/H269), "", L269/H269)</f>
        <v>0</v>
      </c>
    </row>
    <row r="270" spans="1:13" ht="13.8" thickBot="1" x14ac:dyDescent="0.3">
      <c r="A270" s="103" t="str">
        <f t="shared" si="38"/>
        <v>GS 3,000 - 4,999 kW</v>
      </c>
      <c r="D270" s="58"/>
      <c r="E270" s="59"/>
      <c r="F270" s="60"/>
      <c r="G270" s="61"/>
      <c r="H270" s="62"/>
      <c r="I270" s="60"/>
      <c r="J270" s="63"/>
      <c r="K270" s="62"/>
      <c r="L270" s="64"/>
      <c r="M270" s="65"/>
    </row>
    <row r="271" spans="1:13" ht="13.2" hidden="1" customHeight="1" thickBot="1" x14ac:dyDescent="0.3">
      <c r="A271" s="103" t="str">
        <f t="shared" si="38"/>
        <v>GS 3,000 - 4,999 kW</v>
      </c>
      <c r="B271" s="103" t="s">
        <v>12</v>
      </c>
      <c r="D271" s="135" t="s">
        <v>81</v>
      </c>
      <c r="E271" s="25"/>
      <c r="F271" s="66"/>
      <c r="G271" s="67"/>
      <c r="H271" s="68">
        <f>SUM(H261:H267,H260)</f>
        <v>318535.96981177281</v>
      </c>
      <c r="I271" s="69"/>
      <c r="J271" s="69"/>
      <c r="K271" s="68">
        <f>SUM(K261:K267,K260)</f>
        <v>344020.07697545923</v>
      </c>
      <c r="L271" s="70">
        <f>K271-H271</f>
        <v>25484.107163686422</v>
      </c>
      <c r="M271" s="71">
        <f>IF((H271)=0,"",(L271/H271))</f>
        <v>8.0003860093870477E-2</v>
      </c>
    </row>
    <row r="272" spans="1:13" ht="12.45" hidden="1" customHeight="1" x14ac:dyDescent="0.25">
      <c r="A272" s="103" t="str">
        <f t="shared" si="38"/>
        <v>GS 3,000 - 4,999 kW</v>
      </c>
      <c r="B272" s="103" t="s">
        <v>12</v>
      </c>
      <c r="D272" s="142" t="s">
        <v>82</v>
      </c>
      <c r="E272" s="25"/>
      <c r="F272" s="66">
        <v>0.13</v>
      </c>
      <c r="G272" s="72"/>
      <c r="H272" s="73">
        <f>H271*F272</f>
        <v>41409.676075530464</v>
      </c>
      <c r="I272" s="74">
        <v>0.13</v>
      </c>
      <c r="J272" s="27"/>
      <c r="K272" s="73">
        <f>K271*I272</f>
        <v>44722.6100068097</v>
      </c>
      <c r="L272" s="32">
        <f>K272-H272</f>
        <v>3312.9339312792363</v>
      </c>
      <c r="M272" s="75">
        <f>IF((H272)=0,"",(L272/H272))</f>
        <v>8.0003860093870519E-2</v>
      </c>
    </row>
    <row r="273" spans="1:13" ht="14.7" hidden="1" customHeight="1" x14ac:dyDescent="0.3">
      <c r="A273" s="103" t="str">
        <f t="shared" si="38"/>
        <v>GS 3,000 - 4,999 kW</v>
      </c>
      <c r="B273" s="103" t="s">
        <v>12</v>
      </c>
      <c r="D273" s="142" t="s">
        <v>83</v>
      </c>
      <c r="E273" s="147"/>
      <c r="F273" s="76">
        <v>0.23499999999999999</v>
      </c>
      <c r="G273" s="72"/>
      <c r="H273" s="73">
        <f>IF(OR(ISNUMBER(SEARCH("[DGEN]", E232))=TRUE, ISNUMBER(SEARCH("STREET LIGHT", E232))=TRUE), 0, IF(AND(E234=0, E235=0),0, IF(AND(E235=0, E234*12&gt;250000), 0, IF(AND(E234=0, E235&gt;=50), 0, IF(E234*12&lt;=250000, F273*H271*-1, IF(E235&lt;50, F273*H271*-1, 0))))))</f>
        <v>0</v>
      </c>
      <c r="I273" s="76">
        <v>0.23499999999999999</v>
      </c>
      <c r="J273" s="27"/>
      <c r="K273" s="73">
        <f>IF(OR(ISNUMBER(SEARCH("[DGEN]", E232))=TRUE, ISNUMBER(SEARCH("STREET LIGHT", E232))=TRUE), 0, IF(AND(E234=0, E235=0),0, IF(AND(E235=0, E234*12&gt;250000), 0, IF(AND(E234=0, E235&gt;=50), 0, IF(E234*12&lt;=250000, I273*K271*-1, IF(E235&lt;50, I273*K271*-1, 0))))))</f>
        <v>0</v>
      </c>
      <c r="L273" s="32">
        <f>K273-H273</f>
        <v>0</v>
      </c>
      <c r="M273" s="75"/>
    </row>
    <row r="274" spans="1:13" ht="13.2" hidden="1" customHeight="1" x14ac:dyDescent="0.25">
      <c r="A274" s="103" t="str">
        <f t="shared" si="38"/>
        <v>GS 3,000 - 4,999 kW</v>
      </c>
      <c r="B274" s="103" t="s">
        <v>84</v>
      </c>
      <c r="D274" s="248" t="s">
        <v>85</v>
      </c>
      <c r="E274" s="248"/>
      <c r="F274" s="77"/>
      <c r="G274" s="78"/>
      <c r="H274" s="79">
        <f>H271+H272+H273</f>
        <v>359945.64588730328</v>
      </c>
      <c r="I274" s="80"/>
      <c r="J274" s="80"/>
      <c r="K274" s="81">
        <f>K271+K272+K273</f>
        <v>388742.68698226893</v>
      </c>
      <c r="L274" s="82">
        <f>K274-H274</f>
        <v>28797.041094965651</v>
      </c>
      <c r="M274" s="83">
        <f>IF((H274)=0,"",(L274/H274))</f>
        <v>8.0003860093870463E-2</v>
      </c>
    </row>
    <row r="275" spans="1:13" ht="13.2" hidden="1" customHeight="1" x14ac:dyDescent="0.25">
      <c r="A275" s="103" t="str">
        <f t="shared" si="38"/>
        <v>GS 3,000 - 4,999 kW</v>
      </c>
      <c r="B275" s="103" t="s">
        <v>12</v>
      </c>
      <c r="D275" s="131"/>
      <c r="E275" s="132"/>
      <c r="F275" s="60"/>
      <c r="G275" s="61"/>
      <c r="H275" s="62"/>
      <c r="I275" s="60"/>
      <c r="J275" s="63"/>
      <c r="K275" s="62"/>
      <c r="L275" s="64"/>
      <c r="M275" s="65"/>
    </row>
    <row r="276" spans="1:13" ht="13.2" hidden="1" customHeight="1" x14ac:dyDescent="0.25">
      <c r="A276" s="103" t="str">
        <f t="shared" si="38"/>
        <v>GS 3,000 - 4,999 kW</v>
      </c>
      <c r="B276" s="103" t="s">
        <v>78</v>
      </c>
      <c r="D276" s="135" t="s">
        <v>86</v>
      </c>
      <c r="E276" s="25"/>
      <c r="F276" s="66"/>
      <c r="G276" s="67"/>
      <c r="H276" s="68">
        <f>SUM(H268,H261:H264,H260)</f>
        <v>311070.80581177282</v>
      </c>
      <c r="I276" s="69"/>
      <c r="J276" s="69"/>
      <c r="K276" s="68">
        <f>SUM(K268,K261:K264,K260)</f>
        <v>314241.90897545929</v>
      </c>
      <c r="L276" s="70">
        <f>K276-H276</f>
        <v>3171.1031636864645</v>
      </c>
      <c r="M276" s="71">
        <f>IF((H276)=0,"",(L276/H276))</f>
        <v>1.0194152278003488E-2</v>
      </c>
    </row>
    <row r="277" spans="1:13" ht="12.45" hidden="1" customHeight="1" x14ac:dyDescent="0.25">
      <c r="A277" s="103" t="str">
        <f t="shared" si="38"/>
        <v>GS 3,000 - 4,999 kW</v>
      </c>
      <c r="B277" s="103" t="s">
        <v>78</v>
      </c>
      <c r="D277" s="142" t="s">
        <v>82</v>
      </c>
      <c r="E277" s="25"/>
      <c r="F277" s="66">
        <v>0.13</v>
      </c>
      <c r="G277" s="67"/>
      <c r="H277" s="73">
        <f>H276*F277</f>
        <v>40439.204755530467</v>
      </c>
      <c r="I277" s="66">
        <v>0.13</v>
      </c>
      <c r="J277" s="74"/>
      <c r="K277" s="73">
        <f>K276*I277</f>
        <v>40851.448166809707</v>
      </c>
      <c r="L277" s="32">
        <f>K277-H277</f>
        <v>412.24341127923981</v>
      </c>
      <c r="M277" s="75">
        <f>IF((H277)=0,"",(L277/H277))</f>
        <v>1.0194152278003474E-2</v>
      </c>
    </row>
    <row r="278" spans="1:13" ht="14.7" hidden="1" customHeight="1" x14ac:dyDescent="0.3">
      <c r="A278" s="103" t="str">
        <f t="shared" si="38"/>
        <v>GS 3,000 - 4,999 kW</v>
      </c>
      <c r="B278" s="103" t="s">
        <v>78</v>
      </c>
      <c r="D278" s="142" t="s">
        <v>83</v>
      </c>
      <c r="E278" s="147"/>
      <c r="F278" s="76">
        <v>0.23499999999999999</v>
      </c>
      <c r="G278" s="67"/>
      <c r="H278" s="73">
        <f>IF(OR(ISNUMBER(SEARCH("[DGEN]", E232))=TRUE, ISNUMBER(SEARCH("STREET LIGHT", E232))=TRUE), 0, IF(AND(E234=0, E235=0),0, IF(AND(E235=0, E234*12&gt;250000), 0, IF(AND(E234=0, E235&gt;=50), 0, IF(E234*12&lt;=250000, F278*H276*-1, IF(E235&lt;50, F278*H276*-1, 0))))))</f>
        <v>0</v>
      </c>
      <c r="I278" s="76">
        <v>0.23499999999999999</v>
      </c>
      <c r="J278" s="74"/>
      <c r="K278" s="73">
        <f>IF(OR(ISNUMBER(SEARCH("[DGEN]", E232))=TRUE, ISNUMBER(SEARCH("STREET LIGHT", E232))=TRUE), 0, IF(AND(E234=0, E235=0),0, IF(AND(E235=0, E234*12&gt;250000), 0, IF(AND(E234=0, E235&gt;=50), 0, IF(E234*12&lt;=250000, I278*K276*-1, IF(E235&lt;50, I278*K276*-1, 0))))))</f>
        <v>0</v>
      </c>
      <c r="L278" s="32"/>
      <c r="M278" s="75"/>
    </row>
    <row r="279" spans="1:13" ht="13.2" hidden="1" customHeight="1" x14ac:dyDescent="0.25">
      <c r="A279" s="103" t="str">
        <f t="shared" si="38"/>
        <v>GS 3,000 - 4,999 kW</v>
      </c>
      <c r="B279" s="103" t="s">
        <v>87</v>
      </c>
      <c r="D279" s="248" t="s">
        <v>86</v>
      </c>
      <c r="E279" s="248"/>
      <c r="F279" s="84"/>
      <c r="G279" s="85"/>
      <c r="H279" s="79">
        <f>SUM(H276,H277)</f>
        <v>351510.01056730328</v>
      </c>
      <c r="I279" s="86"/>
      <c r="J279" s="86"/>
      <c r="K279" s="79">
        <f>SUM(K276,K277)</f>
        <v>355093.35714226897</v>
      </c>
      <c r="L279" s="87">
        <f>K279-H279</f>
        <v>3583.3465749656898</v>
      </c>
      <c r="M279" s="88">
        <f>IF((H279)=0,"",(L279/H279))</f>
        <v>1.0194152278003445E-2</v>
      </c>
    </row>
    <row r="280" spans="1:13" ht="13.2" hidden="1" customHeight="1" x14ac:dyDescent="0.25">
      <c r="A280" s="103" t="str">
        <f t="shared" si="38"/>
        <v>GS 3,000 - 4,999 kW</v>
      </c>
      <c r="B280" s="103" t="s">
        <v>78</v>
      </c>
      <c r="D280" s="131"/>
      <c r="E280" s="132"/>
      <c r="F280" s="89"/>
      <c r="G280" s="90"/>
      <c r="H280" s="91"/>
      <c r="I280" s="89"/>
      <c r="J280" s="61"/>
      <c r="K280" s="91"/>
      <c r="L280" s="92"/>
      <c r="M280" s="65"/>
    </row>
    <row r="281" spans="1:13" x14ac:dyDescent="0.25">
      <c r="A281" s="103" t="str">
        <f t="shared" si="38"/>
        <v>GS 3,000 - 4,999 kW</v>
      </c>
      <c r="B281" s="103" t="s">
        <v>17</v>
      </c>
      <c r="D281" s="135" t="s">
        <v>88</v>
      </c>
      <c r="E281" s="25"/>
      <c r="F281" s="136"/>
      <c r="G281" s="137"/>
      <c r="H281" s="138">
        <f>SUM(H269,H261:H264,H260)</f>
        <v>311070.80581177282</v>
      </c>
      <c r="I281" s="139"/>
      <c r="J281" s="139"/>
      <c r="K281" s="138">
        <f>SUM(K269,K261:K264,K260)</f>
        <v>314241.90897545929</v>
      </c>
      <c r="L281" s="140">
        <f>K281-H281</f>
        <v>3171.1031636864645</v>
      </c>
      <c r="M281" s="141">
        <f>IF((H281)=0,"",(L281/H281))</f>
        <v>1.0194152278003488E-2</v>
      </c>
    </row>
    <row r="282" spans="1:13" x14ac:dyDescent="0.25">
      <c r="A282" s="103" t="str">
        <f t="shared" si="38"/>
        <v>GS 3,000 - 4,999 kW</v>
      </c>
      <c r="B282" s="103" t="s">
        <v>17</v>
      </c>
      <c r="D282" s="142" t="s">
        <v>82</v>
      </c>
      <c r="E282" s="25"/>
      <c r="F282" s="136">
        <v>0.13</v>
      </c>
      <c r="G282" s="137"/>
      <c r="H282" s="144">
        <f>H281*F282</f>
        <v>40439.204755530467</v>
      </c>
      <c r="I282" s="136">
        <v>0.13</v>
      </c>
      <c r="J282" s="145"/>
      <c r="K282" s="144">
        <f>K281*I282</f>
        <v>40851.448166809707</v>
      </c>
      <c r="L282" s="119">
        <f>K282-H282</f>
        <v>412.24341127923981</v>
      </c>
      <c r="M282" s="146">
        <f>IF((H282)=0,"",(L282/H282))</f>
        <v>1.0194152278003474E-2</v>
      </c>
    </row>
    <row r="283" spans="1:13" ht="14.4" x14ac:dyDescent="0.3">
      <c r="A283" s="103" t="str">
        <f t="shared" si="38"/>
        <v>GS 3,000 - 4,999 kW</v>
      </c>
      <c r="B283" s="103" t="s">
        <v>17</v>
      </c>
      <c r="D283" s="142" t="s">
        <v>83</v>
      </c>
      <c r="E283" s="147"/>
      <c r="F283" s="148">
        <v>0.23499999999999999</v>
      </c>
      <c r="G283" s="137"/>
      <c r="H283" s="144">
        <f>IF(OR(ISNUMBER(SEARCH("[DGEN]", E232))=TRUE, ISNUMBER(SEARCH("STREET LIGHT", E232))=TRUE), 0, IF(AND(E234=0, E235=0),0, IF(AND(E235=0, E234*12&gt;250000), 0, IF(AND(E234=0, E235&gt;=50), 0, IF(E234*12&lt;=250000, F283*H281*-1, IF(E235&lt;50, F283*H281*-1, 0))))))</f>
        <v>0</v>
      </c>
      <c r="I283" s="148">
        <v>0.23499999999999999</v>
      </c>
      <c r="J283" s="145"/>
      <c r="K283" s="144">
        <f>IF(OR(ISNUMBER(SEARCH("[DGEN]", E232))=TRUE, ISNUMBER(SEARCH("STREET LIGHT", E232))=TRUE), 0, IF(AND(E234=0, E235=0),0, IF(AND(E235=0, E234*12&gt;250000), 0, IF(AND(E234=0, E235&gt;=50), 0, IF(E234*12&lt;=250000, I283*K281*-1, IF(E235&lt;50, I283*K281*-1, 0))))))</f>
        <v>0</v>
      </c>
      <c r="L283" s="119"/>
      <c r="M283" s="146"/>
    </row>
    <row r="284" spans="1:13" ht="13.5" customHeight="1" thickBot="1" x14ac:dyDescent="0.3">
      <c r="A284" s="103" t="str">
        <f t="shared" si="38"/>
        <v>GS 3,000 - 4,999 kW</v>
      </c>
      <c r="B284" s="103" t="s">
        <v>89</v>
      </c>
      <c r="D284" s="247" t="s">
        <v>88</v>
      </c>
      <c r="E284" s="247"/>
      <c r="F284" s="84"/>
      <c r="G284" s="85"/>
      <c r="H284" s="79">
        <f>SUM(H281,H282)</f>
        <v>351510.01056730328</v>
      </c>
      <c r="I284" s="86"/>
      <c r="J284" s="86"/>
      <c r="K284" s="79">
        <f>SUM(K281,K282)</f>
        <v>355093.35714226897</v>
      </c>
      <c r="L284" s="87">
        <f>K284-H284</f>
        <v>3583.3465749656898</v>
      </c>
      <c r="M284" s="88">
        <f>IF((H284)=0,"",(L284/H284))</f>
        <v>1.0194152278003445E-2</v>
      </c>
    </row>
    <row r="285" spans="1:13" ht="13.8" thickBot="1" x14ac:dyDescent="0.3">
      <c r="A285" s="103" t="str">
        <f t="shared" si="38"/>
        <v>GS 3,000 - 4,999 kW</v>
      </c>
      <c r="B285" s="103" t="s">
        <v>17</v>
      </c>
      <c r="D285" s="58"/>
      <c r="E285" s="59"/>
      <c r="F285" s="93"/>
      <c r="G285" s="90"/>
      <c r="H285" s="94"/>
      <c r="I285" s="93"/>
      <c r="J285" s="61"/>
      <c r="K285" s="94"/>
      <c r="L285" s="92"/>
      <c r="M285" s="95"/>
    </row>
    <row r="288" spans="1:13" x14ac:dyDescent="0.25">
      <c r="C288" s="103"/>
      <c r="D288" s="104" t="s">
        <v>34</v>
      </c>
      <c r="E288" s="246" t="str">
        <f>D20</f>
        <v>Unmetered Scattered Load</v>
      </c>
      <c r="F288" s="246"/>
      <c r="G288" s="246"/>
      <c r="H288" s="246"/>
      <c r="I288" s="246"/>
      <c r="J288" s="246"/>
      <c r="K288" s="103" t="str">
        <f>IF(N20="DEMAND - INTERVAL","RTSR - INTERVAL METERED","")</f>
        <v/>
      </c>
    </row>
    <row r="289" spans="1:14" x14ac:dyDescent="0.25">
      <c r="C289" s="103"/>
      <c r="D289" s="104" t="s">
        <v>35</v>
      </c>
      <c r="E289" s="236" t="str">
        <f>H20</f>
        <v>RPP</v>
      </c>
      <c r="F289" s="236"/>
      <c r="G289" s="236"/>
      <c r="H289" s="20"/>
      <c r="I289" s="20"/>
    </row>
    <row r="290" spans="1:14" ht="15.6" x14ac:dyDescent="0.25">
      <c r="C290" s="103"/>
      <c r="D290" s="104" t="s">
        <v>36</v>
      </c>
      <c r="E290" s="21">
        <f>K20</f>
        <v>450</v>
      </c>
      <c r="F290" s="105" t="s">
        <v>11</v>
      </c>
      <c r="J290" s="22"/>
      <c r="K290" s="22"/>
      <c r="L290" s="22"/>
      <c r="M290" s="22"/>
      <c r="N290" s="22"/>
    </row>
    <row r="291" spans="1:14" ht="15.6" x14ac:dyDescent="0.3">
      <c r="C291" s="103"/>
      <c r="D291" s="104" t="s">
        <v>37</v>
      </c>
      <c r="E291" s="21">
        <f>L20</f>
        <v>0</v>
      </c>
      <c r="F291" s="106" t="s">
        <v>16</v>
      </c>
      <c r="G291" s="107"/>
      <c r="H291" s="108"/>
      <c r="I291" s="108"/>
      <c r="J291" s="108"/>
    </row>
    <row r="292" spans="1:14" x14ac:dyDescent="0.25">
      <c r="C292" s="103"/>
      <c r="D292" s="104" t="s">
        <v>38</v>
      </c>
      <c r="E292" s="23">
        <f>I20</f>
        <v>1.0415000000000001</v>
      </c>
    </row>
    <row r="293" spans="1:14" x14ac:dyDescent="0.25">
      <c r="C293" s="103"/>
      <c r="D293" s="104" t="s">
        <v>39</v>
      </c>
      <c r="E293" s="23">
        <f>J20</f>
        <v>1.0415000000000001</v>
      </c>
    </row>
    <row r="294" spans="1:14" x14ac:dyDescent="0.25">
      <c r="C294" s="103"/>
    </row>
    <row r="295" spans="1:14" x14ac:dyDescent="0.25">
      <c r="C295" s="103"/>
      <c r="E295" s="105"/>
      <c r="F295" s="237" t="s">
        <v>40</v>
      </c>
      <c r="G295" s="238"/>
      <c r="H295" s="239"/>
      <c r="I295" s="237" t="s">
        <v>41</v>
      </c>
      <c r="J295" s="238"/>
      <c r="K295" s="239"/>
      <c r="L295" s="237" t="s">
        <v>42</v>
      </c>
      <c r="M295" s="239"/>
    </row>
    <row r="296" spans="1:14" x14ac:dyDescent="0.25">
      <c r="C296" s="103"/>
      <c r="E296" s="240"/>
      <c r="F296" s="109" t="s">
        <v>43</v>
      </c>
      <c r="G296" s="109" t="s">
        <v>44</v>
      </c>
      <c r="H296" s="110" t="s">
        <v>45</v>
      </c>
      <c r="I296" s="109" t="s">
        <v>43</v>
      </c>
      <c r="J296" s="111" t="s">
        <v>44</v>
      </c>
      <c r="K296" s="110" t="s">
        <v>45</v>
      </c>
      <c r="L296" s="242" t="s">
        <v>46</v>
      </c>
      <c r="M296" s="244" t="s">
        <v>47</v>
      </c>
    </row>
    <row r="297" spans="1:14" x14ac:dyDescent="0.25">
      <c r="C297" s="103"/>
      <c r="E297" s="241"/>
      <c r="F297" s="112" t="s">
        <v>48</v>
      </c>
      <c r="G297" s="112"/>
      <c r="H297" s="113" t="s">
        <v>48</v>
      </c>
      <c r="I297" s="112" t="s">
        <v>48</v>
      </c>
      <c r="J297" s="113"/>
      <c r="K297" s="113" t="s">
        <v>48</v>
      </c>
      <c r="L297" s="243"/>
      <c r="M297" s="245"/>
    </row>
    <row r="298" spans="1:14" x14ac:dyDescent="0.25">
      <c r="A298" s="103" t="str">
        <f>$E288</f>
        <v>Unmetered Scattered Load</v>
      </c>
      <c r="D298" s="114" t="s">
        <v>49</v>
      </c>
      <c r="E298" s="25"/>
      <c r="F298" s="26">
        <f>'WRZ BI (2029)'!I298</f>
        <v>10.75</v>
      </c>
      <c r="G298" s="115">
        <v>1</v>
      </c>
      <c r="H298" s="116">
        <f>G298*F298</f>
        <v>10.75</v>
      </c>
      <c r="I298" s="29">
        <v>11.23</v>
      </c>
      <c r="J298" s="117">
        <v>1</v>
      </c>
      <c r="K298" s="118">
        <f>J298*I298</f>
        <v>11.23</v>
      </c>
      <c r="L298" s="119">
        <f>K298-H298</f>
        <v>0.48000000000000043</v>
      </c>
      <c r="M298" s="120">
        <f>IF(ISERROR(L298/H298), "", L298/H298)</f>
        <v>4.4651162790697717E-2</v>
      </c>
    </row>
    <row r="299" spans="1:14" x14ac:dyDescent="0.25">
      <c r="A299" s="103" t="str">
        <f t="shared" ref="A299:A341" si="43">A298</f>
        <v>Unmetered Scattered Load</v>
      </c>
      <c r="D299" s="114" t="s">
        <v>50</v>
      </c>
      <c r="E299" s="25"/>
      <c r="F299" s="36">
        <f>'WRZ BI (2029)'!I299</f>
        <v>2.9000000000000001E-2</v>
      </c>
      <c r="G299" s="115">
        <f>IF($E291&gt;0, $E291, $E290)</f>
        <v>450</v>
      </c>
      <c r="H299" s="116">
        <f>G299*F299</f>
        <v>13.05</v>
      </c>
      <c r="I299" s="201">
        <v>3.0300000000000001E-2</v>
      </c>
      <c r="J299" s="117">
        <f>IF($E291&gt;0, $E291, $E290)</f>
        <v>450</v>
      </c>
      <c r="K299" s="118">
        <f>J299*I299</f>
        <v>13.635</v>
      </c>
      <c r="L299" s="119">
        <f>K299-H299</f>
        <v>0.58499999999999908</v>
      </c>
      <c r="M299" s="120">
        <f>IF(ISERROR(L299/H299), "", L299/H299)</f>
        <v>4.4827586206896482E-2</v>
      </c>
    </row>
    <row r="300" spans="1:14" ht="13.2" hidden="1" customHeight="1" x14ac:dyDescent="0.25">
      <c r="A300" s="103" t="str">
        <f t="shared" si="43"/>
        <v>Unmetered Scattered Load</v>
      </c>
      <c r="D300" s="114" t="s">
        <v>51</v>
      </c>
      <c r="E300" s="25"/>
      <c r="F300" s="34"/>
      <c r="G300" s="115">
        <f>IF($E291&gt;0, $E291, $E290)</f>
        <v>450</v>
      </c>
      <c r="H300" s="116">
        <v>0</v>
      </c>
      <c r="I300" s="35"/>
      <c r="J300" s="117">
        <f>IF($E291&gt;0, $E291, $E290)</f>
        <v>450</v>
      </c>
      <c r="K300" s="118">
        <v>0</v>
      </c>
      <c r="L300" s="119"/>
      <c r="M300" s="120"/>
    </row>
    <row r="301" spans="1:14" ht="13.2" hidden="1" customHeight="1" x14ac:dyDescent="0.25">
      <c r="A301" s="103" t="str">
        <f t="shared" si="43"/>
        <v>Unmetered Scattered Load</v>
      </c>
      <c r="D301" s="114" t="s">
        <v>52</v>
      </c>
      <c r="E301" s="25"/>
      <c r="F301" s="34"/>
      <c r="G301" s="115">
        <f>IF($E291&gt;0, $E291, $E290)</f>
        <v>450</v>
      </c>
      <c r="H301" s="116">
        <v>0</v>
      </c>
      <c r="I301" s="35"/>
      <c r="J301" s="121">
        <f>IF($E291&gt;0, $E291, $E290)</f>
        <v>450</v>
      </c>
      <c r="K301" s="118">
        <v>0</v>
      </c>
      <c r="L301" s="119">
        <f t="shared" ref="L301:L319" si="44">K301-H301</f>
        <v>0</v>
      </c>
      <c r="M301" s="120" t="str">
        <f>IF(ISERROR(L301/H301), "", L301/H301)</f>
        <v/>
      </c>
    </row>
    <row r="302" spans="1:14" x14ac:dyDescent="0.25">
      <c r="A302" s="103" t="str">
        <f t="shared" si="43"/>
        <v>Unmetered Scattered Load</v>
      </c>
      <c r="D302" s="114" t="s">
        <v>53</v>
      </c>
      <c r="E302" s="25"/>
      <c r="F302" s="26">
        <f>'WRZ BI (2029)'!I302</f>
        <v>0</v>
      </c>
      <c r="G302" s="115">
        <v>1</v>
      </c>
      <c r="H302" s="116">
        <f>G302*F302</f>
        <v>0</v>
      </c>
      <c r="I302" s="29">
        <v>0</v>
      </c>
      <c r="J302" s="117">
        <v>1</v>
      </c>
      <c r="K302" s="118">
        <f>J302*I302</f>
        <v>0</v>
      </c>
      <c r="L302" s="119">
        <f t="shared" si="44"/>
        <v>0</v>
      </c>
      <c r="M302" s="120" t="str">
        <f>IF(ISERROR(L302/H302), "", L302/H302)</f>
        <v/>
      </c>
    </row>
    <row r="303" spans="1:14" x14ac:dyDescent="0.25">
      <c r="A303" s="103" t="str">
        <f t="shared" si="43"/>
        <v>Unmetered Scattered Load</v>
      </c>
      <c r="D303" s="114" t="s">
        <v>54</v>
      </c>
      <c r="E303" s="25"/>
      <c r="F303" s="36">
        <f>'WRZ BI (2029)'!I303</f>
        <v>2.5974971857362899E-3</v>
      </c>
      <c r="G303" s="115">
        <f>IF($E291&gt;0, $E291, $E290)</f>
        <v>450</v>
      </c>
      <c r="H303" s="116">
        <f>G303*F303</f>
        <v>1.1688737335813304</v>
      </c>
      <c r="I303" s="201">
        <v>2.5974971857362899E-3</v>
      </c>
      <c r="J303" s="117">
        <f>IF($E291&gt;0, $E291, $E290)</f>
        <v>450</v>
      </c>
      <c r="K303" s="118">
        <f>J303*I303</f>
        <v>1.1688737335813304</v>
      </c>
      <c r="L303" s="119">
        <f t="shared" si="44"/>
        <v>0</v>
      </c>
      <c r="M303" s="120">
        <f>IF(ISERROR(L303/H303), "", L303/H303)</f>
        <v>0</v>
      </c>
    </row>
    <row r="304" spans="1:14" x14ac:dyDescent="0.25">
      <c r="A304" s="103" t="str">
        <f t="shared" si="43"/>
        <v>Unmetered Scattered Load</v>
      </c>
      <c r="B304" s="103" t="s">
        <v>55</v>
      </c>
      <c r="C304" s="24">
        <f>B20</f>
        <v>4</v>
      </c>
      <c r="D304" s="46" t="s">
        <v>56</v>
      </c>
      <c r="E304" s="47"/>
      <c r="F304" s="48"/>
      <c r="G304" s="49"/>
      <c r="H304" s="50">
        <f>SUM(H298:H303)</f>
        <v>24.968873733581333</v>
      </c>
      <c r="I304" s="51"/>
      <c r="J304" s="52"/>
      <c r="K304" s="50">
        <f>SUM(K298:K303)</f>
        <v>26.033873733581331</v>
      </c>
      <c r="L304" s="41">
        <f t="shared" si="44"/>
        <v>1.0649999999999977</v>
      </c>
      <c r="M304" s="42">
        <f>IF((H304)=0,"",(L304/H304))</f>
        <v>4.2653105276736998E-2</v>
      </c>
    </row>
    <row r="305" spans="1:14" x14ac:dyDescent="0.25">
      <c r="A305" s="103" t="str">
        <f t="shared" si="43"/>
        <v>Unmetered Scattered Load</v>
      </c>
      <c r="D305" s="123" t="s">
        <v>57</v>
      </c>
      <c r="E305" s="25"/>
      <c r="F305" s="34">
        <f>IF((E290*12&gt;=150000), 0, IF(E289="RPP",(F321*OffPeakPer+F322*MidPeakPer+F323*OnPeakPer),IF(E289="Non-RPP (Retailer)",F324,F325)))</f>
        <v>0.12752000000000002</v>
      </c>
      <c r="G305" s="43">
        <f>IF(F305=0, 0, $E290*E292-E290)</f>
        <v>18.675000000000068</v>
      </c>
      <c r="H305" s="28">
        <f t="shared" ref="H305:H312" si="45">G305*F305</f>
        <v>2.3814360000000092</v>
      </c>
      <c r="I305" s="35">
        <f>IF((E290*12&gt;=150000), 0, IF(E289="RPP",(I321*OffPeakPer+I322*MidPeakPer+I323*OnPeakPer),IF(E289="Non-RPP (Retailer)",I324,I325)))</f>
        <v>0.12752000000000002</v>
      </c>
      <c r="J305" s="44">
        <f>IF(I305=0, 0, E290*E293-E290)</f>
        <v>18.675000000000068</v>
      </c>
      <c r="K305" s="31">
        <f t="shared" ref="K305:K312" si="46">J305*I305</f>
        <v>2.3814360000000092</v>
      </c>
      <c r="L305" s="119">
        <f t="shared" si="44"/>
        <v>0</v>
      </c>
      <c r="M305" s="120">
        <f t="shared" ref="M305:M312" si="47">IF(ISERROR(L305/H305), "", L305/H305)</f>
        <v>0</v>
      </c>
    </row>
    <row r="306" spans="1:14" ht="26.4" x14ac:dyDescent="0.25">
      <c r="A306" s="103" t="str">
        <f t="shared" si="43"/>
        <v>Unmetered Scattered Load</v>
      </c>
      <c r="D306" s="123" t="s">
        <v>58</v>
      </c>
      <c r="E306" s="25"/>
      <c r="F306" s="36">
        <v>0</v>
      </c>
      <c r="G306" s="55">
        <f>IF($E291&gt;0, $E291, $E290)</f>
        <v>450</v>
      </c>
      <c r="H306" s="116">
        <f t="shared" si="45"/>
        <v>0</v>
      </c>
      <c r="I306" s="201">
        <v>0</v>
      </c>
      <c r="J306" s="56">
        <f>IF($E291&gt;0, $E291, $E290)</f>
        <v>450</v>
      </c>
      <c r="K306" s="118">
        <f t="shared" si="46"/>
        <v>0</v>
      </c>
      <c r="L306" s="119">
        <f t="shared" si="44"/>
        <v>0</v>
      </c>
      <c r="M306" s="120" t="str">
        <f t="shared" si="47"/>
        <v/>
      </c>
    </row>
    <row r="307" spans="1:14" x14ac:dyDescent="0.25">
      <c r="A307" s="103" t="str">
        <f t="shared" si="43"/>
        <v>Unmetered Scattered Load</v>
      </c>
      <c r="D307" s="123" t="s">
        <v>59</v>
      </c>
      <c r="E307" s="25"/>
      <c r="F307" s="36">
        <f>'WRZ BI (2029)'!I307</f>
        <v>0</v>
      </c>
      <c r="G307" s="55">
        <f>IF($E291&gt;0, $E291, $E290)</f>
        <v>450</v>
      </c>
      <c r="H307" s="116">
        <f t="shared" si="45"/>
        <v>0</v>
      </c>
      <c r="I307" s="201">
        <v>0</v>
      </c>
      <c r="J307" s="56">
        <f>IF($E291&gt;0, $E291, $E290)</f>
        <v>450</v>
      </c>
      <c r="K307" s="118">
        <f t="shared" si="46"/>
        <v>0</v>
      </c>
      <c r="L307" s="119">
        <f t="shared" si="44"/>
        <v>0</v>
      </c>
      <c r="M307" s="120" t="str">
        <f t="shared" si="47"/>
        <v/>
      </c>
    </row>
    <row r="308" spans="1:14" x14ac:dyDescent="0.25">
      <c r="A308" s="103" t="str">
        <f t="shared" si="43"/>
        <v>Unmetered Scattered Load</v>
      </c>
      <c r="D308" s="123" t="s">
        <v>60</v>
      </c>
      <c r="E308" s="25"/>
      <c r="F308" s="36">
        <f>'WRZ BI (2029)'!I308</f>
        <v>0</v>
      </c>
      <c r="G308" s="55">
        <f>E290</f>
        <v>450</v>
      </c>
      <c r="H308" s="116">
        <f t="shared" si="45"/>
        <v>0</v>
      </c>
      <c r="I308" s="201">
        <v>0</v>
      </c>
      <c r="J308" s="56">
        <f>E290</f>
        <v>450</v>
      </c>
      <c r="K308" s="118">
        <f t="shared" si="46"/>
        <v>0</v>
      </c>
      <c r="L308" s="119">
        <f t="shared" si="44"/>
        <v>0</v>
      </c>
      <c r="M308" s="120" t="str">
        <f t="shared" si="47"/>
        <v/>
      </c>
    </row>
    <row r="309" spans="1:14" x14ac:dyDescent="0.25">
      <c r="A309" s="103" t="str">
        <f t="shared" si="43"/>
        <v>Unmetered Scattered Load</v>
      </c>
      <c r="D309" s="114" t="s">
        <v>61</v>
      </c>
      <c r="E309" s="25"/>
      <c r="F309" s="36">
        <f>'WRZ BI (2029)'!I309</f>
        <v>1.5139460261759719E-3</v>
      </c>
      <c r="G309" s="55">
        <f>IF($E291&gt;0, $E291, $E290)</f>
        <v>450</v>
      </c>
      <c r="H309" s="116">
        <f t="shared" si="45"/>
        <v>0.68127571177918733</v>
      </c>
      <c r="I309" s="201">
        <v>1.5831555167730008E-3</v>
      </c>
      <c r="J309" s="56">
        <f>IF($E291&gt;0, $E291, $E290)</f>
        <v>450</v>
      </c>
      <c r="K309" s="118">
        <f t="shared" si="46"/>
        <v>0.71241998254785033</v>
      </c>
      <c r="L309" s="119">
        <f t="shared" si="44"/>
        <v>3.1144270768662996E-2</v>
      </c>
      <c r="M309" s="120">
        <f t="shared" si="47"/>
        <v>4.5714635396773645E-2</v>
      </c>
    </row>
    <row r="310" spans="1:14" ht="26.4" x14ac:dyDescent="0.25">
      <c r="A310" s="103" t="str">
        <f t="shared" si="43"/>
        <v>Unmetered Scattered Load</v>
      </c>
      <c r="D310" s="123" t="s">
        <v>62</v>
      </c>
      <c r="E310" s="25"/>
      <c r="F310" s="36">
        <v>0</v>
      </c>
      <c r="G310" s="115">
        <v>1</v>
      </c>
      <c r="H310" s="116">
        <f t="shared" si="45"/>
        <v>0</v>
      </c>
      <c r="I310" s="29">
        <v>0</v>
      </c>
      <c r="J310" s="121">
        <v>1</v>
      </c>
      <c r="K310" s="118">
        <f t="shared" si="46"/>
        <v>0</v>
      </c>
      <c r="L310" s="119">
        <f t="shared" si="44"/>
        <v>0</v>
      </c>
      <c r="M310" s="120" t="str">
        <f t="shared" si="47"/>
        <v/>
      </c>
    </row>
    <row r="311" spans="1:14" x14ac:dyDescent="0.25">
      <c r="A311" s="103" t="str">
        <f t="shared" si="43"/>
        <v>Unmetered Scattered Load</v>
      </c>
      <c r="D311" s="114" t="s">
        <v>63</v>
      </c>
      <c r="E311" s="25"/>
      <c r="F311" s="36">
        <v>0</v>
      </c>
      <c r="G311" s="115">
        <v>1</v>
      </c>
      <c r="H311" s="116">
        <f t="shared" si="45"/>
        <v>0</v>
      </c>
      <c r="I311" s="29">
        <v>0</v>
      </c>
      <c r="J311" s="121">
        <v>1</v>
      </c>
      <c r="K311" s="118">
        <f t="shared" si="46"/>
        <v>0</v>
      </c>
      <c r="L311" s="119">
        <f t="shared" si="44"/>
        <v>0</v>
      </c>
      <c r="M311" s="120" t="str">
        <f t="shared" si="47"/>
        <v/>
      </c>
    </row>
    <row r="312" spans="1:14" x14ac:dyDescent="0.25">
      <c r="A312" s="103" t="str">
        <f t="shared" si="43"/>
        <v>Unmetered Scattered Load</v>
      </c>
      <c r="D312" s="114" t="s">
        <v>64</v>
      </c>
      <c r="E312" s="25"/>
      <c r="F312" s="34">
        <f>'WRZ BI (2029)'!I312</f>
        <v>-9.2627036607196623E-5</v>
      </c>
      <c r="G312" s="55">
        <f>IF($E291&gt;0, $E291, $E290)</f>
        <v>450</v>
      </c>
      <c r="H312" s="116">
        <f t="shared" si="45"/>
        <v>-4.1682166473238483E-2</v>
      </c>
      <c r="I312" s="201">
        <v>-9.2627036607196623E-5</v>
      </c>
      <c r="J312" s="56">
        <f>IF($E291&gt;0, $E291, $E290)</f>
        <v>450</v>
      </c>
      <c r="K312" s="118">
        <f t="shared" si="46"/>
        <v>-4.1682166473238483E-2</v>
      </c>
      <c r="L312" s="119">
        <f t="shared" si="44"/>
        <v>0</v>
      </c>
      <c r="M312" s="120">
        <f t="shared" si="47"/>
        <v>0</v>
      </c>
    </row>
    <row r="313" spans="1:14" ht="26.4" x14ac:dyDescent="0.25">
      <c r="A313" s="103" t="str">
        <f t="shared" si="43"/>
        <v>Unmetered Scattered Load</v>
      </c>
      <c r="B313" s="103" t="s">
        <v>65</v>
      </c>
      <c r="C313" s="24">
        <f>B20</f>
        <v>4</v>
      </c>
      <c r="D313" s="46" t="s">
        <v>66</v>
      </c>
      <c r="E313" s="47"/>
      <c r="F313" s="48"/>
      <c r="G313" s="49"/>
      <c r="H313" s="50">
        <f>SUM(H304:H312)</f>
        <v>27.98990327888729</v>
      </c>
      <c r="I313" s="51"/>
      <c r="J313" s="52"/>
      <c r="K313" s="50">
        <f>SUM(K304:K312)</f>
        <v>29.086047549655952</v>
      </c>
      <c r="L313" s="41">
        <f t="shared" si="44"/>
        <v>1.0961442707686615</v>
      </c>
      <c r="M313" s="42">
        <f>IF((H313)=0,"",(L313/H313))</f>
        <v>3.9162131424565524E-2</v>
      </c>
    </row>
    <row r="314" spans="1:14" x14ac:dyDescent="0.25">
      <c r="A314" s="103" t="str">
        <f t="shared" si="43"/>
        <v>Unmetered Scattered Load</v>
      </c>
      <c r="D314" s="126" t="s">
        <v>67</v>
      </c>
      <c r="E314" s="25"/>
      <c r="F314" s="36">
        <f>'WRZ BI (2029)'!I314</f>
        <v>1.32E-2</v>
      </c>
      <c r="G314" s="43">
        <f>IF($E291&gt;0, $E291, $E290*$E292)</f>
        <v>468.67500000000007</v>
      </c>
      <c r="H314" s="116">
        <f>G314*F314</f>
        <v>6.1865100000000011</v>
      </c>
      <c r="I314" s="201">
        <v>1.3899999999999999E-2</v>
      </c>
      <c r="J314" s="44">
        <f>IF($E291&gt;0, $E291, $E290*$E293)</f>
        <v>468.67500000000007</v>
      </c>
      <c r="K314" s="118">
        <f>J314*I314</f>
        <v>6.5145825000000004</v>
      </c>
      <c r="L314" s="119">
        <f t="shared" si="44"/>
        <v>0.32807249999999932</v>
      </c>
      <c r="M314" s="120">
        <f>IF(ISERROR(L314/H314), "", L314/H314)</f>
        <v>5.3030303030302914E-2</v>
      </c>
      <c r="N314" s="127"/>
    </row>
    <row r="315" spans="1:14" ht="26.4" x14ac:dyDescent="0.25">
      <c r="A315" s="103" t="str">
        <f t="shared" si="43"/>
        <v>Unmetered Scattered Load</v>
      </c>
      <c r="D315" s="128" t="s">
        <v>68</v>
      </c>
      <c r="E315" s="25"/>
      <c r="F315" s="36">
        <f>'WRZ BI (2029)'!I315</f>
        <v>9.9000000000000008E-3</v>
      </c>
      <c r="G315" s="43">
        <f>IF($E291&gt;0, $E291, $E290*$E292)</f>
        <v>468.67500000000007</v>
      </c>
      <c r="H315" s="116">
        <f>G315*F315</f>
        <v>4.6398825000000015</v>
      </c>
      <c r="I315" s="201">
        <v>1.04E-2</v>
      </c>
      <c r="J315" s="44">
        <f>IF($E291&gt;0, $E291, $E290*$E293)</f>
        <v>468.67500000000007</v>
      </c>
      <c r="K315" s="118">
        <f>J315*I315</f>
        <v>4.8742200000000002</v>
      </c>
      <c r="L315" s="119">
        <f t="shared" si="44"/>
        <v>0.23433749999999876</v>
      </c>
      <c r="M315" s="120">
        <f>IF(ISERROR(L315/H315), "", L315/H315)</f>
        <v>5.050505050505022E-2</v>
      </c>
      <c r="N315" s="127"/>
    </row>
    <row r="316" spans="1:14" ht="26.4" x14ac:dyDescent="0.25">
      <c r="A316" s="103" t="str">
        <f t="shared" si="43"/>
        <v>Unmetered Scattered Load</v>
      </c>
      <c r="B316" s="103" t="s">
        <v>69</v>
      </c>
      <c r="C316" s="24">
        <f>B20</f>
        <v>4</v>
      </c>
      <c r="D316" s="46" t="s">
        <v>70</v>
      </c>
      <c r="E316" s="47"/>
      <c r="F316" s="48"/>
      <c r="G316" s="49"/>
      <c r="H316" s="50">
        <f>SUM(H313:H315)</f>
        <v>38.816295778887287</v>
      </c>
      <c r="I316" s="51"/>
      <c r="J316" s="52"/>
      <c r="K316" s="50">
        <f>SUM(K313:K315)</f>
        <v>40.474850049655956</v>
      </c>
      <c r="L316" s="41">
        <f t="shared" si="44"/>
        <v>1.6585542707686685</v>
      </c>
      <c r="M316" s="42">
        <f>IF((H316)=0,"",(L316/H316))</f>
        <v>4.2728298450126163E-2</v>
      </c>
    </row>
    <row r="317" spans="1:14" ht="26.4" x14ac:dyDescent="0.25">
      <c r="A317" s="103" t="str">
        <f t="shared" si="43"/>
        <v>Unmetered Scattered Load</v>
      </c>
      <c r="D317" s="129" t="s">
        <v>71</v>
      </c>
      <c r="E317" s="25"/>
      <c r="F317" s="34">
        <v>4.7000000000000002E-3</v>
      </c>
      <c r="G317" s="43">
        <f>E290*E292</f>
        <v>468.67500000000007</v>
      </c>
      <c r="H317" s="53">
        <f>G317*F317</f>
        <v>2.2027725000000005</v>
      </c>
      <c r="I317" s="35">
        <f>F317</f>
        <v>4.7000000000000002E-3</v>
      </c>
      <c r="J317" s="44">
        <f>E290*E293</f>
        <v>468.67500000000007</v>
      </c>
      <c r="K317" s="31">
        <f>J317*I317</f>
        <v>2.2027725000000005</v>
      </c>
      <c r="L317" s="119">
        <f t="shared" si="44"/>
        <v>0</v>
      </c>
      <c r="M317" s="120">
        <f>IF(ISERROR(L317/H317), "", L317/H317)</f>
        <v>0</v>
      </c>
    </row>
    <row r="318" spans="1:14" ht="26.4" x14ac:dyDescent="0.25">
      <c r="A318" s="103" t="str">
        <f t="shared" si="43"/>
        <v>Unmetered Scattered Load</v>
      </c>
      <c r="D318" s="129" t="s">
        <v>72</v>
      </c>
      <c r="E318" s="25"/>
      <c r="F318" s="34">
        <v>5.9999999999999995E-4</v>
      </c>
      <c r="G318" s="43">
        <f>E290*E292</f>
        <v>468.67500000000007</v>
      </c>
      <c r="H318" s="53">
        <f>G318*F318</f>
        <v>0.28120500000000004</v>
      </c>
      <c r="I318" s="35">
        <f>F318</f>
        <v>5.9999999999999995E-4</v>
      </c>
      <c r="J318" s="44">
        <f>E290*E293</f>
        <v>468.67500000000007</v>
      </c>
      <c r="K318" s="31">
        <f>J318*I318</f>
        <v>0.28120500000000004</v>
      </c>
      <c r="L318" s="119">
        <f t="shared" si="44"/>
        <v>0</v>
      </c>
      <c r="M318" s="120">
        <f>IF(ISERROR(L318/H318), "", L318/H318)</f>
        <v>0</v>
      </c>
    </row>
    <row r="319" spans="1:14" x14ac:dyDescent="0.25">
      <c r="A319" s="103" t="str">
        <f t="shared" si="43"/>
        <v>Unmetered Scattered Load</v>
      </c>
      <c r="D319" s="25" t="s">
        <v>73</v>
      </c>
      <c r="E319" s="25"/>
      <c r="F319" s="54">
        <v>0.25</v>
      </c>
      <c r="G319" s="115">
        <v>1</v>
      </c>
      <c r="H319" s="130">
        <f>G319*F319</f>
        <v>0.25</v>
      </c>
      <c r="I319" s="45">
        <v>0.25</v>
      </c>
      <c r="J319" s="117">
        <v>1</v>
      </c>
      <c r="K319" s="118">
        <f>J319*I319</f>
        <v>0.25</v>
      </c>
      <c r="L319" s="119">
        <f t="shared" si="44"/>
        <v>0</v>
      </c>
      <c r="M319" s="120">
        <f>IF(ISERROR(L319/H319), "", L319/H319)</f>
        <v>0</v>
      </c>
    </row>
    <row r="320" spans="1:14" ht="26.4" hidden="1" customHeight="1" x14ac:dyDescent="0.25">
      <c r="A320" s="103" t="str">
        <f t="shared" si="43"/>
        <v>Unmetered Scattered Load</v>
      </c>
      <c r="D320" s="129" t="s">
        <v>74</v>
      </c>
      <c r="E320" s="25"/>
      <c r="F320" s="34"/>
      <c r="G320" s="55"/>
      <c r="H320" s="130"/>
      <c r="I320" s="35"/>
      <c r="J320" s="56"/>
      <c r="K320" s="118"/>
      <c r="L320" s="119"/>
      <c r="M320" s="120"/>
    </row>
    <row r="321" spans="1:13" x14ac:dyDescent="0.25">
      <c r="A321" s="103" t="str">
        <f t="shared" si="43"/>
        <v>Unmetered Scattered Load</v>
      </c>
      <c r="B321" s="103" t="s">
        <v>12</v>
      </c>
      <c r="D321" s="25" t="s">
        <v>75</v>
      </c>
      <c r="E321" s="25"/>
      <c r="F321" s="34">
        <v>9.8000000000000004E-2</v>
      </c>
      <c r="G321" s="55">
        <f>IF(AND(E290*12&gt;=150000),OffPeakPer*E290*E292,OffPeakPer*E290)</f>
        <v>288</v>
      </c>
      <c r="H321" s="130">
        <f>G321*F321</f>
        <v>28.224</v>
      </c>
      <c r="I321" s="35">
        <f>F321</f>
        <v>9.8000000000000004E-2</v>
      </c>
      <c r="J321" s="56">
        <f>IF(AND(E290*12&gt;=150000),OffPeakPer*E290*E293,OffPeakPer*E290)</f>
        <v>288</v>
      </c>
      <c r="K321" s="118">
        <f>J321*I321</f>
        <v>28.224</v>
      </c>
      <c r="L321" s="119">
        <f>K321-H321</f>
        <v>0</v>
      </c>
      <c r="M321" s="120">
        <f>IF(ISERROR(L321/H321), "", L321/H321)</f>
        <v>0</v>
      </c>
    </row>
    <row r="322" spans="1:13" x14ac:dyDescent="0.25">
      <c r="A322" s="103" t="str">
        <f t="shared" si="43"/>
        <v>Unmetered Scattered Load</v>
      </c>
      <c r="B322" s="103" t="s">
        <v>12</v>
      </c>
      <c r="D322" s="25" t="s">
        <v>76</v>
      </c>
      <c r="E322" s="25"/>
      <c r="F322" s="34">
        <v>0.157</v>
      </c>
      <c r="G322" s="55">
        <f>IF(AND(E290*12&gt;=150000),MidPeakPer*E290*E292,MidPeakPer*E290)</f>
        <v>81</v>
      </c>
      <c r="H322" s="130">
        <f>G322*F322</f>
        <v>12.717000000000001</v>
      </c>
      <c r="I322" s="35">
        <f>F322</f>
        <v>0.157</v>
      </c>
      <c r="J322" s="56">
        <f>IF(AND(E290*12&gt;=150000),MidPeakPer*E290*E293,MidPeakPer*E290)</f>
        <v>81</v>
      </c>
      <c r="K322" s="118">
        <f>J322*I322</f>
        <v>12.717000000000001</v>
      </c>
      <c r="L322" s="119">
        <f>K322-H322</f>
        <v>0</v>
      </c>
      <c r="M322" s="120">
        <f>IF(ISERROR(L322/H322), "", L322/H322)</f>
        <v>0</v>
      </c>
    </row>
    <row r="323" spans="1:13" ht="13.8" thickBot="1" x14ac:dyDescent="0.3">
      <c r="A323" s="103" t="str">
        <f t="shared" si="43"/>
        <v>Unmetered Scattered Load</v>
      </c>
      <c r="B323" s="103" t="s">
        <v>12</v>
      </c>
      <c r="D323" s="103" t="s">
        <v>77</v>
      </c>
      <c r="E323" s="25"/>
      <c r="F323" s="34">
        <v>0.20300000000000001</v>
      </c>
      <c r="G323" s="55">
        <f>IF(AND(E290*12&gt;=150000),OnPeakPer*E290*E292,OnPeakPer*E290)</f>
        <v>81</v>
      </c>
      <c r="H323" s="130">
        <f>G323*F323</f>
        <v>16.443000000000001</v>
      </c>
      <c r="I323" s="35">
        <f>F323</f>
        <v>0.20300000000000001</v>
      </c>
      <c r="J323" s="56">
        <f>IF(AND(E290*12&gt;=150000),OnPeakPer*E290*E293,OnPeakPer*E290)</f>
        <v>81</v>
      </c>
      <c r="K323" s="118">
        <f>J323*I323</f>
        <v>16.443000000000001</v>
      </c>
      <c r="L323" s="119">
        <f>K323-H323</f>
        <v>0</v>
      </c>
      <c r="M323" s="120">
        <f>IF(ISERROR(L323/H323), "", L323/H323)</f>
        <v>0</v>
      </c>
    </row>
    <row r="324" spans="1:13" ht="13.8" hidden="1" customHeight="1" thickBot="1" x14ac:dyDescent="0.3">
      <c r="A324" s="103" t="str">
        <f t="shared" si="43"/>
        <v>Unmetered Scattered Load</v>
      </c>
      <c r="B324" s="103" t="s">
        <v>78</v>
      </c>
      <c r="D324" s="25" t="s">
        <v>79</v>
      </c>
      <c r="E324" s="25"/>
      <c r="F324" s="34">
        <v>0.11308</v>
      </c>
      <c r="G324" s="55">
        <f>IF(AND(E290*12&gt;=150000),E290*E292,E290)</f>
        <v>450</v>
      </c>
      <c r="H324" s="130">
        <f>G324*F324</f>
        <v>50.886000000000003</v>
      </c>
      <c r="I324" s="35">
        <f>F324</f>
        <v>0.11308</v>
      </c>
      <c r="J324" s="56">
        <f>IF(AND(E290*12&gt;=150000),E290*E293,E290)</f>
        <v>450</v>
      </c>
      <c r="K324" s="118">
        <f>J324*I324</f>
        <v>50.886000000000003</v>
      </c>
      <c r="L324" s="119">
        <f>K324-H324</f>
        <v>0</v>
      </c>
      <c r="M324" s="120">
        <f>IF(ISERROR(L324/H324), "", L324/H324)</f>
        <v>0</v>
      </c>
    </row>
    <row r="325" spans="1:13" ht="13.8" hidden="1" customHeight="1" thickBot="1" x14ac:dyDescent="0.3">
      <c r="A325" s="103" t="str">
        <f t="shared" si="43"/>
        <v>Unmetered Scattered Load</v>
      </c>
      <c r="B325" s="103" t="s">
        <v>17</v>
      </c>
      <c r="D325" s="25" t="s">
        <v>80</v>
      </c>
      <c r="E325" s="25"/>
      <c r="F325" s="34">
        <v>0.11308</v>
      </c>
      <c r="G325" s="55">
        <f>IF(AND(E290*12&gt;=150000),E290*E292,E290)</f>
        <v>450</v>
      </c>
      <c r="H325" s="130">
        <f>G325*F325</f>
        <v>50.886000000000003</v>
      </c>
      <c r="I325" s="35">
        <f>F325</f>
        <v>0.11308</v>
      </c>
      <c r="J325" s="56">
        <f>IF(AND(E290*12&gt;=150000),E290*E293,E290)</f>
        <v>450</v>
      </c>
      <c r="K325" s="118">
        <f>J325*I325</f>
        <v>50.886000000000003</v>
      </c>
      <c r="L325" s="119">
        <f>K325-H325</f>
        <v>0</v>
      </c>
      <c r="M325" s="120">
        <f>IF(ISERROR(L325/H325), "", L325/H325)</f>
        <v>0</v>
      </c>
    </row>
    <row r="326" spans="1:13" ht="13.8" thickBot="1" x14ac:dyDescent="0.3">
      <c r="A326" s="103" t="str">
        <f t="shared" si="43"/>
        <v>Unmetered Scattered Load</v>
      </c>
      <c r="D326" s="58"/>
      <c r="E326" s="59"/>
      <c r="F326" s="60"/>
      <c r="G326" s="61"/>
      <c r="H326" s="62"/>
      <c r="I326" s="60"/>
      <c r="J326" s="63"/>
      <c r="K326" s="62"/>
      <c r="L326" s="64"/>
      <c r="M326" s="65"/>
    </row>
    <row r="327" spans="1:13" x14ac:dyDescent="0.25">
      <c r="A327" s="103" t="str">
        <f t="shared" si="43"/>
        <v>Unmetered Scattered Load</v>
      </c>
      <c r="B327" s="103" t="s">
        <v>12</v>
      </c>
      <c r="D327" s="135" t="s">
        <v>81</v>
      </c>
      <c r="E327" s="25"/>
      <c r="F327" s="136"/>
      <c r="G327" s="137"/>
      <c r="H327" s="138">
        <f>SUM(H317:H323,H316)</f>
        <v>98.934273278887304</v>
      </c>
      <c r="I327" s="139"/>
      <c r="J327" s="139"/>
      <c r="K327" s="138">
        <f>SUM(K317:K323,K316)</f>
        <v>100.59282754965596</v>
      </c>
      <c r="L327" s="140">
        <f>K327-H327</f>
        <v>1.6585542707686614</v>
      </c>
      <c r="M327" s="141">
        <f>IF((H327)=0,"",(L327/H327))</f>
        <v>1.6764203301856153E-2</v>
      </c>
    </row>
    <row r="328" spans="1:13" x14ac:dyDescent="0.25">
      <c r="A328" s="103" t="str">
        <f t="shared" si="43"/>
        <v>Unmetered Scattered Load</v>
      </c>
      <c r="B328" s="103" t="s">
        <v>12</v>
      </c>
      <c r="D328" s="142" t="s">
        <v>82</v>
      </c>
      <c r="E328" s="25"/>
      <c r="F328" s="136">
        <v>0.13</v>
      </c>
      <c r="G328" s="143"/>
      <c r="H328" s="144">
        <f>H327*F328</f>
        <v>12.86145552625535</v>
      </c>
      <c r="I328" s="145">
        <v>0.13</v>
      </c>
      <c r="J328" s="115"/>
      <c r="K328" s="144">
        <f>K327*I328</f>
        <v>13.077067581455276</v>
      </c>
      <c r="L328" s="119">
        <f>K328-H328</f>
        <v>0.21561205519992654</v>
      </c>
      <c r="M328" s="146">
        <f>IF((H328)=0,"",(L328/H328))</f>
        <v>1.6764203301856195E-2</v>
      </c>
    </row>
    <row r="329" spans="1:13" ht="14.4" x14ac:dyDescent="0.3">
      <c r="A329" s="103" t="str">
        <f t="shared" si="43"/>
        <v>Unmetered Scattered Load</v>
      </c>
      <c r="B329" s="103" t="s">
        <v>12</v>
      </c>
      <c r="D329" s="142" t="s">
        <v>83</v>
      </c>
      <c r="E329" s="147"/>
      <c r="F329" s="148">
        <v>0.23499999999999999</v>
      </c>
      <c r="G329" s="143"/>
      <c r="H329" s="144">
        <f>IF(OR(ISNUMBER(SEARCH("[DGEN]", E288))=TRUE, ISNUMBER(SEARCH("STREET LIGHT", E288))=TRUE), 0, IF(AND(E290=0, E291=0),0, IF(AND(E291=0, E290*12&gt;250000), 0, IF(AND(E290=0, E291&gt;=50), 0, IF(E290*12&lt;=250000, F329*H327*-1, IF(E291&lt;50, F329*H327*-1, 0))))))</f>
        <v>-23.249554220538514</v>
      </c>
      <c r="I329" s="148">
        <v>0.23499999999999999</v>
      </c>
      <c r="J329" s="115"/>
      <c r="K329" s="144">
        <f>IF(OR(ISNUMBER(SEARCH("[DGEN]", E288))=TRUE, ISNUMBER(SEARCH("STREET LIGHT", E288))=TRUE), 0, IF(AND(E290=0, E291=0),0, IF(AND(E291=0, E290*12&gt;250000), 0, IF(AND(E290=0, E291&gt;=50), 0, IF(E290*12&lt;=250000, I329*K327*-1, IF(E291&lt;50, I329*K327*-1, 0))))))</f>
        <v>-23.639314474169151</v>
      </c>
      <c r="L329" s="119">
        <f>K329-H329</f>
        <v>-0.38976025363063727</v>
      </c>
      <c r="M329" s="146"/>
    </row>
    <row r="330" spans="1:13" ht="13.8" thickBot="1" x14ac:dyDescent="0.3">
      <c r="A330" s="103" t="str">
        <f t="shared" si="43"/>
        <v>Unmetered Scattered Load</v>
      </c>
      <c r="B330" s="103" t="s">
        <v>84</v>
      </c>
      <c r="C330" s="24">
        <f>B20</f>
        <v>4</v>
      </c>
      <c r="D330" s="247" t="s">
        <v>85</v>
      </c>
      <c r="E330" s="247"/>
      <c r="F330" s="77"/>
      <c r="G330" s="78"/>
      <c r="H330" s="79">
        <f>H327+H328+H329</f>
        <v>88.546174584604145</v>
      </c>
      <c r="I330" s="80"/>
      <c r="J330" s="80"/>
      <c r="K330" s="81">
        <f>K327+K328+K329</f>
        <v>90.030580656942092</v>
      </c>
      <c r="L330" s="82">
        <f>K330-H330</f>
        <v>1.4844060723379471</v>
      </c>
      <c r="M330" s="83">
        <f>IF((H330)=0,"",(L330/H330))</f>
        <v>1.6764203301856094E-2</v>
      </c>
    </row>
    <row r="331" spans="1:13" ht="13.8" thickBot="1" x14ac:dyDescent="0.3">
      <c r="A331" s="103" t="str">
        <f t="shared" si="43"/>
        <v>Unmetered Scattered Load</v>
      </c>
      <c r="B331" s="103" t="s">
        <v>12</v>
      </c>
      <c r="D331" s="58"/>
      <c r="E331" s="59"/>
      <c r="F331" s="60"/>
      <c r="G331" s="61"/>
      <c r="H331" s="62"/>
      <c r="I331" s="60"/>
      <c r="J331" s="63"/>
      <c r="K331" s="62"/>
      <c r="L331" s="64"/>
      <c r="M331" s="65"/>
    </row>
    <row r="332" spans="1:13" hidden="1" x14ac:dyDescent="0.25">
      <c r="A332" s="103" t="str">
        <f t="shared" si="43"/>
        <v>Unmetered Scattered Load</v>
      </c>
      <c r="B332" s="103" t="s">
        <v>78</v>
      </c>
      <c r="D332" s="135" t="s">
        <v>86</v>
      </c>
      <c r="E332" s="25"/>
      <c r="F332" s="136"/>
      <c r="G332" s="137"/>
      <c r="H332" s="138">
        <f>SUM(H324,H317:H320,H316)</f>
        <v>92.436273278887285</v>
      </c>
      <c r="I332" s="139"/>
      <c r="J332" s="139"/>
      <c r="K332" s="138">
        <f>SUM(K324,K317:K320,K316)</f>
        <v>94.09482754965596</v>
      </c>
      <c r="L332" s="140">
        <f>K332-H332</f>
        <v>1.6585542707686756</v>
      </c>
      <c r="M332" s="141">
        <f>IF((H332)=0,"",(L332/H332))</f>
        <v>1.7942677824804673E-2</v>
      </c>
    </row>
    <row r="333" spans="1:13" hidden="1" x14ac:dyDescent="0.25">
      <c r="A333" s="103" t="str">
        <f t="shared" si="43"/>
        <v>Unmetered Scattered Load</v>
      </c>
      <c r="B333" s="103" t="s">
        <v>78</v>
      </c>
      <c r="D333" s="142" t="s">
        <v>82</v>
      </c>
      <c r="E333" s="25"/>
      <c r="F333" s="136">
        <v>0.13</v>
      </c>
      <c r="G333" s="137"/>
      <c r="H333" s="144">
        <f>H332*F333</f>
        <v>12.016715526255348</v>
      </c>
      <c r="I333" s="136">
        <v>0.13</v>
      </c>
      <c r="J333" s="145"/>
      <c r="K333" s="144">
        <f>K332*I333</f>
        <v>12.232327581455275</v>
      </c>
      <c r="L333" s="119">
        <f>K333-H333</f>
        <v>0.21561205519992654</v>
      </c>
      <c r="M333" s="146">
        <f>IF((H333)=0,"",(L333/H333))</f>
        <v>1.7942677824804566E-2</v>
      </c>
    </row>
    <row r="334" spans="1:13" ht="14.4" hidden="1" x14ac:dyDescent="0.3">
      <c r="A334" s="103" t="str">
        <f t="shared" si="43"/>
        <v>Unmetered Scattered Load</v>
      </c>
      <c r="B334" s="103" t="s">
        <v>78</v>
      </c>
      <c r="D334" s="142" t="s">
        <v>83</v>
      </c>
      <c r="E334" s="147"/>
      <c r="F334" s="148">
        <v>0.23499999999999999</v>
      </c>
      <c r="G334" s="137"/>
      <c r="H334" s="144">
        <f>IF(OR(ISNUMBER(SEARCH("[DGEN]", E288))=TRUE, ISNUMBER(SEARCH("STREET LIGHT", E288))=TRUE), 0, IF(AND(E290=0, E291=0),0, IF(AND(E291=0, E290*12&gt;250000), 0, IF(AND(E290=0, E291&gt;=50), 0, IF(E290*12&lt;=250000, F334*H332*-1, IF(E291&lt;50, F334*H332*-1, 0))))))</f>
        <v>-21.72252422053851</v>
      </c>
      <c r="I334" s="148">
        <v>0.23499999999999999</v>
      </c>
      <c r="J334" s="145"/>
      <c r="K334" s="144">
        <f>IF(OR(ISNUMBER(SEARCH("[DGEN]", E288))=TRUE, ISNUMBER(SEARCH("STREET LIGHT", E288))=TRUE), 0, IF(AND(E290=0, E291=0),0, IF(AND(E291=0, E290*12&gt;250000), 0, IF(AND(E290=0, E291&gt;=50), 0, IF(E290*12&lt;=250000, I334*K332*-1, IF(E291&lt;50, I334*K332*-1, 0))))))</f>
        <v>-22.112284474169151</v>
      </c>
      <c r="L334" s="119"/>
      <c r="M334" s="146"/>
    </row>
    <row r="335" spans="1:13" hidden="1" x14ac:dyDescent="0.25">
      <c r="A335" s="103" t="str">
        <f t="shared" si="43"/>
        <v>Unmetered Scattered Load</v>
      </c>
      <c r="B335" s="103" t="s">
        <v>87</v>
      </c>
      <c r="D335" s="248" t="s">
        <v>86</v>
      </c>
      <c r="E335" s="248"/>
      <c r="F335" s="149"/>
      <c r="G335" s="143"/>
      <c r="H335" s="138">
        <f>SUM(H332,H333)</f>
        <v>104.45298880514264</v>
      </c>
      <c r="I335" s="150"/>
      <c r="J335" s="150"/>
      <c r="K335" s="138">
        <f>SUM(K332,K333)</f>
        <v>106.32715513111124</v>
      </c>
      <c r="L335" s="140">
        <f>K335-H335</f>
        <v>1.8741663259686021</v>
      </c>
      <c r="M335" s="141">
        <f>IF((H335)=0,"",(L335/H335))</f>
        <v>1.7942677824804659E-2</v>
      </c>
    </row>
    <row r="336" spans="1:13" ht="13.8" hidden="1" thickBot="1" x14ac:dyDescent="0.3">
      <c r="A336" s="103" t="str">
        <f t="shared" si="43"/>
        <v>Unmetered Scattered Load</v>
      </c>
      <c r="B336" s="103" t="s">
        <v>78</v>
      </c>
      <c r="D336" s="131"/>
      <c r="E336" s="132"/>
      <c r="F336" s="151"/>
      <c r="G336" s="152"/>
      <c r="H336" s="153"/>
      <c r="I336" s="151"/>
      <c r="J336" s="133"/>
      <c r="K336" s="153"/>
      <c r="L336" s="154"/>
      <c r="M336" s="134"/>
    </row>
    <row r="337" spans="1:14" hidden="1" x14ac:dyDescent="0.25">
      <c r="A337" s="103" t="str">
        <f t="shared" si="43"/>
        <v>Unmetered Scattered Load</v>
      </c>
      <c r="B337" s="103" t="s">
        <v>17</v>
      </c>
      <c r="D337" s="135" t="s">
        <v>88</v>
      </c>
      <c r="E337" s="25"/>
      <c r="F337" s="136"/>
      <c r="G337" s="137"/>
      <c r="H337" s="138">
        <f>SUM(H325,H317:H320,H316)</f>
        <v>92.436273278887285</v>
      </c>
      <c r="I337" s="139"/>
      <c r="J337" s="139"/>
      <c r="K337" s="138">
        <f>SUM(K325,K317:K320,K316)</f>
        <v>94.09482754965596</v>
      </c>
      <c r="L337" s="140">
        <f>K337-H337</f>
        <v>1.6585542707686756</v>
      </c>
      <c r="M337" s="141">
        <f>IF((H337)=0,"",(L337/H337))</f>
        <v>1.7942677824804673E-2</v>
      </c>
    </row>
    <row r="338" spans="1:14" hidden="1" x14ac:dyDescent="0.25">
      <c r="A338" s="103" t="str">
        <f t="shared" si="43"/>
        <v>Unmetered Scattered Load</v>
      </c>
      <c r="B338" s="103" t="s">
        <v>17</v>
      </c>
      <c r="D338" s="142" t="s">
        <v>82</v>
      </c>
      <c r="E338" s="25"/>
      <c r="F338" s="136">
        <v>0.13</v>
      </c>
      <c r="G338" s="137"/>
      <c r="H338" s="144">
        <f>H337*F338</f>
        <v>12.016715526255348</v>
      </c>
      <c r="I338" s="136">
        <v>0.13</v>
      </c>
      <c r="J338" s="145"/>
      <c r="K338" s="144">
        <f>K337*I338</f>
        <v>12.232327581455275</v>
      </c>
      <c r="L338" s="119">
        <f>K338-H338</f>
        <v>0.21561205519992654</v>
      </c>
      <c r="M338" s="146">
        <f>IF((H338)=0,"",(L338/H338))</f>
        <v>1.7942677824804566E-2</v>
      </c>
    </row>
    <row r="339" spans="1:14" ht="14.4" hidden="1" x14ac:dyDescent="0.3">
      <c r="A339" s="103" t="str">
        <f t="shared" si="43"/>
        <v>Unmetered Scattered Load</v>
      </c>
      <c r="B339" s="103" t="s">
        <v>17</v>
      </c>
      <c r="D339" s="142" t="s">
        <v>83</v>
      </c>
      <c r="E339" s="147"/>
      <c r="F339" s="148">
        <v>0.23499999999999999</v>
      </c>
      <c r="G339" s="137"/>
      <c r="H339" s="144">
        <f>IF(OR(ISNUMBER(SEARCH("[DGEN]", E288))=TRUE, ISNUMBER(SEARCH("STREET LIGHT", E288))=TRUE), 0, IF(AND(E290=0, E291=0),0, IF(AND(E291=0, E290*12&gt;250000), 0, IF(AND(E290=0, E291&gt;=50), 0, IF(E290*12&lt;=250000, F339*H337*-1, IF(E291&lt;50, F339*H337*-1, 0))))))</f>
        <v>-21.72252422053851</v>
      </c>
      <c r="I339" s="148">
        <v>0.23499999999999999</v>
      </c>
      <c r="J339" s="145"/>
      <c r="K339" s="144">
        <f>IF(OR(ISNUMBER(SEARCH("[DGEN]", E288))=TRUE, ISNUMBER(SEARCH("STREET LIGHT", E288))=TRUE), 0, IF(AND(E290=0, E291=0),0, IF(AND(E291=0, E290*12&gt;250000), 0, IF(AND(E290=0, E291&gt;=50), 0, IF(E290*12&lt;=250000, I339*K337*-1, IF(E291&lt;50, I339*K337*-1, 0))))))</f>
        <v>-22.112284474169151</v>
      </c>
      <c r="L339" s="119"/>
      <c r="M339" s="146"/>
    </row>
    <row r="340" spans="1:14" hidden="1" x14ac:dyDescent="0.25">
      <c r="A340" s="103" t="str">
        <f t="shared" si="43"/>
        <v>Unmetered Scattered Load</v>
      </c>
      <c r="B340" s="103" t="s">
        <v>89</v>
      </c>
      <c r="D340" s="248" t="s">
        <v>88</v>
      </c>
      <c r="E340" s="248"/>
      <c r="F340" s="149"/>
      <c r="G340" s="143"/>
      <c r="H340" s="138">
        <f>SUM(H337,H338)</f>
        <v>104.45298880514264</v>
      </c>
      <c r="I340" s="150"/>
      <c r="J340" s="150"/>
      <c r="K340" s="138">
        <f>SUM(K337,K338)</f>
        <v>106.32715513111124</v>
      </c>
      <c r="L340" s="140">
        <f>K340-H340</f>
        <v>1.8741663259686021</v>
      </c>
      <c r="M340" s="141">
        <f>IF((H340)=0,"",(L340/H340))</f>
        <v>1.7942677824804659E-2</v>
      </c>
    </row>
    <row r="341" spans="1:14" ht="13.8" hidden="1" thickBot="1" x14ac:dyDescent="0.3">
      <c r="A341" s="103" t="str">
        <f t="shared" si="43"/>
        <v>Unmetered Scattered Load</v>
      </c>
      <c r="B341" s="103" t="s">
        <v>17</v>
      </c>
      <c r="D341" s="131"/>
      <c r="E341" s="132"/>
      <c r="F341" s="155"/>
      <c r="G341" s="152"/>
      <c r="H341" s="156"/>
      <c r="I341" s="155"/>
      <c r="J341" s="133"/>
      <c r="K341" s="156"/>
      <c r="L341" s="154"/>
      <c r="M341" s="157"/>
    </row>
    <row r="344" spans="1:14" x14ac:dyDescent="0.25">
      <c r="C344" s="103"/>
      <c r="D344" s="104" t="s">
        <v>34</v>
      </c>
      <c r="E344" s="249" t="str">
        <f>D21</f>
        <v>Sentinel</v>
      </c>
      <c r="F344" s="250"/>
      <c r="G344" s="250"/>
      <c r="H344" s="250"/>
      <c r="I344" s="250"/>
      <c r="J344" s="251"/>
      <c r="K344" s="103" t="str">
        <f>IF(N21="DEMAND - INTERVAL","RTSR - INTERVAL METERED","")</f>
        <v/>
      </c>
    </row>
    <row r="345" spans="1:14" x14ac:dyDescent="0.25">
      <c r="C345" s="103"/>
      <c r="D345" s="104" t="s">
        <v>35</v>
      </c>
      <c r="E345" s="252" t="str">
        <f>H21</f>
        <v>RPP</v>
      </c>
      <c r="F345" s="253"/>
      <c r="G345" s="254"/>
      <c r="H345" s="20"/>
      <c r="I345" s="20"/>
    </row>
    <row r="346" spans="1:14" ht="15.6" x14ac:dyDescent="0.25">
      <c r="C346" s="103"/>
      <c r="D346" s="104" t="s">
        <v>36</v>
      </c>
      <c r="E346" s="21">
        <f>K21</f>
        <v>60</v>
      </c>
      <c r="F346" s="105" t="s">
        <v>11</v>
      </c>
      <c r="J346" s="22"/>
      <c r="K346" s="22"/>
      <c r="L346" s="22"/>
      <c r="M346" s="22"/>
      <c r="N346" s="22"/>
    </row>
    <row r="347" spans="1:14" ht="15.6" x14ac:dyDescent="0.3">
      <c r="C347" s="103"/>
      <c r="D347" s="104" t="s">
        <v>37</v>
      </c>
      <c r="E347" s="21">
        <f>L21</f>
        <v>0.2</v>
      </c>
      <c r="F347" s="106" t="s">
        <v>16</v>
      </c>
      <c r="G347" s="107"/>
      <c r="H347" s="108"/>
      <c r="I347" s="108"/>
      <c r="J347" s="108"/>
    </row>
    <row r="348" spans="1:14" x14ac:dyDescent="0.25">
      <c r="C348" s="103"/>
      <c r="D348" s="104" t="s">
        <v>38</v>
      </c>
      <c r="E348" s="23">
        <f>I21</f>
        <v>1.0415000000000001</v>
      </c>
    </row>
    <row r="349" spans="1:14" x14ac:dyDescent="0.25">
      <c r="C349" s="103"/>
      <c r="D349" s="104" t="s">
        <v>39</v>
      </c>
      <c r="E349" s="23">
        <f>J21</f>
        <v>1.0415000000000001</v>
      </c>
    </row>
    <row r="350" spans="1:14" x14ac:dyDescent="0.25">
      <c r="C350" s="103"/>
    </row>
    <row r="351" spans="1:14" x14ac:dyDescent="0.25">
      <c r="C351" s="103"/>
      <c r="E351" s="105"/>
      <c r="F351" s="237" t="s">
        <v>40</v>
      </c>
      <c r="G351" s="238"/>
      <c r="H351" s="239"/>
      <c r="I351" s="237" t="s">
        <v>41</v>
      </c>
      <c r="J351" s="238"/>
      <c r="K351" s="239"/>
      <c r="L351" s="237" t="s">
        <v>42</v>
      </c>
      <c r="M351" s="239"/>
    </row>
    <row r="352" spans="1:14" x14ac:dyDescent="0.25">
      <c r="C352" s="103"/>
      <c r="E352" s="240"/>
      <c r="F352" s="109" t="s">
        <v>43</v>
      </c>
      <c r="G352" s="109" t="s">
        <v>44</v>
      </c>
      <c r="H352" s="110" t="s">
        <v>45</v>
      </c>
      <c r="I352" s="109" t="s">
        <v>43</v>
      </c>
      <c r="J352" s="111" t="s">
        <v>44</v>
      </c>
      <c r="K352" s="110" t="s">
        <v>45</v>
      </c>
      <c r="L352" s="242" t="s">
        <v>46</v>
      </c>
      <c r="M352" s="244" t="s">
        <v>47</v>
      </c>
    </row>
    <row r="353" spans="1:14" x14ac:dyDescent="0.25">
      <c r="C353" s="103"/>
      <c r="E353" s="241"/>
      <c r="F353" s="112" t="s">
        <v>48</v>
      </c>
      <c r="G353" s="112"/>
      <c r="H353" s="113" t="s">
        <v>48</v>
      </c>
      <c r="I353" s="112" t="s">
        <v>48</v>
      </c>
      <c r="J353" s="113"/>
      <c r="K353" s="113" t="s">
        <v>48</v>
      </c>
      <c r="L353" s="243"/>
      <c r="M353" s="245"/>
    </row>
    <row r="354" spans="1:14" x14ac:dyDescent="0.25">
      <c r="A354" s="103" t="str">
        <f>$E344</f>
        <v>Sentinel</v>
      </c>
      <c r="D354" s="114" t="s">
        <v>49</v>
      </c>
      <c r="E354" s="25"/>
      <c r="F354" s="26">
        <f>'WRZ BI (2029)'!I354</f>
        <v>8.14</v>
      </c>
      <c r="G354" s="115">
        <v>1</v>
      </c>
      <c r="H354" s="116">
        <f>G354*F354</f>
        <v>8.14</v>
      </c>
      <c r="I354" s="29">
        <v>8.51</v>
      </c>
      <c r="J354" s="117">
        <v>1</v>
      </c>
      <c r="K354" s="118">
        <f>J354*I354</f>
        <v>8.51</v>
      </c>
      <c r="L354" s="119">
        <f>K354-H354</f>
        <v>0.36999999999999922</v>
      </c>
      <c r="M354" s="120">
        <f>IF(ISERROR(L354/H354), "", L354/H354)</f>
        <v>4.5454545454545359E-2</v>
      </c>
      <c r="N354" s="158"/>
    </row>
    <row r="355" spans="1:14" x14ac:dyDescent="0.25">
      <c r="A355" s="103" t="str">
        <f t="shared" ref="A355:A397" si="48">A354</f>
        <v>Sentinel</v>
      </c>
      <c r="D355" s="114" t="s">
        <v>50</v>
      </c>
      <c r="E355" s="25"/>
      <c r="F355" s="36">
        <f>'WRZ BI (2029)'!I355</f>
        <v>24.097899999999999</v>
      </c>
      <c r="G355" s="115">
        <f>IF($E347&gt;0, $E347, $E346)</f>
        <v>0.2</v>
      </c>
      <c r="H355" s="116">
        <f>G355*F355</f>
        <v>4.8195800000000002</v>
      </c>
      <c r="I355" s="201">
        <v>25.177099999999999</v>
      </c>
      <c r="J355" s="117">
        <f>IF($E347&gt;0, $E347, $E346)</f>
        <v>0.2</v>
      </c>
      <c r="K355" s="118">
        <f>J355*I355</f>
        <v>5.0354200000000002</v>
      </c>
      <c r="L355" s="119">
        <f>K355-H355</f>
        <v>0.21584000000000003</v>
      </c>
      <c r="M355" s="120">
        <f>IF(ISERROR(L355/H355), "", L355/H355)</f>
        <v>4.4783985326522231E-2</v>
      </c>
      <c r="N355" s="158"/>
    </row>
    <row r="356" spans="1:14" ht="13.2" hidden="1" customHeight="1" x14ac:dyDescent="0.25">
      <c r="A356" s="103" t="str">
        <f t="shared" si="48"/>
        <v>Sentinel</v>
      </c>
      <c r="D356" s="114" t="s">
        <v>51</v>
      </c>
      <c r="E356" s="25"/>
      <c r="F356" s="34"/>
      <c r="G356" s="115">
        <f>IF($E347&gt;0, $E347, $E346)</f>
        <v>0.2</v>
      </c>
      <c r="H356" s="116">
        <v>0</v>
      </c>
      <c r="I356" s="35"/>
      <c r="J356" s="117">
        <f>IF($E347&gt;0, $E347, $E346)</f>
        <v>0.2</v>
      </c>
      <c r="K356" s="118">
        <v>0</v>
      </c>
      <c r="L356" s="119"/>
      <c r="M356" s="120"/>
    </row>
    <row r="357" spans="1:14" ht="13.2" hidden="1" customHeight="1" x14ac:dyDescent="0.25">
      <c r="A357" s="103" t="str">
        <f t="shared" si="48"/>
        <v>Sentinel</v>
      </c>
      <c r="D357" s="114" t="s">
        <v>52</v>
      </c>
      <c r="E357" s="25"/>
      <c r="F357" s="34"/>
      <c r="G357" s="115">
        <f>IF($E347&gt;0, $E347, $E346)</f>
        <v>0.2</v>
      </c>
      <c r="H357" s="116">
        <v>0</v>
      </c>
      <c r="I357" s="35"/>
      <c r="J357" s="121">
        <f>IF($E347&gt;0, $E347, $E346)</f>
        <v>0.2</v>
      </c>
      <c r="K357" s="118">
        <v>0</v>
      </c>
      <c r="L357" s="119">
        <f t="shared" ref="L357:L375" si="49">K357-H357</f>
        <v>0</v>
      </c>
      <c r="M357" s="120" t="str">
        <f>IF(ISERROR(L357/H357), "", L357/H357)</f>
        <v/>
      </c>
    </row>
    <row r="358" spans="1:14" x14ac:dyDescent="0.25">
      <c r="A358" s="103" t="str">
        <f t="shared" si="48"/>
        <v>Sentinel</v>
      </c>
      <c r="D358" s="114" t="s">
        <v>53</v>
      </c>
      <c r="E358" s="25"/>
      <c r="F358" s="26">
        <f>'WRZ BI (2029)'!I358</f>
        <v>0</v>
      </c>
      <c r="G358" s="115">
        <v>1</v>
      </c>
      <c r="H358" s="116">
        <f>G358*F358</f>
        <v>0</v>
      </c>
      <c r="I358" s="29">
        <v>0</v>
      </c>
      <c r="J358" s="117">
        <v>1</v>
      </c>
      <c r="K358" s="118">
        <f>J358*I358</f>
        <v>0</v>
      </c>
      <c r="L358" s="119">
        <f t="shared" si="49"/>
        <v>0</v>
      </c>
      <c r="M358" s="120" t="str">
        <f>IF(ISERROR(L358/H358), "", L358/H358)</f>
        <v/>
      </c>
    </row>
    <row r="359" spans="1:14" x14ac:dyDescent="0.25">
      <c r="A359" s="103" t="str">
        <f t="shared" si="48"/>
        <v>Sentinel</v>
      </c>
      <c r="D359" s="114" t="s">
        <v>54</v>
      </c>
      <c r="E359" s="25"/>
      <c r="F359" s="36">
        <f>'WRZ BI (2029)'!I359</f>
        <v>1.9819360620425912</v>
      </c>
      <c r="G359" s="115">
        <f>IF($E347&gt;0, $E347, $E346)</f>
        <v>0.2</v>
      </c>
      <c r="H359" s="116">
        <f>G359*F359</f>
        <v>0.39638721240851826</v>
      </c>
      <c r="I359" s="201">
        <v>1.9819360620425912</v>
      </c>
      <c r="J359" s="117">
        <f>IF($E347&gt;0, $E347, $E346)</f>
        <v>0.2</v>
      </c>
      <c r="K359" s="118">
        <f>J359*I359</f>
        <v>0.39638721240851826</v>
      </c>
      <c r="L359" s="119">
        <f t="shared" si="49"/>
        <v>0</v>
      </c>
      <c r="M359" s="120">
        <f>IF(ISERROR(L359/H359), "", L359/H359)</f>
        <v>0</v>
      </c>
    </row>
    <row r="360" spans="1:14" x14ac:dyDescent="0.25">
      <c r="A360" s="103" t="str">
        <f t="shared" si="48"/>
        <v>Sentinel</v>
      </c>
      <c r="B360" s="103" t="s">
        <v>55</v>
      </c>
      <c r="C360" s="24">
        <f>B21</f>
        <v>5</v>
      </c>
      <c r="D360" s="122" t="s">
        <v>56</v>
      </c>
      <c r="E360" s="7"/>
      <c r="F360" s="37"/>
      <c r="G360" s="38"/>
      <c r="H360" s="39">
        <f>SUM(H354:H359)</f>
        <v>13.355967212408519</v>
      </c>
      <c r="I360" s="51"/>
      <c r="J360" s="40"/>
      <c r="K360" s="39">
        <f>SUM(K354:K359)</f>
        <v>13.941807212408518</v>
      </c>
      <c r="L360" s="41">
        <f t="shared" si="49"/>
        <v>0.58583999999999925</v>
      </c>
      <c r="M360" s="42">
        <f>IF((H360)=0,"",(L360/H360))</f>
        <v>4.3863539845749075E-2</v>
      </c>
    </row>
    <row r="361" spans="1:14" x14ac:dyDescent="0.25">
      <c r="A361" s="103" t="str">
        <f t="shared" si="48"/>
        <v>Sentinel</v>
      </c>
      <c r="D361" s="123" t="s">
        <v>57</v>
      </c>
      <c r="E361" s="25"/>
      <c r="F361" s="34">
        <f>IF((E346*12&gt;=150000), 0, IF(E345="RPP",(F377*OffPeakPer+F378*MidPeakPer+F379*OnPeakPer),IF(E345="Non-RPP (Retailer)",F380,F381)))</f>
        <v>0.12752000000000002</v>
      </c>
      <c r="G361" s="43">
        <f>IF(F361=0, 0, $E346*E348-E346)</f>
        <v>2.4900000000000091</v>
      </c>
      <c r="H361" s="28">
        <f t="shared" ref="H361:H368" si="50">G361*F361</f>
        <v>0.31752480000000122</v>
      </c>
      <c r="I361" s="35">
        <f>IF((E346*12&gt;=150000), 0, IF(E345="RPP",(I377*OffPeakPer+I378*MidPeakPer+I379*OnPeakPer),IF(E345="Non-RPP (Retailer)",I380,I381)))</f>
        <v>0.12752000000000002</v>
      </c>
      <c r="J361" s="44">
        <f>IF(I361=0, 0, E346*E349-E346)</f>
        <v>2.4900000000000091</v>
      </c>
      <c r="K361" s="31">
        <f t="shared" ref="K361:K368" si="51">J361*I361</f>
        <v>0.31752480000000122</v>
      </c>
      <c r="L361" s="32">
        <f t="shared" si="49"/>
        <v>0</v>
      </c>
      <c r="M361" s="33">
        <f t="shared" ref="M361:M368" si="52">IF(ISERROR(L361/H361), "", L361/H361)</f>
        <v>0</v>
      </c>
    </row>
    <row r="362" spans="1:14" ht="26.4" x14ac:dyDescent="0.25">
      <c r="A362" s="103" t="str">
        <f t="shared" si="48"/>
        <v>Sentinel</v>
      </c>
      <c r="D362" s="123" t="s">
        <v>58</v>
      </c>
      <c r="E362" s="25"/>
      <c r="F362" s="36">
        <f>'WRZ BI (2029)'!I362</f>
        <v>0</v>
      </c>
      <c r="G362" s="55">
        <f>IF($E347&gt;0, $E347, $E346)</f>
        <v>0.2</v>
      </c>
      <c r="H362" s="116">
        <f t="shared" si="50"/>
        <v>0</v>
      </c>
      <c r="I362" s="201">
        <v>0</v>
      </c>
      <c r="J362" s="56">
        <f>IF($E347&gt;0, $E347, $E346)</f>
        <v>0.2</v>
      </c>
      <c r="K362" s="118">
        <f t="shared" si="51"/>
        <v>0</v>
      </c>
      <c r="L362" s="119">
        <f t="shared" si="49"/>
        <v>0</v>
      </c>
      <c r="M362" s="120" t="str">
        <f t="shared" si="52"/>
        <v/>
      </c>
    </row>
    <row r="363" spans="1:14" x14ac:dyDescent="0.25">
      <c r="A363" s="103" t="str">
        <f t="shared" si="48"/>
        <v>Sentinel</v>
      </c>
      <c r="D363" s="123" t="s">
        <v>59</v>
      </c>
      <c r="E363" s="25"/>
      <c r="F363" s="36">
        <f>'WRZ BI (2029)'!I363</f>
        <v>0</v>
      </c>
      <c r="G363" s="55">
        <f>IF($E347&gt;0, $E347, $E346)</f>
        <v>0.2</v>
      </c>
      <c r="H363" s="116">
        <f t="shared" si="50"/>
        <v>0</v>
      </c>
      <c r="I363" s="201">
        <v>0</v>
      </c>
      <c r="J363" s="56">
        <f>IF($E347&gt;0, $E347, $E346)</f>
        <v>0.2</v>
      </c>
      <c r="K363" s="118">
        <f t="shared" si="51"/>
        <v>0</v>
      </c>
      <c r="L363" s="119">
        <f t="shared" si="49"/>
        <v>0</v>
      </c>
      <c r="M363" s="120" t="str">
        <f t="shared" si="52"/>
        <v/>
      </c>
    </row>
    <row r="364" spans="1:14" x14ac:dyDescent="0.25">
      <c r="A364" s="103" t="str">
        <f t="shared" si="48"/>
        <v>Sentinel</v>
      </c>
      <c r="D364" s="123" t="s">
        <v>60</v>
      </c>
      <c r="E364" s="25"/>
      <c r="F364" s="36">
        <f>'WRZ BI (2029)'!I364</f>
        <v>0</v>
      </c>
      <c r="G364" s="55">
        <f>E346</f>
        <v>60</v>
      </c>
      <c r="H364" s="116">
        <f t="shared" si="50"/>
        <v>0</v>
      </c>
      <c r="I364" s="201">
        <v>0</v>
      </c>
      <c r="J364" s="56">
        <f>E346</f>
        <v>60</v>
      </c>
      <c r="K364" s="118">
        <f t="shared" si="51"/>
        <v>0</v>
      </c>
      <c r="L364" s="119">
        <f t="shared" si="49"/>
        <v>0</v>
      </c>
      <c r="M364" s="120" t="str">
        <f t="shared" si="52"/>
        <v/>
      </c>
    </row>
    <row r="365" spans="1:14" x14ac:dyDescent="0.25">
      <c r="A365" s="103" t="str">
        <f t="shared" si="48"/>
        <v>Sentinel</v>
      </c>
      <c r="D365" s="114" t="s">
        <v>61</v>
      </c>
      <c r="E365" s="25"/>
      <c r="F365" s="36">
        <f>'WRZ BI (2029)'!I365</f>
        <v>0.40877336596213137</v>
      </c>
      <c r="G365" s="55">
        <f>IF($E347&gt;0, $E347, $E346)</f>
        <v>0.2</v>
      </c>
      <c r="H365" s="116">
        <f t="shared" si="50"/>
        <v>8.1754673192426283E-2</v>
      </c>
      <c r="I365" s="201">
        <v>0.42746029134700214</v>
      </c>
      <c r="J365" s="56">
        <f>IF($E347&gt;0, $E347, $E346)</f>
        <v>0.2</v>
      </c>
      <c r="K365" s="118">
        <f t="shared" si="51"/>
        <v>8.5492058269400428E-2</v>
      </c>
      <c r="L365" s="119">
        <f t="shared" si="49"/>
        <v>3.7373850769741451E-3</v>
      </c>
      <c r="M365" s="120">
        <f t="shared" si="52"/>
        <v>4.5714635396773562E-2</v>
      </c>
    </row>
    <row r="366" spans="1:14" ht="26.4" x14ac:dyDescent="0.25">
      <c r="A366" s="103" t="str">
        <f t="shared" si="48"/>
        <v>Sentinel</v>
      </c>
      <c r="D366" s="123" t="s">
        <v>62</v>
      </c>
      <c r="E366" s="25"/>
      <c r="F366" s="26">
        <v>0</v>
      </c>
      <c r="G366" s="115">
        <v>1</v>
      </c>
      <c r="H366" s="116">
        <f t="shared" si="50"/>
        <v>0</v>
      </c>
      <c r="I366" s="29">
        <v>0</v>
      </c>
      <c r="J366" s="121">
        <v>1</v>
      </c>
      <c r="K366" s="118">
        <f t="shared" si="51"/>
        <v>0</v>
      </c>
      <c r="L366" s="119">
        <f t="shared" si="49"/>
        <v>0</v>
      </c>
      <c r="M366" s="120" t="str">
        <f t="shared" si="52"/>
        <v/>
      </c>
    </row>
    <row r="367" spans="1:14" x14ac:dyDescent="0.25">
      <c r="A367" s="103" t="str">
        <f t="shared" si="48"/>
        <v>Sentinel</v>
      </c>
      <c r="D367" s="114" t="s">
        <v>63</v>
      </c>
      <c r="E367" s="25"/>
      <c r="F367" s="26">
        <v>0</v>
      </c>
      <c r="G367" s="115">
        <v>1</v>
      </c>
      <c r="H367" s="116">
        <f t="shared" si="50"/>
        <v>0</v>
      </c>
      <c r="I367" s="29">
        <v>0</v>
      </c>
      <c r="J367" s="121">
        <v>1</v>
      </c>
      <c r="K367" s="118">
        <f t="shared" si="51"/>
        <v>0</v>
      </c>
      <c r="L367" s="119">
        <f t="shared" si="49"/>
        <v>0</v>
      </c>
      <c r="M367" s="120" t="str">
        <f t="shared" si="52"/>
        <v/>
      </c>
    </row>
    <row r="368" spans="1:14" x14ac:dyDescent="0.25">
      <c r="A368" s="103" t="str">
        <f t="shared" si="48"/>
        <v>Sentinel</v>
      </c>
      <c r="D368" s="114" t="s">
        <v>64</v>
      </c>
      <c r="E368" s="25"/>
      <c r="F368" s="36">
        <f>'WRZ BI (2029)'!I368</f>
        <v>-7.2601617715629563E-2</v>
      </c>
      <c r="G368" s="55">
        <f>IF($E347&gt;0, $E347, $E346)</f>
        <v>0.2</v>
      </c>
      <c r="H368" s="116">
        <f t="shared" si="50"/>
        <v>-1.4520323543125914E-2</v>
      </c>
      <c r="I368" s="201">
        <v>-7.2601617715629563E-2</v>
      </c>
      <c r="J368" s="56">
        <f>IF($E347&gt;0, $E347, $E346)</f>
        <v>0.2</v>
      </c>
      <c r="K368" s="118">
        <f t="shared" si="51"/>
        <v>-1.4520323543125914E-2</v>
      </c>
      <c r="L368" s="119">
        <f t="shared" si="49"/>
        <v>0</v>
      </c>
      <c r="M368" s="120">
        <f t="shared" si="52"/>
        <v>0</v>
      </c>
    </row>
    <row r="369" spans="1:14" ht="26.4" x14ac:dyDescent="0.25">
      <c r="A369" s="103" t="str">
        <f t="shared" si="48"/>
        <v>Sentinel</v>
      </c>
      <c r="B369" s="103" t="s">
        <v>65</v>
      </c>
      <c r="C369" s="24">
        <f>B21</f>
        <v>5</v>
      </c>
      <c r="D369" s="124" t="s">
        <v>66</v>
      </c>
      <c r="E369" s="125"/>
      <c r="F369" s="48"/>
      <c r="G369" s="49"/>
      <c r="H369" s="50">
        <f>SUM(H360:H368)</f>
        <v>13.740726362057821</v>
      </c>
      <c r="I369" s="51"/>
      <c r="J369" s="52"/>
      <c r="K369" s="50">
        <f>SUM(K360:K368)</f>
        <v>14.330303747134794</v>
      </c>
      <c r="L369" s="41">
        <f t="shared" si="49"/>
        <v>0.58957738507697321</v>
      </c>
      <c r="M369" s="42">
        <f>IF((H369)=0,"",(L369/H369))</f>
        <v>4.2907293948081918E-2</v>
      </c>
    </row>
    <row r="370" spans="1:14" x14ac:dyDescent="0.25">
      <c r="A370" s="103" t="str">
        <f t="shared" si="48"/>
        <v>Sentinel</v>
      </c>
      <c r="D370" s="126" t="s">
        <v>67</v>
      </c>
      <c r="E370" s="25"/>
      <c r="F370" s="36">
        <f>'WRZ BI (2029)'!I370</f>
        <v>3.9403999999999999</v>
      </c>
      <c r="G370" s="43">
        <f>IF($E347&gt;0, $E347, $E346*$E348)</f>
        <v>0.2</v>
      </c>
      <c r="H370" s="116">
        <f>G370*F370</f>
        <v>0.78808</v>
      </c>
      <c r="I370" s="201">
        <v>4.1567999999999996</v>
      </c>
      <c r="J370" s="44">
        <f>IF($E347&gt;0, $E347, $E346*$E349)</f>
        <v>0.2</v>
      </c>
      <c r="K370" s="118">
        <f>J370*I370</f>
        <v>0.83135999999999999</v>
      </c>
      <c r="L370" s="119">
        <f t="shared" si="49"/>
        <v>4.3279999999999985E-2</v>
      </c>
      <c r="M370" s="120">
        <f>IF(ISERROR(L370/H370), "", L370/H370)</f>
        <v>5.4918282407877356E-2</v>
      </c>
      <c r="N370" s="127"/>
    </row>
    <row r="371" spans="1:14" ht="26.4" x14ac:dyDescent="0.25">
      <c r="A371" s="103" t="str">
        <f t="shared" si="48"/>
        <v>Sentinel</v>
      </c>
      <c r="D371" s="128" t="s">
        <v>68</v>
      </c>
      <c r="E371" s="25"/>
      <c r="F371" s="36">
        <f>'WRZ BI (2029)'!I371</f>
        <v>2.7892999999999999</v>
      </c>
      <c r="G371" s="43">
        <f>IF($E347&gt;0, $E347, $E346*$E348)</f>
        <v>0.2</v>
      </c>
      <c r="H371" s="116">
        <f>G371*F371</f>
        <v>0.55786000000000002</v>
      </c>
      <c r="I371" s="201">
        <v>2.9388999999999998</v>
      </c>
      <c r="J371" s="44">
        <f>IF($E347&gt;0, $E347, $E346*$E349)</f>
        <v>0.2</v>
      </c>
      <c r="K371" s="118">
        <f>J371*I371</f>
        <v>0.58777999999999997</v>
      </c>
      <c r="L371" s="119">
        <f t="shared" si="49"/>
        <v>2.9919999999999947E-2</v>
      </c>
      <c r="M371" s="120">
        <f>IF(ISERROR(L371/H371), "", L371/H371)</f>
        <v>5.3633528125336005E-2</v>
      </c>
      <c r="N371" s="127"/>
    </row>
    <row r="372" spans="1:14" ht="26.4" x14ac:dyDescent="0.25">
      <c r="A372" s="103" t="str">
        <f t="shared" si="48"/>
        <v>Sentinel</v>
      </c>
      <c r="B372" s="103" t="s">
        <v>69</v>
      </c>
      <c r="C372" s="24">
        <f>B21</f>
        <v>5</v>
      </c>
      <c r="D372" s="124" t="s">
        <v>70</v>
      </c>
      <c r="E372" s="7"/>
      <c r="F372" s="48"/>
      <c r="G372" s="49"/>
      <c r="H372" s="50">
        <f>SUM(H369:H371)</f>
        <v>15.086666362057821</v>
      </c>
      <c r="I372" s="51"/>
      <c r="J372" s="40"/>
      <c r="K372" s="50">
        <f>SUM(K369:K371)</f>
        <v>15.749443747134794</v>
      </c>
      <c r="L372" s="41">
        <f t="shared" si="49"/>
        <v>0.66277738507697315</v>
      </c>
      <c r="M372" s="42">
        <f>IF((H372)=0,"",(L372/H372))</f>
        <v>4.3931334409556752E-2</v>
      </c>
    </row>
    <row r="373" spans="1:14" ht="26.4" x14ac:dyDescent="0.25">
      <c r="A373" s="103" t="str">
        <f t="shared" si="48"/>
        <v>Sentinel</v>
      </c>
      <c r="D373" s="129" t="s">
        <v>71</v>
      </c>
      <c r="E373" s="25"/>
      <c r="F373" s="34">
        <v>4.7000000000000002E-3</v>
      </c>
      <c r="G373" s="43">
        <f>E346*E348</f>
        <v>62.490000000000009</v>
      </c>
      <c r="H373" s="53">
        <f>G373*F373</f>
        <v>0.29370300000000005</v>
      </c>
      <c r="I373" s="35">
        <f>F373</f>
        <v>4.7000000000000002E-3</v>
      </c>
      <c r="J373" s="44">
        <f>E346*E349</f>
        <v>62.490000000000009</v>
      </c>
      <c r="K373" s="118">
        <f>J373*I373</f>
        <v>0.29370300000000005</v>
      </c>
      <c r="L373" s="119">
        <f t="shared" si="49"/>
        <v>0</v>
      </c>
      <c r="M373" s="120">
        <f>IF(ISERROR(L373/H373), "", L373/H373)</f>
        <v>0</v>
      </c>
    </row>
    <row r="374" spans="1:14" ht="26.4" x14ac:dyDescent="0.25">
      <c r="A374" s="103" t="str">
        <f t="shared" si="48"/>
        <v>Sentinel</v>
      </c>
      <c r="D374" s="129" t="s">
        <v>72</v>
      </c>
      <c r="E374" s="25"/>
      <c r="F374" s="34">
        <v>5.9999999999999995E-4</v>
      </c>
      <c r="G374" s="43">
        <f>E346*E348</f>
        <v>62.490000000000009</v>
      </c>
      <c r="H374" s="53">
        <f>G374*F374</f>
        <v>3.7494E-2</v>
      </c>
      <c r="I374" s="35">
        <f>F374</f>
        <v>5.9999999999999995E-4</v>
      </c>
      <c r="J374" s="44">
        <f>E346*E349</f>
        <v>62.490000000000009</v>
      </c>
      <c r="K374" s="118">
        <f>J374*I374</f>
        <v>3.7494E-2</v>
      </c>
      <c r="L374" s="119">
        <f t="shared" si="49"/>
        <v>0</v>
      </c>
      <c r="M374" s="120">
        <f>IF(ISERROR(L374/H374), "", L374/H374)</f>
        <v>0</v>
      </c>
    </row>
    <row r="375" spans="1:14" x14ac:dyDescent="0.25">
      <c r="A375" s="103" t="str">
        <f t="shared" si="48"/>
        <v>Sentinel</v>
      </c>
      <c r="D375" s="25" t="s">
        <v>73</v>
      </c>
      <c r="E375" s="25"/>
      <c r="F375" s="54">
        <v>0.25</v>
      </c>
      <c r="G375" s="27">
        <v>1</v>
      </c>
      <c r="H375" s="130">
        <f>G375*F375</f>
        <v>0.25</v>
      </c>
      <c r="I375" s="45">
        <v>0.25</v>
      </c>
      <c r="J375" s="30">
        <v>1</v>
      </c>
      <c r="K375" s="118">
        <f>J375*I375</f>
        <v>0.25</v>
      </c>
      <c r="L375" s="119">
        <f t="shared" si="49"/>
        <v>0</v>
      </c>
      <c r="M375" s="120">
        <f>IF(ISERROR(L375/H375), "", L375/H375)</f>
        <v>0</v>
      </c>
    </row>
    <row r="376" spans="1:14" ht="26.4" hidden="1" customHeight="1" x14ac:dyDescent="0.25">
      <c r="A376" s="103" t="str">
        <f t="shared" si="48"/>
        <v>Sentinel</v>
      </c>
      <c r="D376" s="129" t="s">
        <v>74</v>
      </c>
      <c r="E376" s="25"/>
      <c r="F376" s="34"/>
      <c r="G376" s="43"/>
      <c r="H376" s="130"/>
      <c r="I376" s="35"/>
      <c r="J376" s="44"/>
      <c r="K376" s="118"/>
      <c r="L376" s="119"/>
      <c r="M376" s="120"/>
    </row>
    <row r="377" spans="1:14" x14ac:dyDescent="0.25">
      <c r="A377" s="103" t="str">
        <f t="shared" si="48"/>
        <v>Sentinel</v>
      </c>
      <c r="B377" s="103" t="s">
        <v>12</v>
      </c>
      <c r="D377" s="25" t="s">
        <v>75</v>
      </c>
      <c r="E377" s="25"/>
      <c r="F377" s="96">
        <v>9.8000000000000004E-2</v>
      </c>
      <c r="G377" s="55">
        <f>IF(AND(E346*12&gt;=150000),OffPeakPer*E346*E348,OffPeakPer*E346)</f>
        <v>38.4</v>
      </c>
      <c r="H377" s="130">
        <f>G377*F377</f>
        <v>3.7631999999999999</v>
      </c>
      <c r="I377" s="35">
        <f>F377</f>
        <v>9.8000000000000004E-2</v>
      </c>
      <c r="J377" s="56">
        <f>IF(AND(E346*12&gt;=150000),OffPeakPer*E346*E349,OffPeakPer*E346)</f>
        <v>38.4</v>
      </c>
      <c r="K377" s="118">
        <f>J377*I377</f>
        <v>3.7631999999999999</v>
      </c>
      <c r="L377" s="119">
        <f>K377-H377</f>
        <v>0</v>
      </c>
      <c r="M377" s="120">
        <f>IF(ISERROR(L377/H377), "", L377/H377)</f>
        <v>0</v>
      </c>
    </row>
    <row r="378" spans="1:14" x14ac:dyDescent="0.25">
      <c r="A378" s="103" t="str">
        <f t="shared" si="48"/>
        <v>Sentinel</v>
      </c>
      <c r="B378" s="103" t="s">
        <v>12</v>
      </c>
      <c r="D378" s="25" t="s">
        <v>76</v>
      </c>
      <c r="E378" s="25"/>
      <c r="F378" s="96">
        <v>0.157</v>
      </c>
      <c r="G378" s="55">
        <f>IF(AND(E346*12&gt;=150000),MidPeakPer*E346*E348,MidPeakPer*E346)</f>
        <v>10.799999999999999</v>
      </c>
      <c r="H378" s="130">
        <f>G378*F378</f>
        <v>1.6955999999999998</v>
      </c>
      <c r="I378" s="35">
        <f>F378</f>
        <v>0.157</v>
      </c>
      <c r="J378" s="56">
        <f>IF(AND(E346*12&gt;=150000),MidPeakPer*E346*E349,MidPeakPer*E346)</f>
        <v>10.799999999999999</v>
      </c>
      <c r="K378" s="118">
        <f>J378*I378</f>
        <v>1.6955999999999998</v>
      </c>
      <c r="L378" s="119">
        <f>K378-H378</f>
        <v>0</v>
      </c>
      <c r="M378" s="120">
        <f>IF(ISERROR(L378/H378), "", L378/H378)</f>
        <v>0</v>
      </c>
    </row>
    <row r="379" spans="1:14" ht="13.8" thickBot="1" x14ac:dyDescent="0.3">
      <c r="A379" s="103" t="str">
        <f t="shared" si="48"/>
        <v>Sentinel</v>
      </c>
      <c r="B379" s="103" t="s">
        <v>12</v>
      </c>
      <c r="D379" s="103" t="s">
        <v>77</v>
      </c>
      <c r="E379" s="25"/>
      <c r="F379" s="96">
        <v>0.20300000000000001</v>
      </c>
      <c r="G379" s="55">
        <f>IF(AND(E346*12&gt;=150000),OnPeakPer*E346*E348,OnPeakPer*E346)</f>
        <v>10.799999999999999</v>
      </c>
      <c r="H379" s="130">
        <f>G379*F379</f>
        <v>2.1924000000000001</v>
      </c>
      <c r="I379" s="35">
        <f>F379</f>
        <v>0.20300000000000001</v>
      </c>
      <c r="J379" s="56">
        <f>IF(AND(E346*12&gt;=150000),OnPeakPer*E346*E349,OnPeakPer*E346)</f>
        <v>10.799999999999999</v>
      </c>
      <c r="K379" s="118">
        <f>J379*I379</f>
        <v>2.1924000000000001</v>
      </c>
      <c r="L379" s="119">
        <f>K379-H379</f>
        <v>0</v>
      </c>
      <c r="M379" s="120">
        <f>IF(ISERROR(L379/H379), "", L379/H379)</f>
        <v>0</v>
      </c>
    </row>
    <row r="380" spans="1:14" ht="13.8" hidden="1" customHeight="1" thickBot="1" x14ac:dyDescent="0.3">
      <c r="A380" s="103" t="str">
        <f t="shared" si="48"/>
        <v>Sentinel</v>
      </c>
      <c r="B380" s="103" t="s">
        <v>78</v>
      </c>
      <c r="D380" s="25" t="s">
        <v>79</v>
      </c>
      <c r="E380" s="25"/>
      <c r="F380" s="57">
        <v>0.11308</v>
      </c>
      <c r="G380" s="55">
        <f>IF(AND(E346*12&gt;=150000),E346*E348,E346)</f>
        <v>60</v>
      </c>
      <c r="H380" s="130">
        <f>G380*F380</f>
        <v>6.7847999999999997</v>
      </c>
      <c r="I380" s="35">
        <f>F380</f>
        <v>0.11308</v>
      </c>
      <c r="J380" s="56">
        <f>IF(AND(E346*12&gt;=150000),E346*E349,E346)</f>
        <v>60</v>
      </c>
      <c r="K380" s="118">
        <f>J380*I380</f>
        <v>6.7847999999999997</v>
      </c>
      <c r="L380" s="119">
        <f>K380-H380</f>
        <v>0</v>
      </c>
      <c r="M380" s="120">
        <f>IF(ISERROR(L380/H380), "", L380/H380)</f>
        <v>0</v>
      </c>
    </row>
    <row r="381" spans="1:14" ht="13.8" hidden="1" customHeight="1" thickBot="1" x14ac:dyDescent="0.3">
      <c r="A381" s="103" t="str">
        <f t="shared" si="48"/>
        <v>Sentinel</v>
      </c>
      <c r="B381" s="103" t="s">
        <v>17</v>
      </c>
      <c r="D381" s="25" t="s">
        <v>80</v>
      </c>
      <c r="E381" s="25"/>
      <c r="F381" s="57">
        <v>0.11308</v>
      </c>
      <c r="G381" s="55">
        <f>IF(AND(E346*12&gt;=150000),E346*E348,E346)</f>
        <v>60</v>
      </c>
      <c r="H381" s="130">
        <f>G381*F381</f>
        <v>6.7847999999999997</v>
      </c>
      <c r="I381" s="35">
        <f>F381</f>
        <v>0.11308</v>
      </c>
      <c r="J381" s="56">
        <f>IF(AND(E346*12&gt;=150000),E346*E349,E346)</f>
        <v>60</v>
      </c>
      <c r="K381" s="118">
        <f>J381*I381</f>
        <v>6.7847999999999997</v>
      </c>
      <c r="L381" s="119">
        <f>K381-H381</f>
        <v>0</v>
      </c>
      <c r="M381" s="120">
        <f>IF(ISERROR(L381/H381), "", L381/H381)</f>
        <v>0</v>
      </c>
    </row>
    <row r="382" spans="1:14" ht="13.8" thickBot="1" x14ac:dyDescent="0.3">
      <c r="A382" s="103" t="str">
        <f t="shared" si="48"/>
        <v>Sentinel</v>
      </c>
      <c r="D382" s="58"/>
      <c r="E382" s="59"/>
      <c r="F382" s="60"/>
      <c r="G382" s="61"/>
      <c r="H382" s="62"/>
      <c r="I382" s="60"/>
      <c r="J382" s="63"/>
      <c r="K382" s="62"/>
      <c r="L382" s="64"/>
      <c r="M382" s="65"/>
    </row>
    <row r="383" spans="1:14" x14ac:dyDescent="0.25">
      <c r="A383" s="103" t="str">
        <f t="shared" si="48"/>
        <v>Sentinel</v>
      </c>
      <c r="B383" s="103" t="s">
        <v>12</v>
      </c>
      <c r="D383" s="135" t="s">
        <v>81</v>
      </c>
      <c r="E383" s="25"/>
      <c r="F383" s="66"/>
      <c r="G383" s="67"/>
      <c r="H383" s="68">
        <f>SUM(H373:H379,H372)</f>
        <v>23.319063362057818</v>
      </c>
      <c r="I383" s="69"/>
      <c r="J383" s="69"/>
      <c r="K383" s="68">
        <f>SUM(K373:K379,K372)</f>
        <v>23.981840747134793</v>
      </c>
      <c r="L383" s="70">
        <f>K383-H383</f>
        <v>0.66277738507697492</v>
      </c>
      <c r="M383" s="71">
        <f>IF((H383)=0,"",(L383/H383))</f>
        <v>2.8422127200673612E-2</v>
      </c>
    </row>
    <row r="384" spans="1:14" x14ac:dyDescent="0.25">
      <c r="A384" s="103" t="str">
        <f t="shared" si="48"/>
        <v>Sentinel</v>
      </c>
      <c r="B384" s="103" t="s">
        <v>12</v>
      </c>
      <c r="D384" s="142" t="s">
        <v>82</v>
      </c>
      <c r="E384" s="25"/>
      <c r="F384" s="66">
        <v>0.13</v>
      </c>
      <c r="G384" s="72"/>
      <c r="H384" s="73">
        <f>H383*F384</f>
        <v>3.0314782370675166</v>
      </c>
      <c r="I384" s="74">
        <v>0.13</v>
      </c>
      <c r="J384" s="27"/>
      <c r="K384" s="73">
        <f>K383*I384</f>
        <v>3.1176392971275231</v>
      </c>
      <c r="L384" s="32">
        <f>K384-H384</f>
        <v>8.6161060060006456E-2</v>
      </c>
      <c r="M384" s="75">
        <f>IF((H384)=0,"",(L384/H384))</f>
        <v>2.8422127200673514E-2</v>
      </c>
    </row>
    <row r="385" spans="1:14" ht="14.4" x14ac:dyDescent="0.3">
      <c r="A385" s="103" t="str">
        <f t="shared" si="48"/>
        <v>Sentinel</v>
      </c>
      <c r="B385" s="103" t="s">
        <v>12</v>
      </c>
      <c r="D385" s="142" t="s">
        <v>83</v>
      </c>
      <c r="E385" s="147"/>
      <c r="F385" s="76">
        <v>0.23499999999999999</v>
      </c>
      <c r="G385" s="72"/>
      <c r="H385" s="73">
        <f>IF(OR(ISNUMBER(SEARCH("[DGEN]", E344))=TRUE, ISNUMBER(SEARCH("STREET LIGHT", E344))=TRUE), 0, IF(AND(E346=0, E347=0),0, IF(AND(E347=0, E346*12&gt;250000), 0, IF(AND(E346=0, E347&gt;=50), 0, IF(E346*12&lt;=250000, F385*H383*-1, IF(E347&lt;50, F385*H383*-1, 0))))))</f>
        <v>-5.4799798900835865</v>
      </c>
      <c r="I385" s="76">
        <v>0.23499999999999999</v>
      </c>
      <c r="J385" s="27"/>
      <c r="K385" s="73">
        <f>IF(OR(ISNUMBER(SEARCH("[DGEN]", E344))=TRUE, ISNUMBER(SEARCH("STREET LIGHT", E344))=TRUE), 0, IF(AND(E346=0, E347=0),0, IF(AND(E347=0, E346*12&gt;250000), 0, IF(AND(E346=0, E347&gt;=50), 0, IF(E346*12&lt;=250000, I385*K383*-1, IF(E347&lt;50, I385*K383*-1, 0))))))</f>
        <v>-5.6357325755766761</v>
      </c>
      <c r="L385" s="32">
        <f>K385-H385</f>
        <v>-0.15575268549308952</v>
      </c>
      <c r="M385" s="75"/>
    </row>
    <row r="386" spans="1:14" ht="13.8" thickBot="1" x14ac:dyDescent="0.3">
      <c r="A386" s="103" t="str">
        <f t="shared" si="48"/>
        <v>Sentinel</v>
      </c>
      <c r="B386" s="103" t="s">
        <v>84</v>
      </c>
      <c r="C386" s="24">
        <f>B21</f>
        <v>5</v>
      </c>
      <c r="D386" s="248" t="s">
        <v>85</v>
      </c>
      <c r="E386" s="248"/>
      <c r="F386" s="77"/>
      <c r="G386" s="78"/>
      <c r="H386" s="79">
        <f>H383+H384+H385</f>
        <v>20.870561709041748</v>
      </c>
      <c r="I386" s="80"/>
      <c r="J386" s="80"/>
      <c r="K386" s="81">
        <f>K383+K384+K385</f>
        <v>21.463747468685639</v>
      </c>
      <c r="L386" s="82">
        <f>K386-H386</f>
        <v>0.59318575964389098</v>
      </c>
      <c r="M386" s="83">
        <f>IF((H386)=0,"",(L386/H386))</f>
        <v>2.8422127200673532E-2</v>
      </c>
      <c r="N386" s="159"/>
    </row>
    <row r="387" spans="1:14" ht="13.8" thickBot="1" x14ac:dyDescent="0.3">
      <c r="A387" s="103" t="str">
        <f t="shared" si="48"/>
        <v>Sentinel</v>
      </c>
      <c r="B387" s="103" t="s">
        <v>12</v>
      </c>
      <c r="D387" s="58"/>
      <c r="E387" s="59"/>
      <c r="F387" s="60"/>
      <c r="G387" s="61"/>
      <c r="H387" s="62"/>
      <c r="I387" s="60"/>
      <c r="J387" s="63"/>
      <c r="K387" s="62"/>
      <c r="L387" s="64"/>
      <c r="M387" s="65"/>
    </row>
    <row r="388" spans="1:14" hidden="1" x14ac:dyDescent="0.25">
      <c r="A388" s="103" t="str">
        <f t="shared" si="48"/>
        <v>Sentinel</v>
      </c>
      <c r="B388" s="103" t="s">
        <v>78</v>
      </c>
      <c r="D388" s="135" t="s">
        <v>86</v>
      </c>
      <c r="E388" s="25"/>
      <c r="F388" s="136"/>
      <c r="G388" s="137"/>
      <c r="H388" s="138">
        <f>SUM(H380,H373:H376,H372)</f>
        <v>22.45266336205782</v>
      </c>
      <c r="I388" s="139"/>
      <c r="J388" s="139"/>
      <c r="K388" s="138">
        <f>SUM(K380,K373:K376,K372)</f>
        <v>23.115440747134794</v>
      </c>
      <c r="L388" s="140">
        <f>K388-H388</f>
        <v>0.66277738507697492</v>
      </c>
      <c r="M388" s="141">
        <f>IF((H388)=0,"",(L388/H388))</f>
        <v>2.951887597428577E-2</v>
      </c>
    </row>
    <row r="389" spans="1:14" hidden="1" x14ac:dyDescent="0.25">
      <c r="A389" s="103" t="str">
        <f t="shared" si="48"/>
        <v>Sentinel</v>
      </c>
      <c r="B389" s="103" t="s">
        <v>78</v>
      </c>
      <c r="D389" s="142" t="s">
        <v>82</v>
      </c>
      <c r="E389" s="25"/>
      <c r="F389" s="136">
        <v>0.13</v>
      </c>
      <c r="G389" s="137"/>
      <c r="H389" s="144">
        <f>H388*F389</f>
        <v>2.9188462370675166</v>
      </c>
      <c r="I389" s="136">
        <v>0.13</v>
      </c>
      <c r="J389" s="145"/>
      <c r="K389" s="144">
        <f>K388*I389</f>
        <v>3.0050072971275235</v>
      </c>
      <c r="L389" s="119">
        <f>K389-H389</f>
        <v>8.61610600600069E-2</v>
      </c>
      <c r="M389" s="146">
        <f>IF((H389)=0,"",(L389/H389))</f>
        <v>2.9518875974285826E-2</v>
      </c>
    </row>
    <row r="390" spans="1:14" ht="14.4" hidden="1" x14ac:dyDescent="0.3">
      <c r="A390" s="103" t="str">
        <f t="shared" si="48"/>
        <v>Sentinel</v>
      </c>
      <c r="B390" s="103" t="s">
        <v>78</v>
      </c>
      <c r="D390" s="142" t="s">
        <v>83</v>
      </c>
      <c r="E390" s="147"/>
      <c r="F390" s="148">
        <v>0.23499999999999999</v>
      </c>
      <c r="G390" s="137"/>
      <c r="H390" s="144">
        <f>IF(OR(ISNUMBER(SEARCH("[DGEN]", E344))=TRUE, ISNUMBER(SEARCH("STREET LIGHT", E344))=TRUE), 0, IF(AND(E346=0, E347=0),0, IF(AND(E347=0, E346*12&gt;250000), 0, IF(AND(E346=0, E347&gt;=50), 0, IF(E346*12&lt;=250000, F390*H388*-1, IF(E347&lt;50, F390*H388*-1, 0))))))</f>
        <v>-5.2763758900835871</v>
      </c>
      <c r="I390" s="148">
        <v>0.23499999999999999</v>
      </c>
      <c r="J390" s="145"/>
      <c r="K390" s="144">
        <f>IF(OR(ISNUMBER(SEARCH("[DGEN]", E344))=TRUE, ISNUMBER(SEARCH("STREET LIGHT", E344))=TRUE), 0, IF(AND(E346=0, E347=0),0, IF(AND(E347=0, E346*12&gt;250000), 0, IF(AND(E346=0, E347&gt;=50), 0, IF(E346*12&lt;=250000, I390*K388*-1, IF(E347&lt;50, I390*K388*-1, 0))))))</f>
        <v>-5.4321285755766766</v>
      </c>
      <c r="L390" s="119"/>
      <c r="M390" s="146"/>
    </row>
    <row r="391" spans="1:14" hidden="1" x14ac:dyDescent="0.25">
      <c r="A391" s="103" t="str">
        <f t="shared" si="48"/>
        <v>Sentinel</v>
      </c>
      <c r="B391" s="103" t="s">
        <v>87</v>
      </c>
      <c r="D391" s="248" t="s">
        <v>86</v>
      </c>
      <c r="E391" s="248"/>
      <c r="F391" s="149"/>
      <c r="G391" s="143"/>
      <c r="H391" s="138">
        <f>SUM(H388,H389)</f>
        <v>25.371509599125336</v>
      </c>
      <c r="I391" s="150"/>
      <c r="J391" s="150"/>
      <c r="K391" s="138">
        <f>SUM(K388,K389)</f>
        <v>26.120448044262318</v>
      </c>
      <c r="L391" s="140">
        <f>K391-H391</f>
        <v>0.74893844513698227</v>
      </c>
      <c r="M391" s="141">
        <f>IF((H391)=0,"",(L391/H391))</f>
        <v>2.9518875974285794E-2</v>
      </c>
    </row>
    <row r="392" spans="1:14" ht="13.8" hidden="1" thickBot="1" x14ac:dyDescent="0.3">
      <c r="A392" s="103" t="str">
        <f t="shared" si="48"/>
        <v>Sentinel</v>
      </c>
      <c r="B392" s="103" t="s">
        <v>78</v>
      </c>
      <c r="D392" s="131"/>
      <c r="E392" s="132"/>
      <c r="F392" s="151"/>
      <c r="G392" s="152"/>
      <c r="H392" s="153"/>
      <c r="I392" s="151"/>
      <c r="J392" s="133"/>
      <c r="K392" s="153"/>
      <c r="L392" s="154"/>
      <c r="M392" s="134"/>
    </row>
    <row r="393" spans="1:14" hidden="1" x14ac:dyDescent="0.25">
      <c r="A393" s="103" t="str">
        <f t="shared" si="48"/>
        <v>Sentinel</v>
      </c>
      <c r="B393" s="103" t="s">
        <v>17</v>
      </c>
      <c r="D393" s="135" t="s">
        <v>88</v>
      </c>
      <c r="E393" s="25"/>
      <c r="F393" s="136"/>
      <c r="G393" s="137"/>
      <c r="H393" s="138">
        <f>SUM(H381,H373:H376,H372)</f>
        <v>22.45266336205782</v>
      </c>
      <c r="I393" s="139"/>
      <c r="J393" s="139"/>
      <c r="K393" s="138">
        <f>SUM(K381,K373:K376,K372)</f>
        <v>23.115440747134794</v>
      </c>
      <c r="L393" s="140">
        <f>K393-H393</f>
        <v>0.66277738507697492</v>
      </c>
      <c r="M393" s="141">
        <f>IF((H393)=0,"",(L393/H393))</f>
        <v>2.951887597428577E-2</v>
      </c>
    </row>
    <row r="394" spans="1:14" hidden="1" x14ac:dyDescent="0.25">
      <c r="A394" s="103" t="str">
        <f t="shared" si="48"/>
        <v>Sentinel</v>
      </c>
      <c r="B394" s="103" t="s">
        <v>17</v>
      </c>
      <c r="D394" s="142" t="s">
        <v>82</v>
      </c>
      <c r="E394" s="25"/>
      <c r="F394" s="136">
        <v>0.13</v>
      </c>
      <c r="G394" s="137"/>
      <c r="H394" s="144">
        <f>H393*F394</f>
        <v>2.9188462370675166</v>
      </c>
      <c r="I394" s="136">
        <v>0.13</v>
      </c>
      <c r="J394" s="145"/>
      <c r="K394" s="144">
        <f>K393*I394</f>
        <v>3.0050072971275235</v>
      </c>
      <c r="L394" s="119">
        <f>K394-H394</f>
        <v>8.61610600600069E-2</v>
      </c>
      <c r="M394" s="146">
        <f>IF((H394)=0,"",(L394/H394))</f>
        <v>2.9518875974285826E-2</v>
      </c>
    </row>
    <row r="395" spans="1:14" ht="14.4" hidden="1" x14ac:dyDescent="0.3">
      <c r="A395" s="103" t="str">
        <f t="shared" si="48"/>
        <v>Sentinel</v>
      </c>
      <c r="B395" s="103" t="s">
        <v>17</v>
      </c>
      <c r="D395" s="142" t="s">
        <v>83</v>
      </c>
      <c r="E395" s="147"/>
      <c r="F395" s="148">
        <v>0.23499999999999999</v>
      </c>
      <c r="G395" s="137"/>
      <c r="H395" s="144">
        <f>IF(OR(ISNUMBER(SEARCH("[DGEN]", E344))=TRUE, ISNUMBER(SEARCH("STREET LIGHT", E344))=TRUE), 0, IF(AND(E346=0, E347=0),0, IF(AND(E347=0, E346*12&gt;250000), 0, IF(AND(E346=0, E347&gt;=50), 0, IF(E346*12&lt;=250000, F395*H393*-1, IF(E347&lt;50, F395*H393*-1, 0))))))</f>
        <v>-5.2763758900835871</v>
      </c>
      <c r="I395" s="148">
        <v>0.23499999999999999</v>
      </c>
      <c r="J395" s="145"/>
      <c r="K395" s="144">
        <f>IF(OR(ISNUMBER(SEARCH("[DGEN]", E344))=TRUE, ISNUMBER(SEARCH("STREET LIGHT", E344))=TRUE), 0, IF(AND(E346=0, E347=0),0, IF(AND(E347=0, E346*12&gt;250000), 0, IF(AND(E346=0, E347&gt;=50), 0, IF(E346*12&lt;=250000, I395*K393*-1, IF(E347&lt;50, I395*K393*-1, 0))))))</f>
        <v>-5.4321285755766766</v>
      </c>
      <c r="L395" s="119"/>
      <c r="M395" s="146"/>
    </row>
    <row r="396" spans="1:14" hidden="1" x14ac:dyDescent="0.25">
      <c r="A396" s="103" t="str">
        <f t="shared" si="48"/>
        <v>Sentinel</v>
      </c>
      <c r="B396" s="103" t="s">
        <v>89</v>
      </c>
      <c r="D396" s="248" t="s">
        <v>88</v>
      </c>
      <c r="E396" s="248"/>
      <c r="F396" s="149"/>
      <c r="G396" s="143"/>
      <c r="H396" s="138">
        <f>SUM(H393,H394)</f>
        <v>25.371509599125336</v>
      </c>
      <c r="I396" s="150"/>
      <c r="J396" s="150"/>
      <c r="K396" s="138">
        <f>SUM(K393,K394)</f>
        <v>26.120448044262318</v>
      </c>
      <c r="L396" s="140">
        <f>K396-H396</f>
        <v>0.74893844513698227</v>
      </c>
      <c r="M396" s="141">
        <f>IF((H396)=0,"",(L396/H396))</f>
        <v>2.9518875974285794E-2</v>
      </c>
    </row>
    <row r="397" spans="1:14" ht="13.8" hidden="1" thickBot="1" x14ac:dyDescent="0.3">
      <c r="A397" s="103" t="str">
        <f t="shared" si="48"/>
        <v>Sentinel</v>
      </c>
      <c r="B397" s="103" t="s">
        <v>17</v>
      </c>
      <c r="D397" s="131"/>
      <c r="E397" s="132"/>
      <c r="F397" s="155"/>
      <c r="G397" s="152"/>
      <c r="H397" s="156"/>
      <c r="I397" s="155"/>
      <c r="J397" s="133"/>
      <c r="K397" s="156"/>
      <c r="L397" s="154"/>
      <c r="M397" s="157"/>
    </row>
    <row r="400" spans="1:14" x14ac:dyDescent="0.25">
      <c r="C400" s="103"/>
      <c r="D400" s="104" t="s">
        <v>34</v>
      </c>
      <c r="E400" s="249" t="str">
        <f>D22</f>
        <v>Street Light</v>
      </c>
      <c r="F400" s="250"/>
      <c r="G400" s="250"/>
      <c r="H400" s="250"/>
      <c r="I400" s="250"/>
      <c r="J400" s="251"/>
      <c r="K400" s="103" t="str">
        <f>IF(N22="DEMAND - INTERVAL","RTSR - INTERVAL METERED","")</f>
        <v/>
      </c>
    </row>
    <row r="401" spans="1:14" x14ac:dyDescent="0.25">
      <c r="C401" s="103"/>
      <c r="D401" s="104" t="s">
        <v>35</v>
      </c>
      <c r="E401" s="252" t="str">
        <f>H22</f>
        <v>Non-RPP (Other)</v>
      </c>
      <c r="F401" s="253"/>
      <c r="G401" s="254"/>
      <c r="H401" s="20"/>
      <c r="I401" s="20"/>
    </row>
    <row r="402" spans="1:14" ht="15.6" x14ac:dyDescent="0.25">
      <c r="C402" s="103"/>
      <c r="D402" s="104" t="s">
        <v>36</v>
      </c>
      <c r="E402" s="21">
        <f>K22</f>
        <v>326077.50428732426</v>
      </c>
      <c r="F402" s="105" t="s">
        <v>11</v>
      </c>
      <c r="J402" s="22"/>
      <c r="K402" s="22"/>
      <c r="L402" s="22"/>
      <c r="M402" s="22"/>
      <c r="N402" s="22"/>
    </row>
    <row r="403" spans="1:14" ht="15.6" x14ac:dyDescent="0.3">
      <c r="C403" s="103"/>
      <c r="D403" s="104" t="s">
        <v>37</v>
      </c>
      <c r="E403" s="21">
        <f>L22</f>
        <v>863.33336806145189</v>
      </c>
      <c r="F403" s="106" t="s">
        <v>16</v>
      </c>
      <c r="G403" s="107"/>
      <c r="H403" s="108"/>
      <c r="I403" s="108"/>
      <c r="J403" s="108"/>
    </row>
    <row r="404" spans="1:14" x14ac:dyDescent="0.25">
      <c r="C404" s="103"/>
      <c r="D404" s="104" t="s">
        <v>38</v>
      </c>
      <c r="E404" s="23">
        <f>I22</f>
        <v>1.0415000000000001</v>
      </c>
    </row>
    <row r="405" spans="1:14" x14ac:dyDescent="0.25">
      <c r="C405" s="103"/>
      <c r="D405" s="104" t="s">
        <v>39</v>
      </c>
      <c r="E405" s="23">
        <f>J22</f>
        <v>1.0415000000000001</v>
      </c>
    </row>
    <row r="406" spans="1:14" x14ac:dyDescent="0.25">
      <c r="C406" s="103"/>
    </row>
    <row r="407" spans="1:14" x14ac:dyDescent="0.25">
      <c r="C407" s="103"/>
      <c r="E407" s="105"/>
      <c r="F407" s="237" t="s">
        <v>40</v>
      </c>
      <c r="G407" s="238"/>
      <c r="H407" s="239"/>
      <c r="I407" s="237" t="s">
        <v>41</v>
      </c>
      <c r="J407" s="238"/>
      <c r="K407" s="239"/>
      <c r="L407" s="237" t="s">
        <v>42</v>
      </c>
      <c r="M407" s="239"/>
    </row>
    <row r="408" spans="1:14" x14ac:dyDescent="0.25">
      <c r="C408" s="103"/>
      <c r="E408" s="240"/>
      <c r="F408" s="109" t="s">
        <v>43</v>
      </c>
      <c r="G408" s="109" t="s">
        <v>44</v>
      </c>
      <c r="H408" s="110" t="s">
        <v>45</v>
      </c>
      <c r="I408" s="109" t="s">
        <v>43</v>
      </c>
      <c r="J408" s="111" t="s">
        <v>44</v>
      </c>
      <c r="K408" s="110" t="s">
        <v>45</v>
      </c>
      <c r="L408" s="242" t="s">
        <v>46</v>
      </c>
      <c r="M408" s="244" t="s">
        <v>47</v>
      </c>
    </row>
    <row r="409" spans="1:14" x14ac:dyDescent="0.25">
      <c r="C409" s="103"/>
      <c r="E409" s="241"/>
      <c r="F409" s="112" t="s">
        <v>48</v>
      </c>
      <c r="G409" s="112"/>
      <c r="H409" s="113" t="s">
        <v>48</v>
      </c>
      <c r="I409" s="112" t="s">
        <v>48</v>
      </c>
      <c r="J409" s="113"/>
      <c r="K409" s="113" t="s">
        <v>48</v>
      </c>
      <c r="L409" s="243"/>
      <c r="M409" s="245"/>
    </row>
    <row r="410" spans="1:14" x14ac:dyDescent="0.25">
      <c r="A410" s="103" t="str">
        <f>$E400</f>
        <v>Street Light</v>
      </c>
      <c r="D410" s="114" t="s">
        <v>49</v>
      </c>
      <c r="E410" s="25"/>
      <c r="F410" s="26">
        <f>'WRZ BI (2029)'!I410</f>
        <v>1.25</v>
      </c>
      <c r="G410" s="115">
        <v>12262</v>
      </c>
      <c r="H410" s="116">
        <f>G410*F410</f>
        <v>15327.5</v>
      </c>
      <c r="I410" s="29">
        <v>1.31</v>
      </c>
      <c r="J410" s="117">
        <v>12262</v>
      </c>
      <c r="K410" s="118">
        <f>J410*I410</f>
        <v>16063.220000000001</v>
      </c>
      <c r="L410" s="119">
        <f>K410-H410</f>
        <v>735.72000000000116</v>
      </c>
      <c r="M410" s="120">
        <f>IF(ISERROR(L410/H410), "", L410/H410)</f>
        <v>4.8000000000000077E-2</v>
      </c>
    </row>
    <row r="411" spans="1:14" x14ac:dyDescent="0.25">
      <c r="A411" s="103" t="str">
        <f t="shared" ref="A411:A453" si="53">A410</f>
        <v>Street Light</v>
      </c>
      <c r="D411" s="114" t="s">
        <v>50</v>
      </c>
      <c r="E411" s="25"/>
      <c r="F411" s="36">
        <f>'WRZ BI (2029)'!I411</f>
        <v>5.7096</v>
      </c>
      <c r="G411" s="115">
        <f>IF($E403&gt;0, $E403, $E402)</f>
        <v>863.33336806145189</v>
      </c>
      <c r="H411" s="116">
        <f>G411*F411</f>
        <v>4929.2881982836661</v>
      </c>
      <c r="I411" s="201">
        <v>5.9653</v>
      </c>
      <c r="J411" s="117">
        <f>IF($E403&gt;0, $E403, $E402)</f>
        <v>863.33336806145189</v>
      </c>
      <c r="K411" s="118">
        <f>J411*I411</f>
        <v>5150.0425404969792</v>
      </c>
      <c r="L411" s="119">
        <f>K411-H411</f>
        <v>220.75434221331307</v>
      </c>
      <c r="M411" s="120">
        <f>IF(ISERROR(L411/H411), "", L411/H411)</f>
        <v>4.4784223062911549E-2</v>
      </c>
    </row>
    <row r="412" spans="1:14" ht="13.2" hidden="1" customHeight="1" x14ac:dyDescent="0.25">
      <c r="A412" s="103" t="str">
        <f t="shared" si="53"/>
        <v>Street Light</v>
      </c>
      <c r="D412" s="114" t="s">
        <v>51</v>
      </c>
      <c r="E412" s="25"/>
      <c r="F412" s="34"/>
      <c r="G412" s="115">
        <f>IF($E403&gt;0, $E403, $E402)</f>
        <v>863.33336806145189</v>
      </c>
      <c r="H412" s="116">
        <v>0</v>
      </c>
      <c r="I412" s="35"/>
      <c r="J412" s="117">
        <f>IF($E403&gt;0, $E403, $E402)</f>
        <v>863.33336806145189</v>
      </c>
      <c r="K412" s="118">
        <v>0</v>
      </c>
      <c r="L412" s="119"/>
      <c r="M412" s="120"/>
    </row>
    <row r="413" spans="1:14" ht="13.2" hidden="1" customHeight="1" x14ac:dyDescent="0.25">
      <c r="A413" s="103" t="str">
        <f t="shared" si="53"/>
        <v>Street Light</v>
      </c>
      <c r="D413" s="114" t="s">
        <v>52</v>
      </c>
      <c r="E413" s="25"/>
      <c r="F413" s="34"/>
      <c r="G413" s="115">
        <f>IF($E403&gt;0, $E403, $E402)</f>
        <v>863.33336806145189</v>
      </c>
      <c r="H413" s="116">
        <v>0</v>
      </c>
      <c r="I413" s="35"/>
      <c r="J413" s="121">
        <f>IF($E403&gt;0, $E403, $E402)</f>
        <v>863.33336806145189</v>
      </c>
      <c r="K413" s="118">
        <v>0</v>
      </c>
      <c r="L413" s="119">
        <f t="shared" ref="L413:L431" si="54">K413-H413</f>
        <v>0</v>
      </c>
      <c r="M413" s="120" t="str">
        <f>IF(ISERROR(L413/H413), "", L413/H413)</f>
        <v/>
      </c>
    </row>
    <row r="414" spans="1:14" x14ac:dyDescent="0.25">
      <c r="A414" s="103" t="str">
        <f t="shared" si="53"/>
        <v>Street Light</v>
      </c>
      <c r="D414" s="114" t="s">
        <v>53</v>
      </c>
      <c r="E414" s="25"/>
      <c r="F414" s="26">
        <f>'WRZ BI (2029)'!I414</f>
        <v>0</v>
      </c>
      <c r="G414" s="115">
        <v>12262</v>
      </c>
      <c r="H414" s="116">
        <f>G414*F414</f>
        <v>0</v>
      </c>
      <c r="I414" s="29">
        <v>0</v>
      </c>
      <c r="J414" s="117">
        <v>12262</v>
      </c>
      <c r="K414" s="118">
        <f>J414*I414</f>
        <v>0</v>
      </c>
      <c r="L414" s="119">
        <f t="shared" si="54"/>
        <v>0</v>
      </c>
      <c r="M414" s="120" t="str">
        <f>IF(ISERROR(L414/H414), "", L414/H414)</f>
        <v/>
      </c>
    </row>
    <row r="415" spans="1:14" x14ac:dyDescent="0.25">
      <c r="A415" s="103" t="str">
        <f t="shared" si="53"/>
        <v>Street Light</v>
      </c>
      <c r="D415" s="114" t="s">
        <v>54</v>
      </c>
      <c r="E415" s="25"/>
      <c r="F415" s="36">
        <f>'WRZ BI (2029)'!I415</f>
        <v>1.3217967102427199</v>
      </c>
      <c r="G415" s="115">
        <f>IF($E403&gt;0, $E403, $E402)</f>
        <v>863.33336806145189</v>
      </c>
      <c r="H415" s="116">
        <f>G415*F415</f>
        <v>1141.1512057463945</v>
      </c>
      <c r="I415" s="201">
        <v>1.3217967102427199</v>
      </c>
      <c r="J415" s="117">
        <f>IF($E403&gt;0, $E403, $E402)</f>
        <v>863.33336806145189</v>
      </c>
      <c r="K415" s="118">
        <f>J415*I415</f>
        <v>1141.1512057463945</v>
      </c>
      <c r="L415" s="119">
        <f t="shared" si="54"/>
        <v>0</v>
      </c>
      <c r="M415" s="120">
        <f>IF(ISERROR(L415/H415), "", L415/H415)</f>
        <v>0</v>
      </c>
    </row>
    <row r="416" spans="1:14" x14ac:dyDescent="0.25">
      <c r="A416" s="103" t="str">
        <f t="shared" si="53"/>
        <v>Street Light</v>
      </c>
      <c r="B416" s="103" t="s">
        <v>55</v>
      </c>
      <c r="C416" s="24">
        <f>B22</f>
        <v>6</v>
      </c>
      <c r="D416" s="122" t="s">
        <v>56</v>
      </c>
      <c r="E416" s="7"/>
      <c r="F416" s="37"/>
      <c r="G416" s="38"/>
      <c r="H416" s="39">
        <f>SUM(H410:H415)</f>
        <v>21397.939404030061</v>
      </c>
      <c r="I416" s="51"/>
      <c r="J416" s="40"/>
      <c r="K416" s="39">
        <f>SUM(K410:K415)</f>
        <v>22354.413746243375</v>
      </c>
      <c r="L416" s="41">
        <f t="shared" si="54"/>
        <v>956.47434221331423</v>
      </c>
      <c r="M416" s="42">
        <f>IF((H416)=0,"",(L416/H416))</f>
        <v>4.4699366801327287E-2</v>
      </c>
    </row>
    <row r="417" spans="1:14" x14ac:dyDescent="0.25">
      <c r="A417" s="103" t="str">
        <f t="shared" si="53"/>
        <v>Street Light</v>
      </c>
      <c r="D417" s="123" t="s">
        <v>57</v>
      </c>
      <c r="E417" s="25"/>
      <c r="F417" s="34">
        <f>IF((E402*12&gt;=150000), 0, IF(E401="RPP",(F433*OffPeakPer+F434*MidPeakPer+F435*OnPeakPer),IF(E401="Non-RPP (Retailer)",F436,F437)))</f>
        <v>0</v>
      </c>
      <c r="G417" s="43">
        <f>IF(F417=0, 0, $E402*E404-E402)</f>
        <v>0</v>
      </c>
      <c r="H417" s="28">
        <f t="shared" ref="H417:H424" si="55">G417*F417</f>
        <v>0</v>
      </c>
      <c r="I417" s="35">
        <f>IF((E402*12&gt;=150000), 0, IF(E401="RPP",(I433*OffPeakPer+I434*MidPeakPer+I435*OnPeakPer),IF(E401="Non-RPP (Retailer)",I436,I437)))</f>
        <v>0</v>
      </c>
      <c r="J417" s="44">
        <f>IF(I417=0, 0, E402*E405-E402)</f>
        <v>0</v>
      </c>
      <c r="K417" s="31">
        <f t="shared" ref="K417:K424" si="56">J417*I417</f>
        <v>0</v>
      </c>
      <c r="L417" s="32">
        <f t="shared" si="54"/>
        <v>0</v>
      </c>
      <c r="M417" s="33" t="str">
        <f t="shared" ref="M417:M424" si="57">IF(ISERROR(L417/H417), "", L417/H417)</f>
        <v/>
      </c>
    </row>
    <row r="418" spans="1:14" ht="26.4" x14ac:dyDescent="0.25">
      <c r="A418" s="103" t="str">
        <f t="shared" si="53"/>
        <v>Street Light</v>
      </c>
      <c r="D418" s="123" t="s">
        <v>58</v>
      </c>
      <c r="E418" s="25"/>
      <c r="F418" s="36">
        <f>'WRZ BI (2029)'!I418</f>
        <v>0</v>
      </c>
      <c r="G418" s="55">
        <f>IF($E403&gt;0, $E403, $E402)</f>
        <v>863.33336806145189</v>
      </c>
      <c r="H418" s="116">
        <f t="shared" si="55"/>
        <v>0</v>
      </c>
      <c r="I418" s="201">
        <v>0</v>
      </c>
      <c r="J418" s="56">
        <f>IF($E403&gt;0, $E403, $E402)</f>
        <v>863.33336806145189</v>
      </c>
      <c r="K418" s="118">
        <f t="shared" si="56"/>
        <v>0</v>
      </c>
      <c r="L418" s="119">
        <f t="shared" si="54"/>
        <v>0</v>
      </c>
      <c r="M418" s="120" t="str">
        <f t="shared" si="57"/>
        <v/>
      </c>
    </row>
    <row r="419" spans="1:14" x14ac:dyDescent="0.25">
      <c r="A419" s="103" t="str">
        <f t="shared" si="53"/>
        <v>Street Light</v>
      </c>
      <c r="D419" s="123" t="s">
        <v>59</v>
      </c>
      <c r="E419" s="25"/>
      <c r="F419" s="36">
        <f>'WRZ BI (2029)'!I419</f>
        <v>0</v>
      </c>
      <c r="G419" s="55">
        <f>IF($E403&gt;0, $E403, $E402)</f>
        <v>863.33336806145189</v>
      </c>
      <c r="H419" s="116">
        <f t="shared" si="55"/>
        <v>0</v>
      </c>
      <c r="I419" s="201">
        <v>0</v>
      </c>
      <c r="J419" s="56">
        <f>IF($E403&gt;0, $E403, $E402)</f>
        <v>863.33336806145189</v>
      </c>
      <c r="K419" s="118">
        <f t="shared" si="56"/>
        <v>0</v>
      </c>
      <c r="L419" s="119">
        <f t="shared" si="54"/>
        <v>0</v>
      </c>
      <c r="M419" s="120" t="str">
        <f t="shared" si="57"/>
        <v/>
      </c>
    </row>
    <row r="420" spans="1:14" x14ac:dyDescent="0.25">
      <c r="A420" s="103" t="str">
        <f t="shared" si="53"/>
        <v>Street Light</v>
      </c>
      <c r="D420" s="123" t="s">
        <v>60</v>
      </c>
      <c r="E420" s="25"/>
      <c r="F420" s="36">
        <f>'WRZ BI (2029)'!I420</f>
        <v>0</v>
      </c>
      <c r="G420" s="55">
        <f>E402</f>
        <v>326077.50428732426</v>
      </c>
      <c r="H420" s="116">
        <f t="shared" si="55"/>
        <v>0</v>
      </c>
      <c r="I420" s="201">
        <v>0</v>
      </c>
      <c r="J420" s="56">
        <f>E402</f>
        <v>326077.50428732426</v>
      </c>
      <c r="K420" s="118">
        <f t="shared" si="56"/>
        <v>0</v>
      </c>
      <c r="L420" s="119">
        <f t="shared" si="54"/>
        <v>0</v>
      </c>
      <c r="M420" s="120" t="str">
        <f t="shared" si="57"/>
        <v/>
      </c>
    </row>
    <row r="421" spans="1:14" x14ac:dyDescent="0.25">
      <c r="A421" s="103" t="str">
        <f t="shared" si="53"/>
        <v>Street Light</v>
      </c>
      <c r="D421" s="114" t="s">
        <v>61</v>
      </c>
      <c r="E421" s="25"/>
      <c r="F421" s="36">
        <f>'WRZ BI (2029)'!I421</f>
        <v>0.43175655456832401</v>
      </c>
      <c r="G421" s="55">
        <f>IF($E403&gt;0, $E403, $E402)</f>
        <v>863.33336806145189</v>
      </c>
      <c r="H421" s="116">
        <f t="shared" si="55"/>
        <v>372.74984043807922</v>
      </c>
      <c r="I421" s="201">
        <v>0.45149414804058219</v>
      </c>
      <c r="J421" s="56">
        <f>IF($E403&gt;0, $E403, $E402)</f>
        <v>863.33336806145189</v>
      </c>
      <c r="K421" s="118">
        <f t="shared" si="56"/>
        <v>389.78996348791156</v>
      </c>
      <c r="L421" s="119">
        <f t="shared" si="54"/>
        <v>17.040123049832346</v>
      </c>
      <c r="M421" s="120">
        <f t="shared" si="57"/>
        <v>4.5714635396773645E-2</v>
      </c>
    </row>
    <row r="422" spans="1:14" ht="26.4" x14ac:dyDescent="0.25">
      <c r="A422" s="103" t="str">
        <f t="shared" si="53"/>
        <v>Street Light</v>
      </c>
      <c r="D422" s="123" t="s">
        <v>62</v>
      </c>
      <c r="E422" s="25"/>
      <c r="F422" s="26">
        <v>0</v>
      </c>
      <c r="G422" s="115">
        <v>12262</v>
      </c>
      <c r="H422" s="116">
        <f t="shared" si="55"/>
        <v>0</v>
      </c>
      <c r="I422" s="29">
        <v>0</v>
      </c>
      <c r="J422" s="121">
        <v>12262</v>
      </c>
      <c r="K422" s="118">
        <f t="shared" si="56"/>
        <v>0</v>
      </c>
      <c r="L422" s="119">
        <f t="shared" si="54"/>
        <v>0</v>
      </c>
      <c r="M422" s="120" t="str">
        <f t="shared" si="57"/>
        <v/>
      </c>
    </row>
    <row r="423" spans="1:14" x14ac:dyDescent="0.25">
      <c r="A423" s="103" t="str">
        <f t="shared" si="53"/>
        <v>Street Light</v>
      </c>
      <c r="D423" s="114" t="s">
        <v>63</v>
      </c>
      <c r="E423" s="25"/>
      <c r="F423" s="26">
        <v>0</v>
      </c>
      <c r="G423" s="115">
        <v>12262</v>
      </c>
      <c r="H423" s="116">
        <f t="shared" si="55"/>
        <v>0</v>
      </c>
      <c r="I423" s="29">
        <v>0</v>
      </c>
      <c r="J423" s="121">
        <v>12262</v>
      </c>
      <c r="K423" s="118">
        <f t="shared" si="56"/>
        <v>0</v>
      </c>
      <c r="L423" s="119">
        <f t="shared" si="54"/>
        <v>0</v>
      </c>
      <c r="M423" s="120" t="str">
        <f t="shared" si="57"/>
        <v/>
      </c>
    </row>
    <row r="424" spans="1:14" x14ac:dyDescent="0.25">
      <c r="A424" s="103" t="str">
        <f t="shared" si="53"/>
        <v>Street Light</v>
      </c>
      <c r="D424" s="114" t="s">
        <v>64</v>
      </c>
      <c r="E424" s="25"/>
      <c r="F424" s="36">
        <f>'WRZ BI (2029)'!I424</f>
        <v>-7.0272347089626874E-2</v>
      </c>
      <c r="G424" s="55">
        <f>IF($E403&gt;0, $E403, $E402)</f>
        <v>863.33336806145189</v>
      </c>
      <c r="H424" s="116">
        <f t="shared" si="55"/>
        <v>-60.668462094470939</v>
      </c>
      <c r="I424" s="201">
        <v>-7.0272347089626874E-2</v>
      </c>
      <c r="J424" s="56">
        <f>IF($E403&gt;0, $E403, $E402)</f>
        <v>863.33336806145189</v>
      </c>
      <c r="K424" s="118">
        <f t="shared" si="56"/>
        <v>-60.668462094470939</v>
      </c>
      <c r="L424" s="119">
        <f t="shared" si="54"/>
        <v>0</v>
      </c>
      <c r="M424" s="120">
        <f t="shared" si="57"/>
        <v>0</v>
      </c>
    </row>
    <row r="425" spans="1:14" ht="26.4" x14ac:dyDescent="0.25">
      <c r="A425" s="103" t="str">
        <f t="shared" si="53"/>
        <v>Street Light</v>
      </c>
      <c r="B425" s="103" t="s">
        <v>65</v>
      </c>
      <c r="C425" s="24">
        <f>B22</f>
        <v>6</v>
      </c>
      <c r="D425" s="124" t="s">
        <v>66</v>
      </c>
      <c r="E425" s="125"/>
      <c r="F425" s="48"/>
      <c r="G425" s="49"/>
      <c r="H425" s="50">
        <f>SUM(H416:H424)</f>
        <v>21710.020782373667</v>
      </c>
      <c r="I425" s="51"/>
      <c r="J425" s="52"/>
      <c r="K425" s="50">
        <f>SUM(K416:K424)</f>
        <v>22683.535247636813</v>
      </c>
      <c r="L425" s="41">
        <f t="shared" si="54"/>
        <v>973.51446526314612</v>
      </c>
      <c r="M425" s="42">
        <f>IF((H425)=0,"",(L425/H425))</f>
        <v>4.4841710425885035E-2</v>
      </c>
    </row>
    <row r="426" spans="1:14" x14ac:dyDescent="0.25">
      <c r="A426" s="103" t="str">
        <f t="shared" si="53"/>
        <v>Street Light</v>
      </c>
      <c r="D426" s="126" t="s">
        <v>67</v>
      </c>
      <c r="E426" s="25"/>
      <c r="F426" s="36">
        <f>'WRZ BI (2029)'!I426</f>
        <v>4.1359000000000004</v>
      </c>
      <c r="G426" s="43">
        <f>IF($E403&gt;0, $E403, $E402*$E404)</f>
        <v>863.33336806145189</v>
      </c>
      <c r="H426" s="116">
        <f>G426*F426</f>
        <v>3570.6604769653591</v>
      </c>
      <c r="I426" s="201">
        <v>4.3630000000000004</v>
      </c>
      <c r="J426" s="44">
        <f>IF($E403&gt;0, $E403, $E402*$E405)</f>
        <v>863.33336806145189</v>
      </c>
      <c r="K426" s="118">
        <f>J426*I426</f>
        <v>3766.7234848521148</v>
      </c>
      <c r="L426" s="119">
        <f t="shared" si="54"/>
        <v>196.06300788675571</v>
      </c>
      <c r="M426" s="120">
        <f>IF(ISERROR(L426/H426), "", L426/H426)</f>
        <v>5.4909451389056792E-2</v>
      </c>
      <c r="N426" s="127"/>
    </row>
    <row r="427" spans="1:14" ht="26.4" x14ac:dyDescent="0.25">
      <c r="A427" s="103" t="str">
        <f t="shared" si="53"/>
        <v>Street Light</v>
      </c>
      <c r="D427" s="128" t="s">
        <v>68</v>
      </c>
      <c r="E427" s="25"/>
      <c r="F427" s="36">
        <f>'WRZ BI (2029)'!I427</f>
        <v>2.9460000000000002</v>
      </c>
      <c r="G427" s="43">
        <f>IF($E403&gt;0, $E403, $E402*$E404)</f>
        <v>863.33336806145189</v>
      </c>
      <c r="H427" s="116">
        <f>G427*F427</f>
        <v>2543.3801023090373</v>
      </c>
      <c r="I427" s="201">
        <v>3.1040000000000001</v>
      </c>
      <c r="J427" s="44">
        <f>IF($E403&gt;0, $E403, $E402*$E405)</f>
        <v>863.33336806145189</v>
      </c>
      <c r="K427" s="118">
        <f>J427*I427</f>
        <v>2679.786774462747</v>
      </c>
      <c r="L427" s="119">
        <f t="shared" si="54"/>
        <v>136.40667215370968</v>
      </c>
      <c r="M427" s="120">
        <f>IF(ISERROR(L427/H427), "", L427/H427)</f>
        <v>5.3632043448744171E-2</v>
      </c>
      <c r="N427" s="127"/>
    </row>
    <row r="428" spans="1:14" ht="26.4" x14ac:dyDescent="0.25">
      <c r="A428" s="103" t="str">
        <f t="shared" si="53"/>
        <v>Street Light</v>
      </c>
      <c r="B428" s="103" t="s">
        <v>69</v>
      </c>
      <c r="C428" s="24">
        <f>B22</f>
        <v>6</v>
      </c>
      <c r="D428" s="124" t="s">
        <v>70</v>
      </c>
      <c r="E428" s="7"/>
      <c r="F428" s="48"/>
      <c r="G428" s="49"/>
      <c r="H428" s="50">
        <f>SUM(H425:H427)</f>
        <v>27824.061361648066</v>
      </c>
      <c r="I428" s="51"/>
      <c r="J428" s="40"/>
      <c r="K428" s="50">
        <f>SUM(K425:K427)</f>
        <v>29130.045506951676</v>
      </c>
      <c r="L428" s="41">
        <f t="shared" si="54"/>
        <v>1305.9841453036097</v>
      </c>
      <c r="M428" s="42">
        <f>IF((H428)=0,"",(L428/H428))</f>
        <v>4.6937222008277442E-2</v>
      </c>
    </row>
    <row r="429" spans="1:14" ht="26.4" x14ac:dyDescent="0.25">
      <c r="A429" s="103" t="str">
        <f t="shared" si="53"/>
        <v>Street Light</v>
      </c>
      <c r="D429" s="129" t="s">
        <v>71</v>
      </c>
      <c r="E429" s="25"/>
      <c r="F429" s="34">
        <v>4.7000000000000002E-3</v>
      </c>
      <c r="G429" s="43">
        <f>E402*E404</f>
        <v>339609.72071524826</v>
      </c>
      <c r="H429" s="53">
        <f>G429*F429</f>
        <v>1596.1656873616669</v>
      </c>
      <c r="I429" s="35">
        <f>F429</f>
        <v>4.7000000000000002E-3</v>
      </c>
      <c r="J429" s="44">
        <f>E402*E405</f>
        <v>339609.72071524826</v>
      </c>
      <c r="K429" s="118">
        <f>J429*I429</f>
        <v>1596.1656873616669</v>
      </c>
      <c r="L429" s="119">
        <f t="shared" si="54"/>
        <v>0</v>
      </c>
      <c r="M429" s="120">
        <f>IF(ISERROR(L429/H429), "", L429/H429)</f>
        <v>0</v>
      </c>
    </row>
    <row r="430" spans="1:14" ht="26.4" x14ac:dyDescent="0.25">
      <c r="A430" s="103" t="str">
        <f t="shared" si="53"/>
        <v>Street Light</v>
      </c>
      <c r="D430" s="129" t="s">
        <v>72</v>
      </c>
      <c r="E430" s="25"/>
      <c r="F430" s="34">
        <v>5.9999999999999995E-4</v>
      </c>
      <c r="G430" s="43">
        <f>E402*E404</f>
        <v>339609.72071524826</v>
      </c>
      <c r="H430" s="53">
        <f>G430*F430</f>
        <v>203.76583242914893</v>
      </c>
      <c r="I430" s="35">
        <f>F430</f>
        <v>5.9999999999999995E-4</v>
      </c>
      <c r="J430" s="44">
        <f>E402*E405</f>
        <v>339609.72071524826</v>
      </c>
      <c r="K430" s="118">
        <f>J430*I430</f>
        <v>203.76583242914893</v>
      </c>
      <c r="L430" s="119">
        <f t="shared" si="54"/>
        <v>0</v>
      </c>
      <c r="M430" s="120">
        <f>IF(ISERROR(L430/H430), "", L430/H430)</f>
        <v>0</v>
      </c>
    </row>
    <row r="431" spans="1:14" x14ac:dyDescent="0.25">
      <c r="A431" s="103" t="str">
        <f t="shared" si="53"/>
        <v>Street Light</v>
      </c>
      <c r="D431" s="25" t="s">
        <v>73</v>
      </c>
      <c r="E431" s="25"/>
      <c r="F431" s="54">
        <v>0.25</v>
      </c>
      <c r="G431" s="27">
        <v>12262</v>
      </c>
      <c r="H431" s="130">
        <f>G431*F431</f>
        <v>3065.5</v>
      </c>
      <c r="I431" s="45">
        <v>0.25</v>
      </c>
      <c r="J431" s="30">
        <v>12262</v>
      </c>
      <c r="K431" s="118">
        <f>J431*I431</f>
        <v>3065.5</v>
      </c>
      <c r="L431" s="119">
        <f t="shared" si="54"/>
        <v>0</v>
      </c>
      <c r="M431" s="120">
        <f>IF(ISERROR(L431/H431), "", L431/H431)</f>
        <v>0</v>
      </c>
    </row>
    <row r="432" spans="1:14" ht="26.4" hidden="1" customHeight="1" x14ac:dyDescent="0.25">
      <c r="A432" s="103" t="str">
        <f t="shared" si="53"/>
        <v>Street Light</v>
      </c>
      <c r="D432" s="129" t="s">
        <v>74</v>
      </c>
      <c r="E432" s="25"/>
      <c r="F432" s="34"/>
      <c r="G432" s="43"/>
      <c r="H432" s="130"/>
      <c r="I432" s="35"/>
      <c r="J432" s="44"/>
      <c r="K432" s="118"/>
      <c r="L432" s="119"/>
      <c r="M432" s="120"/>
    </row>
    <row r="433" spans="1:13" ht="13.2" hidden="1" customHeight="1" x14ac:dyDescent="0.25">
      <c r="A433" s="103" t="str">
        <f t="shared" si="53"/>
        <v>Street Light</v>
      </c>
      <c r="B433" s="103" t="s">
        <v>12</v>
      </c>
      <c r="D433" s="25" t="s">
        <v>75</v>
      </c>
      <c r="E433" s="25"/>
      <c r="F433" s="96">
        <v>8.6999999999999994E-2</v>
      </c>
      <c r="G433" s="55">
        <f>IF(AND(E402*12&gt;=150000),OffPeakPer*E402*E404,OffPeakPer*E402)</f>
        <v>217350.22125775891</v>
      </c>
      <c r="H433" s="130">
        <f>G433*F433</f>
        <v>18909.469249425023</v>
      </c>
      <c r="I433" s="35">
        <f>OffPeak</f>
        <v>9.8000000000000004E-2</v>
      </c>
      <c r="J433" s="56">
        <f>IF(AND(E402*12&gt;=150000),OffPeakPer*E402*E405,OffPeakPer*E402)</f>
        <v>217350.22125775891</v>
      </c>
      <c r="K433" s="118">
        <f>J433*I433</f>
        <v>21300.321683260372</v>
      </c>
      <c r="L433" s="119">
        <f>K433-H433</f>
        <v>2390.8524338353491</v>
      </c>
      <c r="M433" s="120">
        <f>IF(ISERROR(L433/H433), "", L433/H433)</f>
        <v>0.12643678160919547</v>
      </c>
    </row>
    <row r="434" spans="1:13" ht="13.2" hidden="1" customHeight="1" x14ac:dyDescent="0.25">
      <c r="A434" s="103" t="str">
        <f t="shared" si="53"/>
        <v>Street Light</v>
      </c>
      <c r="B434" s="103" t="s">
        <v>12</v>
      </c>
      <c r="D434" s="25" t="s">
        <v>76</v>
      </c>
      <c r="E434" s="25"/>
      <c r="F434" s="96">
        <v>0.157</v>
      </c>
      <c r="G434" s="55">
        <f>IF(AND(E402*12&gt;=150000),MidPeakPer*E402*E404,MidPeakPer*E402)</f>
        <v>61129.749728744682</v>
      </c>
      <c r="H434" s="130">
        <f>G434*F434</f>
        <v>9597.3707074129143</v>
      </c>
      <c r="I434" s="35">
        <f>MidPeak</f>
        <v>0.157</v>
      </c>
      <c r="J434" s="56">
        <f>IF(AND(E402*12&gt;=150000),MidPeakPer*E402*E405,MidPeakPer*E402)</f>
        <v>61129.749728744682</v>
      </c>
      <c r="K434" s="118">
        <f>J434*I434</f>
        <v>9597.3707074129143</v>
      </c>
      <c r="L434" s="119">
        <f>K434-H434</f>
        <v>0</v>
      </c>
      <c r="M434" s="120">
        <f>IF(ISERROR(L434/H434), "", L434/H434)</f>
        <v>0</v>
      </c>
    </row>
    <row r="435" spans="1:13" ht="13.2" hidden="1" customHeight="1" x14ac:dyDescent="0.25">
      <c r="A435" s="103" t="str">
        <f t="shared" si="53"/>
        <v>Street Light</v>
      </c>
      <c r="B435" s="103" t="s">
        <v>12</v>
      </c>
      <c r="D435" s="103" t="s">
        <v>77</v>
      </c>
      <c r="E435" s="25"/>
      <c r="F435" s="96">
        <v>0.182</v>
      </c>
      <c r="G435" s="55">
        <f>IF(AND(E402*12&gt;=150000),OnPeakPer*E402*E404,OnPeakPer*E402)</f>
        <v>61129.749728744682</v>
      </c>
      <c r="H435" s="130">
        <f>G435*F435</f>
        <v>11125.614450631532</v>
      </c>
      <c r="I435" s="35">
        <f>OnPeak</f>
        <v>0.20300000000000001</v>
      </c>
      <c r="J435" s="56">
        <f>IF(AND(E402*12&gt;=150000),OnPeakPer*E402*E405,OnPeakPer*E402)</f>
        <v>61129.749728744682</v>
      </c>
      <c r="K435" s="118">
        <f>J435*I435</f>
        <v>12409.339194935172</v>
      </c>
      <c r="L435" s="119">
        <f>K435-H435</f>
        <v>1283.7247443036395</v>
      </c>
      <c r="M435" s="120">
        <f>IF(ISERROR(L435/H435), "", L435/H435)</f>
        <v>0.11538461538461549</v>
      </c>
    </row>
    <row r="436" spans="1:13" ht="13.2" hidden="1" customHeight="1" x14ac:dyDescent="0.25">
      <c r="A436" s="103" t="str">
        <f t="shared" si="53"/>
        <v>Street Light</v>
      </c>
      <c r="B436" s="103" t="s">
        <v>78</v>
      </c>
      <c r="D436" s="25" t="s">
        <v>79</v>
      </c>
      <c r="E436" s="25"/>
      <c r="F436" s="57">
        <v>0.11308</v>
      </c>
      <c r="G436" s="55">
        <f>IF(AND(E402*12&gt;=150000),E402*E404,E402)</f>
        <v>339609.72071524826</v>
      </c>
      <c r="H436" s="130">
        <f>G436*F436</f>
        <v>38403.067218480275</v>
      </c>
      <c r="I436" s="35">
        <f>F436</f>
        <v>0.11308</v>
      </c>
      <c r="J436" s="56">
        <f>IF(AND(E402*12&gt;=150000),E402*E405,E402)</f>
        <v>339609.72071524826</v>
      </c>
      <c r="K436" s="118">
        <f>J436*I436</f>
        <v>38403.067218480275</v>
      </c>
      <c r="L436" s="119">
        <f>K436-H436</f>
        <v>0</v>
      </c>
      <c r="M436" s="120">
        <f>IF(ISERROR(L436/H436), "", L436/H436)</f>
        <v>0</v>
      </c>
    </row>
    <row r="437" spans="1:13" ht="13.8" thickBot="1" x14ac:dyDescent="0.3">
      <c r="A437" s="103" t="str">
        <f t="shared" si="53"/>
        <v>Street Light</v>
      </c>
      <c r="B437" s="103" t="s">
        <v>17</v>
      </c>
      <c r="D437" s="25" t="s">
        <v>80</v>
      </c>
      <c r="E437" s="25"/>
      <c r="F437" s="57">
        <v>0.11308</v>
      </c>
      <c r="G437" s="55">
        <f>IF(AND(E402*12&gt;=150000),E402*E404,E402)</f>
        <v>339609.72071524826</v>
      </c>
      <c r="H437" s="130">
        <f>G437*F437</f>
        <v>38403.067218480275</v>
      </c>
      <c r="I437" s="35">
        <f>F437</f>
        <v>0.11308</v>
      </c>
      <c r="J437" s="56">
        <f>IF(AND(E402*12&gt;=150000),E402*E405,E402)</f>
        <v>339609.72071524826</v>
      </c>
      <c r="K437" s="118">
        <f>J437*I437</f>
        <v>38403.067218480275</v>
      </c>
      <c r="L437" s="119">
        <f>K437-H437</f>
        <v>0</v>
      </c>
      <c r="M437" s="120">
        <f>IF(ISERROR(L437/H437), "", L437/H437)</f>
        <v>0</v>
      </c>
    </row>
    <row r="438" spans="1:13" ht="13.8" thickBot="1" x14ac:dyDescent="0.3">
      <c r="A438" s="103" t="str">
        <f t="shared" si="53"/>
        <v>Street Light</v>
      </c>
      <c r="D438" s="58"/>
      <c r="E438" s="59"/>
      <c r="F438" s="60"/>
      <c r="G438" s="61"/>
      <c r="H438" s="62"/>
      <c r="I438" s="60"/>
      <c r="J438" s="63"/>
      <c r="K438" s="62"/>
      <c r="L438" s="64"/>
      <c r="M438" s="65"/>
    </row>
    <row r="439" spans="1:13" ht="13.2" hidden="1" customHeight="1" x14ac:dyDescent="0.25">
      <c r="A439" s="103" t="str">
        <f t="shared" si="53"/>
        <v>Street Light</v>
      </c>
      <c r="B439" s="103" t="s">
        <v>12</v>
      </c>
      <c r="D439" s="135" t="s">
        <v>81</v>
      </c>
      <c r="E439" s="25"/>
      <c r="F439" s="66"/>
      <c r="G439" s="67"/>
      <c r="H439" s="68">
        <f>SUM(H429:H435,H428)</f>
        <v>72321.947288908355</v>
      </c>
      <c r="I439" s="69"/>
      <c r="J439" s="69"/>
      <c r="K439" s="68">
        <f>SUM(K429:K435,K428)</f>
        <v>77302.508612350939</v>
      </c>
      <c r="L439" s="70">
        <f>K439-H439</f>
        <v>4980.5613234425837</v>
      </c>
      <c r="M439" s="71">
        <f>IF((H439)=0,"",(L439/H439))</f>
        <v>6.8866526831011188E-2</v>
      </c>
    </row>
    <row r="440" spans="1:13" ht="13.2" hidden="1" customHeight="1" x14ac:dyDescent="0.25">
      <c r="A440" s="103" t="str">
        <f t="shared" si="53"/>
        <v>Street Light</v>
      </c>
      <c r="B440" s="103" t="s">
        <v>12</v>
      </c>
      <c r="D440" s="142" t="s">
        <v>82</v>
      </c>
      <c r="E440" s="25"/>
      <c r="F440" s="66">
        <v>0.13</v>
      </c>
      <c r="G440" s="72"/>
      <c r="H440" s="73">
        <f>H439*F440</f>
        <v>9401.8531475580858</v>
      </c>
      <c r="I440" s="74">
        <v>0.13</v>
      </c>
      <c r="J440" s="27"/>
      <c r="K440" s="73">
        <f>K439*I440</f>
        <v>10049.326119605623</v>
      </c>
      <c r="L440" s="32">
        <f>K440-H440</f>
        <v>647.47297204753704</v>
      </c>
      <c r="M440" s="75">
        <f>IF((H440)=0,"",(L440/H440))</f>
        <v>6.8866526831011313E-2</v>
      </c>
    </row>
    <row r="441" spans="1:13" ht="14.4" hidden="1" customHeight="1" x14ac:dyDescent="0.3">
      <c r="A441" s="103" t="str">
        <f t="shared" si="53"/>
        <v>Street Light</v>
      </c>
      <c r="B441" s="103" t="s">
        <v>12</v>
      </c>
      <c r="D441" s="142" t="s">
        <v>83</v>
      </c>
      <c r="E441" s="147"/>
      <c r="F441" s="76">
        <v>0.23499999999999999</v>
      </c>
      <c r="G441" s="72"/>
      <c r="H441" s="73">
        <f>IF(OR(ISNUMBER(SEARCH("[DGEN]", E400))=TRUE, ISNUMBER(SEARCH("STREET LIGHT", E400))=TRUE), 0, IF(AND(E402=0, E403=0),0, IF(AND(E403=0, E402*12&gt;250000), 0, IF(AND(E402=0, E403&gt;=50), 0, IF(E402*12&lt;=250000, F441*H439*-1, IF(E403&lt;50, F441*H439*-1, 0))))))</f>
        <v>0</v>
      </c>
      <c r="I441" s="76">
        <v>0.23499999999999999</v>
      </c>
      <c r="J441" s="27"/>
      <c r="K441" s="73">
        <f>IF(OR(ISNUMBER(SEARCH("[DGEN]", E400))=TRUE, ISNUMBER(SEARCH("STREET LIGHT", E400))=TRUE), 0, IF(AND(E402=0, E403=0),0, IF(AND(E403=0, E402*12&gt;250000), 0, IF(AND(E402=0, E403&gt;=50), 0, IF(E402*12&lt;=250000, I441*K439*-1, IF(E403&lt;50, I441*K439*-1, 0))))))</f>
        <v>0</v>
      </c>
      <c r="L441" s="32">
        <f>K441-H441</f>
        <v>0</v>
      </c>
      <c r="M441" s="75"/>
    </row>
    <row r="442" spans="1:13" ht="13.2" hidden="1" customHeight="1" x14ac:dyDescent="0.25">
      <c r="A442" s="103" t="str">
        <f t="shared" si="53"/>
        <v>Street Light</v>
      </c>
      <c r="B442" s="103" t="s">
        <v>84</v>
      </c>
      <c r="D442" s="248" t="s">
        <v>85</v>
      </c>
      <c r="E442" s="248"/>
      <c r="F442" s="77"/>
      <c r="G442" s="78"/>
      <c r="H442" s="79">
        <f>H439+H440+H441</f>
        <v>81723.800436466438</v>
      </c>
      <c r="I442" s="80"/>
      <c r="J442" s="80"/>
      <c r="K442" s="81">
        <f>K439+K440+K441</f>
        <v>87351.834731956566</v>
      </c>
      <c r="L442" s="82">
        <f>K442-H442</f>
        <v>5628.034295490128</v>
      </c>
      <c r="M442" s="83">
        <f>IF((H442)=0,"",(L442/H442))</f>
        <v>6.8866526831011285E-2</v>
      </c>
    </row>
    <row r="443" spans="1:13" ht="13.8" hidden="1" customHeight="1" thickBot="1" x14ac:dyDescent="0.3">
      <c r="A443" s="103" t="str">
        <f t="shared" si="53"/>
        <v>Street Light</v>
      </c>
      <c r="B443" s="103" t="s">
        <v>12</v>
      </c>
      <c r="D443" s="131"/>
      <c r="E443" s="132"/>
      <c r="F443" s="60"/>
      <c r="G443" s="61"/>
      <c r="H443" s="62"/>
      <c r="I443" s="60"/>
      <c r="J443" s="63"/>
      <c r="K443" s="62"/>
      <c r="L443" s="64"/>
      <c r="M443" s="65"/>
    </row>
    <row r="444" spans="1:13" ht="13.2" hidden="1" customHeight="1" x14ac:dyDescent="0.25">
      <c r="A444" s="103" t="str">
        <f t="shared" si="53"/>
        <v>Street Light</v>
      </c>
      <c r="B444" s="103" t="s">
        <v>78</v>
      </c>
      <c r="D444" s="135" t="s">
        <v>86</v>
      </c>
      <c r="E444" s="25"/>
      <c r="F444" s="66"/>
      <c r="G444" s="67"/>
      <c r="H444" s="68">
        <f>SUM(H436,H429:H432,H428)</f>
        <v>71092.560099919152</v>
      </c>
      <c r="I444" s="69"/>
      <c r="J444" s="69"/>
      <c r="K444" s="68">
        <f>SUM(K436,K429:K432,K428)</f>
        <v>72398.544245222758</v>
      </c>
      <c r="L444" s="70">
        <f>K444-H444</f>
        <v>1305.9841453036061</v>
      </c>
      <c r="M444" s="71">
        <f>IF((H444)=0,"",(L444/H444))</f>
        <v>1.837019434196872E-2</v>
      </c>
    </row>
    <row r="445" spans="1:13" ht="13.2" hidden="1" customHeight="1" x14ac:dyDescent="0.25">
      <c r="A445" s="103" t="str">
        <f t="shared" si="53"/>
        <v>Street Light</v>
      </c>
      <c r="B445" s="103" t="s">
        <v>78</v>
      </c>
      <c r="D445" s="142" t="s">
        <v>82</v>
      </c>
      <c r="E445" s="25"/>
      <c r="F445" s="66">
        <v>0.13</v>
      </c>
      <c r="G445" s="67"/>
      <c r="H445" s="73">
        <f>H444*F445</f>
        <v>9242.0328129894897</v>
      </c>
      <c r="I445" s="66">
        <v>0.13</v>
      </c>
      <c r="J445" s="74"/>
      <c r="K445" s="73">
        <f>K444*I445</f>
        <v>9411.8107518789584</v>
      </c>
      <c r="L445" s="32">
        <f>K445-H445</f>
        <v>169.77793888946871</v>
      </c>
      <c r="M445" s="75">
        <f>IF((H445)=0,"",(L445/H445))</f>
        <v>1.8370194341968713E-2</v>
      </c>
    </row>
    <row r="446" spans="1:13" ht="14.4" hidden="1" customHeight="1" x14ac:dyDescent="0.3">
      <c r="A446" s="103" t="str">
        <f t="shared" si="53"/>
        <v>Street Light</v>
      </c>
      <c r="B446" s="103" t="s">
        <v>78</v>
      </c>
      <c r="D446" s="142" t="s">
        <v>83</v>
      </c>
      <c r="E446" s="147"/>
      <c r="F446" s="76">
        <v>0.23499999999999999</v>
      </c>
      <c r="G446" s="67"/>
      <c r="H446" s="73">
        <f>IF(OR(ISNUMBER(SEARCH("[DGEN]", E400))=TRUE, ISNUMBER(SEARCH("STREET LIGHT", E400))=TRUE), 0, IF(AND(E402=0, E403=0),0, IF(AND(E403=0, E402*12&gt;250000), 0, IF(AND(E402=0, E403&gt;=50), 0, IF(E402*12&lt;=250000, F446*H444*-1, IF(E403&lt;50, F446*H444*-1, 0))))))</f>
        <v>0</v>
      </c>
      <c r="I446" s="76">
        <v>0.23499999999999999</v>
      </c>
      <c r="J446" s="74"/>
      <c r="K446" s="73">
        <f>IF(OR(ISNUMBER(SEARCH("[DGEN]", E400))=TRUE, ISNUMBER(SEARCH("STREET LIGHT", E400))=TRUE), 0, IF(AND(E402=0, E403=0),0, IF(AND(E403=0, E402*12&gt;250000), 0, IF(AND(E402=0, E403&gt;=50), 0, IF(E402*12&lt;=250000, I446*K444*-1, IF(E403&lt;50, I446*K444*-1, 0))))))</f>
        <v>0</v>
      </c>
      <c r="L446" s="32"/>
      <c r="M446" s="75"/>
    </row>
    <row r="447" spans="1:13" ht="13.2" hidden="1" customHeight="1" x14ac:dyDescent="0.25">
      <c r="A447" s="103" t="str">
        <f t="shared" si="53"/>
        <v>Street Light</v>
      </c>
      <c r="B447" s="103" t="s">
        <v>87</v>
      </c>
      <c r="D447" s="248" t="s">
        <v>86</v>
      </c>
      <c r="E447" s="248"/>
      <c r="F447" s="84"/>
      <c r="G447" s="85"/>
      <c r="H447" s="79">
        <f>SUM(H444,H445)</f>
        <v>80334.592912908643</v>
      </c>
      <c r="I447" s="86"/>
      <c r="J447" s="86"/>
      <c r="K447" s="79">
        <f>SUM(K444,K445)</f>
        <v>81810.35499710172</v>
      </c>
      <c r="L447" s="87">
        <f>K447-H447</f>
        <v>1475.7620841930766</v>
      </c>
      <c r="M447" s="88">
        <f>IF((H447)=0,"",(L447/H447))</f>
        <v>1.8370194341968741E-2</v>
      </c>
    </row>
    <row r="448" spans="1:13" ht="13.8" hidden="1" customHeight="1" thickBot="1" x14ac:dyDescent="0.3">
      <c r="A448" s="103" t="str">
        <f t="shared" si="53"/>
        <v>Street Light</v>
      </c>
      <c r="B448" s="103" t="s">
        <v>78</v>
      </c>
      <c r="D448" s="131"/>
      <c r="E448" s="132"/>
      <c r="F448" s="89"/>
      <c r="G448" s="90"/>
      <c r="H448" s="91"/>
      <c r="I448" s="89"/>
      <c r="J448" s="61"/>
      <c r="K448" s="91"/>
      <c r="L448" s="92"/>
      <c r="M448" s="65"/>
    </row>
    <row r="449" spans="1:14" x14ac:dyDescent="0.25">
      <c r="A449" s="103" t="str">
        <f t="shared" si="53"/>
        <v>Street Light</v>
      </c>
      <c r="B449" s="103" t="s">
        <v>17</v>
      </c>
      <c r="D449" s="135" t="s">
        <v>88</v>
      </c>
      <c r="E449" s="25"/>
      <c r="F449" s="136"/>
      <c r="G449" s="137"/>
      <c r="H449" s="138">
        <f>SUM(H437,H429:H432,H428)</f>
        <v>71092.560099919152</v>
      </c>
      <c r="I449" s="139"/>
      <c r="J449" s="139"/>
      <c r="K449" s="138">
        <f>SUM(K437,K429:K432,K428)</f>
        <v>72398.544245222758</v>
      </c>
      <c r="L449" s="140">
        <f>K449-H449</f>
        <v>1305.9841453036061</v>
      </c>
      <c r="M449" s="141">
        <f>IF((H449)=0,"",(L449/H449))</f>
        <v>1.837019434196872E-2</v>
      </c>
    </row>
    <row r="450" spans="1:14" x14ac:dyDescent="0.25">
      <c r="A450" s="103" t="str">
        <f t="shared" si="53"/>
        <v>Street Light</v>
      </c>
      <c r="B450" s="103" t="s">
        <v>17</v>
      </c>
      <c r="D450" s="142" t="s">
        <v>82</v>
      </c>
      <c r="E450" s="25"/>
      <c r="F450" s="136">
        <v>0.13</v>
      </c>
      <c r="G450" s="137"/>
      <c r="H450" s="144">
        <f>H449*F450</f>
        <v>9242.0328129894897</v>
      </c>
      <c r="I450" s="136">
        <v>0.13</v>
      </c>
      <c r="J450" s="145"/>
      <c r="K450" s="144">
        <f>K449*I450</f>
        <v>9411.8107518789584</v>
      </c>
      <c r="L450" s="119">
        <f>K450-H450</f>
        <v>169.77793888946871</v>
      </c>
      <c r="M450" s="146">
        <f>IF((H450)=0,"",(L450/H450))</f>
        <v>1.8370194341968713E-2</v>
      </c>
    </row>
    <row r="451" spans="1:14" ht="14.4" x14ac:dyDescent="0.3">
      <c r="A451" s="103" t="str">
        <f t="shared" si="53"/>
        <v>Street Light</v>
      </c>
      <c r="B451" s="103" t="s">
        <v>17</v>
      </c>
      <c r="D451" s="142" t="s">
        <v>83</v>
      </c>
      <c r="E451" s="147"/>
      <c r="F451" s="148">
        <v>0.23499999999999999</v>
      </c>
      <c r="G451" s="137"/>
      <c r="H451" s="144">
        <f>IF(OR(ISNUMBER(SEARCH("[DGEN]", E400))=TRUE, ISNUMBER(SEARCH("STREET LIGHT", E400))=TRUE), 0, IF(AND(E402=0, E403=0),0, IF(AND(E403=0, E402*12&gt;250000), 0, IF(AND(E402=0, E403&gt;=50), 0, IF(E402*12&lt;=250000, F451*H449*-1, IF(E403&lt;50, F451*H449*-1, 0))))))</f>
        <v>0</v>
      </c>
      <c r="I451" s="148">
        <v>0.23499999999999999</v>
      </c>
      <c r="J451" s="145"/>
      <c r="K451" s="144">
        <f>IF(OR(ISNUMBER(SEARCH("[DGEN]", E400))=TRUE, ISNUMBER(SEARCH("STREET LIGHT", E400))=TRUE), 0, IF(AND(E402=0, E403=0),0, IF(AND(E403=0, E402*12&gt;250000), 0, IF(AND(E402=0, E403&gt;=50), 0, IF(E402*12&lt;=250000, I451*K449*-1, IF(E403&lt;50, I451*K449*-1, 0))))))</f>
        <v>0</v>
      </c>
      <c r="L451" s="119"/>
      <c r="M451" s="146"/>
    </row>
    <row r="452" spans="1:14" ht="13.8" customHeight="1" thickBot="1" x14ac:dyDescent="0.3">
      <c r="A452" s="103" t="str">
        <f t="shared" si="53"/>
        <v>Street Light</v>
      </c>
      <c r="B452" s="103" t="s">
        <v>89</v>
      </c>
      <c r="C452" s="24">
        <f>B22</f>
        <v>6</v>
      </c>
      <c r="D452" s="247" t="s">
        <v>88</v>
      </c>
      <c r="E452" s="247"/>
      <c r="F452" s="84"/>
      <c r="G452" s="85"/>
      <c r="H452" s="79">
        <f>SUM(H449,H450)</f>
        <v>80334.592912908643</v>
      </c>
      <c r="I452" s="86"/>
      <c r="J452" s="86"/>
      <c r="K452" s="79">
        <f>SUM(K449,K450)</f>
        <v>81810.35499710172</v>
      </c>
      <c r="L452" s="87">
        <f>K452-H452</f>
        <v>1475.7620841930766</v>
      </c>
      <c r="M452" s="88">
        <f>IF((H452)=0,"",(L452/H452))</f>
        <v>1.8370194341968741E-2</v>
      </c>
    </row>
    <row r="453" spans="1:14" ht="13.8" thickBot="1" x14ac:dyDescent="0.3">
      <c r="A453" s="103" t="str">
        <f t="shared" si="53"/>
        <v>Street Light</v>
      </c>
      <c r="B453" s="103" t="s">
        <v>17</v>
      </c>
      <c r="D453" s="58"/>
      <c r="E453" s="59"/>
      <c r="F453" s="93"/>
      <c r="G453" s="90"/>
      <c r="H453" s="94"/>
      <c r="I453" s="93"/>
      <c r="J453" s="61"/>
      <c r="K453" s="94"/>
      <c r="L453" s="92"/>
      <c r="M453" s="95"/>
    </row>
    <row r="456" spans="1:14" x14ac:dyDescent="0.25">
      <c r="D456" s="104" t="s">
        <v>34</v>
      </c>
      <c r="E456" s="246" t="str">
        <f>D23</f>
        <v>Residential (Low)</v>
      </c>
      <c r="F456" s="246"/>
      <c r="G456" s="246"/>
      <c r="H456" s="246"/>
      <c r="I456" s="246"/>
      <c r="J456" s="246"/>
      <c r="K456" s="103" t="str">
        <f>IF(N406="DEMAND - INTERVAL","RTSR - INTERVAL METERED","")</f>
        <v/>
      </c>
    </row>
    <row r="457" spans="1:14" x14ac:dyDescent="0.25">
      <c r="D457" s="104" t="s">
        <v>35</v>
      </c>
      <c r="E457" s="236" t="str">
        <f>H23</f>
        <v>RPP</v>
      </c>
      <c r="F457" s="236"/>
      <c r="G457" s="236"/>
      <c r="H457" s="20"/>
      <c r="I457" s="20"/>
    </row>
    <row r="458" spans="1:14" ht="15.6" x14ac:dyDescent="0.25">
      <c r="D458" s="104" t="s">
        <v>36</v>
      </c>
      <c r="E458" s="21">
        <f>K23</f>
        <v>325</v>
      </c>
      <c r="F458" s="105" t="s">
        <v>11</v>
      </c>
      <c r="J458" s="22"/>
      <c r="K458" s="22"/>
      <c r="L458" s="22"/>
      <c r="M458" s="22"/>
      <c r="N458" s="22"/>
    </row>
    <row r="459" spans="1:14" ht="15.6" x14ac:dyDescent="0.3">
      <c r="D459" s="104" t="s">
        <v>37</v>
      </c>
      <c r="E459" s="21">
        <f>L23</f>
        <v>0</v>
      </c>
      <c r="F459" s="106" t="s">
        <v>16</v>
      </c>
      <c r="G459" s="107"/>
      <c r="H459" s="108"/>
      <c r="I459" s="108"/>
      <c r="J459" s="108"/>
    </row>
    <row r="460" spans="1:14" x14ac:dyDescent="0.25">
      <c r="D460" s="104" t="s">
        <v>38</v>
      </c>
      <c r="E460" s="23">
        <f>I23</f>
        <v>1.0415000000000001</v>
      </c>
    </row>
    <row r="461" spans="1:14" x14ac:dyDescent="0.25">
      <c r="D461" s="104" t="s">
        <v>39</v>
      </c>
      <c r="E461" s="23">
        <f>J23</f>
        <v>1.0415000000000001</v>
      </c>
    </row>
    <row r="463" spans="1:14" x14ac:dyDescent="0.25">
      <c r="E463" s="105"/>
      <c r="F463" s="237" t="s">
        <v>40</v>
      </c>
      <c r="G463" s="238"/>
      <c r="H463" s="239"/>
      <c r="I463" s="237" t="s">
        <v>41</v>
      </c>
      <c r="J463" s="238"/>
      <c r="K463" s="239"/>
      <c r="L463" s="237" t="s">
        <v>42</v>
      </c>
      <c r="M463" s="239"/>
    </row>
    <row r="464" spans="1:14" x14ac:dyDescent="0.25">
      <c r="E464" s="240"/>
      <c r="F464" s="109" t="s">
        <v>43</v>
      </c>
      <c r="G464" s="109" t="s">
        <v>44</v>
      </c>
      <c r="H464" s="110" t="s">
        <v>45</v>
      </c>
      <c r="I464" s="109" t="s">
        <v>43</v>
      </c>
      <c r="J464" s="111" t="s">
        <v>44</v>
      </c>
      <c r="K464" s="110" t="s">
        <v>45</v>
      </c>
      <c r="L464" s="242" t="s">
        <v>46</v>
      </c>
      <c r="M464" s="244" t="s">
        <v>47</v>
      </c>
    </row>
    <row r="465" spans="1:13" x14ac:dyDescent="0.25">
      <c r="E465" s="241"/>
      <c r="F465" s="112" t="s">
        <v>48</v>
      </c>
      <c r="G465" s="112"/>
      <c r="H465" s="113" t="s">
        <v>48</v>
      </c>
      <c r="I465" s="112" t="s">
        <v>48</v>
      </c>
      <c r="J465" s="113"/>
      <c r="K465" s="113" t="s">
        <v>48</v>
      </c>
      <c r="L465" s="243"/>
      <c r="M465" s="245"/>
    </row>
    <row r="466" spans="1:13" x14ac:dyDescent="0.25">
      <c r="A466" s="103" t="str">
        <f>$E456</f>
        <v>Residential (Low)</v>
      </c>
      <c r="D466" s="114" t="s">
        <v>49</v>
      </c>
      <c r="E466" s="25"/>
      <c r="F466" s="26">
        <f>F74</f>
        <v>50.61</v>
      </c>
      <c r="G466" s="115">
        <v>1</v>
      </c>
      <c r="H466" s="116">
        <f>G466*F466</f>
        <v>50.61</v>
      </c>
      <c r="I466" s="29">
        <f>I74</f>
        <v>52.88</v>
      </c>
      <c r="J466" s="117">
        <f>G466</f>
        <v>1</v>
      </c>
      <c r="K466" s="118">
        <f>J466*I466</f>
        <v>52.88</v>
      </c>
      <c r="L466" s="119">
        <f>K466-H466</f>
        <v>2.2700000000000031</v>
      </c>
      <c r="M466" s="120">
        <f>IF(ISERROR(L466/H466), "", L466/H466)</f>
        <v>4.4852795890140351E-2</v>
      </c>
    </row>
    <row r="467" spans="1:13" x14ac:dyDescent="0.25">
      <c r="A467" s="103" t="str">
        <f t="shared" ref="A467:A499" si="58">A466</f>
        <v>Residential (Low)</v>
      </c>
      <c r="D467" s="114" t="s">
        <v>50</v>
      </c>
      <c r="E467" s="25"/>
      <c r="F467" s="34">
        <f t="shared" ref="F467:F493" si="59">F75</f>
        <v>0</v>
      </c>
      <c r="G467" s="115">
        <f>IF($E459&gt;0, $E459, $E458)</f>
        <v>325</v>
      </c>
      <c r="H467" s="116">
        <f>G467*F467</f>
        <v>0</v>
      </c>
      <c r="I467" s="35">
        <f t="shared" ref="I467:I493" si="60">I75</f>
        <v>0</v>
      </c>
      <c r="J467" s="117">
        <f>IF($E459&gt;0, $E459, $E458)</f>
        <v>325</v>
      </c>
      <c r="K467" s="118">
        <f>J467*I467</f>
        <v>0</v>
      </c>
      <c r="L467" s="119">
        <f>K467-H467</f>
        <v>0</v>
      </c>
      <c r="M467" s="120" t="str">
        <f>IF(ISERROR(L467/H467), "", L467/H467)</f>
        <v/>
      </c>
    </row>
    <row r="468" spans="1:13" ht="13.2" hidden="1" customHeight="1" x14ac:dyDescent="0.25">
      <c r="A468" s="103" t="str">
        <f t="shared" si="58"/>
        <v>Residential (Low)</v>
      </c>
      <c r="D468" s="114" t="s">
        <v>51</v>
      </c>
      <c r="E468" s="25"/>
      <c r="F468" s="34">
        <f t="shared" si="59"/>
        <v>0</v>
      </c>
      <c r="G468" s="115">
        <f>IF($E459&gt;0, $E459, $E458)</f>
        <v>325</v>
      </c>
      <c r="H468" s="116">
        <v>0</v>
      </c>
      <c r="I468" s="35">
        <f t="shared" si="60"/>
        <v>0</v>
      </c>
      <c r="J468" s="117">
        <f>IF($E459&gt;0, $E459, $E458)</f>
        <v>325</v>
      </c>
      <c r="K468" s="118">
        <v>0</v>
      </c>
      <c r="L468" s="119"/>
      <c r="M468" s="120"/>
    </row>
    <row r="469" spans="1:13" ht="13.2" hidden="1" customHeight="1" x14ac:dyDescent="0.25">
      <c r="A469" s="103" t="str">
        <f t="shared" si="58"/>
        <v>Residential (Low)</v>
      </c>
      <c r="D469" s="114" t="s">
        <v>52</v>
      </c>
      <c r="E469" s="25"/>
      <c r="F469" s="34">
        <f t="shared" si="59"/>
        <v>0</v>
      </c>
      <c r="G469" s="115">
        <f>IF($E459&gt;0, $E459, $E458)</f>
        <v>325</v>
      </c>
      <c r="H469" s="116">
        <v>0</v>
      </c>
      <c r="I469" s="35">
        <f t="shared" si="60"/>
        <v>0</v>
      </c>
      <c r="J469" s="121">
        <f>IF($E459&gt;0, $E459, $E458)</f>
        <v>325</v>
      </c>
      <c r="K469" s="118">
        <v>0</v>
      </c>
      <c r="L469" s="119">
        <f t="shared" ref="L469:L487" si="61">K469-H469</f>
        <v>0</v>
      </c>
      <c r="M469" s="120" t="str">
        <f>IF(ISERROR(L469/H469), "", L469/H469)</f>
        <v/>
      </c>
    </row>
    <row r="470" spans="1:13" x14ac:dyDescent="0.25">
      <c r="A470" s="103" t="str">
        <f t="shared" si="58"/>
        <v>Residential (Low)</v>
      </c>
      <c r="D470" s="114" t="s">
        <v>53</v>
      </c>
      <c r="E470" s="25"/>
      <c r="F470" s="26">
        <f t="shared" si="59"/>
        <v>1.843594476927918</v>
      </c>
      <c r="G470" s="115">
        <v>1</v>
      </c>
      <c r="H470" s="116">
        <f>G470*F470</f>
        <v>1.843594476927918</v>
      </c>
      <c r="I470" s="29">
        <f t="shared" si="60"/>
        <v>1.843594476927918</v>
      </c>
      <c r="J470" s="117">
        <f>G470</f>
        <v>1</v>
      </c>
      <c r="K470" s="118">
        <f>J470*I470</f>
        <v>1.843594476927918</v>
      </c>
      <c r="L470" s="119">
        <f t="shared" si="61"/>
        <v>0</v>
      </c>
      <c r="M470" s="120">
        <f>IF(ISERROR(L470/H470), "", L470/H470)</f>
        <v>0</v>
      </c>
    </row>
    <row r="471" spans="1:13" x14ac:dyDescent="0.25">
      <c r="A471" s="103" t="str">
        <f t="shared" si="58"/>
        <v>Residential (Low)</v>
      </c>
      <c r="D471" s="114" t="s">
        <v>54</v>
      </c>
      <c r="E471" s="25"/>
      <c r="F471" s="36">
        <f t="shared" si="59"/>
        <v>0</v>
      </c>
      <c r="G471" s="115">
        <f>IF($E459&gt;0, $E459, $E458)</f>
        <v>325</v>
      </c>
      <c r="H471" s="116">
        <f>G471*F471</f>
        <v>0</v>
      </c>
      <c r="I471" s="35">
        <f t="shared" si="60"/>
        <v>0</v>
      </c>
      <c r="J471" s="117">
        <f>IF($E459&gt;0, $E459, $E458)</f>
        <v>325</v>
      </c>
      <c r="K471" s="118">
        <f>J471*I471</f>
        <v>0</v>
      </c>
      <c r="L471" s="119">
        <f t="shared" si="61"/>
        <v>0</v>
      </c>
      <c r="M471" s="120" t="str">
        <f>IF(ISERROR(L471/H471), "", L471/H471)</f>
        <v/>
      </c>
    </row>
    <row r="472" spans="1:13" x14ac:dyDescent="0.25">
      <c r="A472" s="103" t="str">
        <f t="shared" si="58"/>
        <v>Residential (Low)</v>
      </c>
      <c r="B472" s="103" t="s">
        <v>55</v>
      </c>
      <c r="C472" s="24">
        <f>B23</f>
        <v>7</v>
      </c>
      <c r="D472" s="46" t="s">
        <v>56</v>
      </c>
      <c r="E472" s="47"/>
      <c r="F472" s="48"/>
      <c r="G472" s="49"/>
      <c r="H472" s="50">
        <f>SUM(H466:H471)</f>
        <v>52.453594476927918</v>
      </c>
      <c r="I472" s="51"/>
      <c r="J472" s="52"/>
      <c r="K472" s="50">
        <f>SUM(K466:K471)</f>
        <v>54.723594476927921</v>
      </c>
      <c r="L472" s="41">
        <f t="shared" si="61"/>
        <v>2.2700000000000031</v>
      </c>
      <c r="M472" s="42">
        <f>IF((H472)=0,"",(L472/H472))</f>
        <v>4.3276347839202492E-2</v>
      </c>
    </row>
    <row r="473" spans="1:13" x14ac:dyDescent="0.25">
      <c r="A473" s="103" t="str">
        <f t="shared" si="58"/>
        <v>Residential (Low)</v>
      </c>
      <c r="D473" s="123" t="s">
        <v>57</v>
      </c>
      <c r="E473" s="25"/>
      <c r="F473" s="34">
        <f t="shared" si="59"/>
        <v>0.12752000000000002</v>
      </c>
      <c r="G473" s="43">
        <f>IF(F473=0, 0, $E458*E460-E458)</f>
        <v>13.487500000000011</v>
      </c>
      <c r="H473" s="28">
        <f t="shared" ref="H473:H480" si="62">G473*F473</f>
        <v>1.7199260000000018</v>
      </c>
      <c r="I473" s="35">
        <f t="shared" si="60"/>
        <v>0.12752000000000002</v>
      </c>
      <c r="J473" s="44">
        <f>IF(I473=0, 0, E458*E461-E458)</f>
        <v>13.487500000000011</v>
      </c>
      <c r="K473" s="31">
        <f t="shared" ref="K473:K480" si="63">J473*I473</f>
        <v>1.7199260000000018</v>
      </c>
      <c r="L473" s="119">
        <f t="shared" si="61"/>
        <v>0</v>
      </c>
      <c r="M473" s="120">
        <f t="shared" ref="M473:M480" si="64">IF(ISERROR(L473/H473), "", L473/H473)</f>
        <v>0</v>
      </c>
    </row>
    <row r="474" spans="1:13" ht="26.4" x14ac:dyDescent="0.25">
      <c r="A474" s="103" t="str">
        <f t="shared" si="58"/>
        <v>Residential (Low)</v>
      </c>
      <c r="D474" s="123" t="s">
        <v>58</v>
      </c>
      <c r="E474" s="25"/>
      <c r="F474" s="36">
        <f t="shared" si="59"/>
        <v>0</v>
      </c>
      <c r="G474" s="55">
        <f>IF($E459&gt;0, $E459, $E458)</f>
        <v>325</v>
      </c>
      <c r="H474" s="116">
        <f t="shared" si="62"/>
        <v>0</v>
      </c>
      <c r="I474" s="35">
        <f t="shared" si="60"/>
        <v>0</v>
      </c>
      <c r="J474" s="56">
        <f>IF($E459&gt;0, $E459, $E458)</f>
        <v>325</v>
      </c>
      <c r="K474" s="118">
        <f t="shared" si="63"/>
        <v>0</v>
      </c>
      <c r="L474" s="119">
        <f t="shared" si="61"/>
        <v>0</v>
      </c>
      <c r="M474" s="120" t="str">
        <f t="shared" si="64"/>
        <v/>
      </c>
    </row>
    <row r="475" spans="1:13" x14ac:dyDescent="0.25">
      <c r="A475" s="103" t="str">
        <f t="shared" si="58"/>
        <v>Residential (Low)</v>
      </c>
      <c r="D475" s="123" t="s">
        <v>59</v>
      </c>
      <c r="E475" s="25"/>
      <c r="F475" s="36">
        <f t="shared" si="59"/>
        <v>0</v>
      </c>
      <c r="G475" s="55">
        <f>IF($E459&gt;0, $E459, $E458)</f>
        <v>325</v>
      </c>
      <c r="H475" s="116">
        <f t="shared" si="62"/>
        <v>0</v>
      </c>
      <c r="I475" s="35">
        <f t="shared" si="60"/>
        <v>0</v>
      </c>
      <c r="J475" s="56">
        <f>IF($E459&gt;0, $E459, $E458)</f>
        <v>325</v>
      </c>
      <c r="K475" s="118">
        <f t="shared" si="63"/>
        <v>0</v>
      </c>
      <c r="L475" s="119">
        <f t="shared" si="61"/>
        <v>0</v>
      </c>
      <c r="M475" s="120" t="str">
        <f t="shared" si="64"/>
        <v/>
      </c>
    </row>
    <row r="476" spans="1:13" x14ac:dyDescent="0.25">
      <c r="A476" s="103" t="str">
        <f t="shared" si="58"/>
        <v>Residential (Low)</v>
      </c>
      <c r="D476" s="123" t="s">
        <v>60</v>
      </c>
      <c r="E476" s="25"/>
      <c r="F476" s="36">
        <f t="shared" si="59"/>
        <v>0</v>
      </c>
      <c r="G476" s="55">
        <f>E458</f>
        <v>325</v>
      </c>
      <c r="H476" s="116">
        <f t="shared" si="62"/>
        <v>0</v>
      </c>
      <c r="I476" s="35">
        <f t="shared" si="60"/>
        <v>0</v>
      </c>
      <c r="J476" s="56">
        <f>E458</f>
        <v>325</v>
      </c>
      <c r="K476" s="118">
        <f t="shared" si="63"/>
        <v>0</v>
      </c>
      <c r="L476" s="119">
        <f t="shared" si="61"/>
        <v>0</v>
      </c>
      <c r="M476" s="120" t="str">
        <f t="shared" si="64"/>
        <v/>
      </c>
    </row>
    <row r="477" spans="1:13" x14ac:dyDescent="0.25">
      <c r="A477" s="103" t="str">
        <f t="shared" si="58"/>
        <v>Residential (Low)</v>
      </c>
      <c r="D477" s="114" t="s">
        <v>61</v>
      </c>
      <c r="E477" s="25"/>
      <c r="F477" s="36">
        <f t="shared" si="59"/>
        <v>1.603999374126371E-3</v>
      </c>
      <c r="G477" s="55">
        <f>IF($E459&gt;0, $E459, $E458)</f>
        <v>325</v>
      </c>
      <c r="H477" s="116">
        <f t="shared" si="62"/>
        <v>0.52129979659107062</v>
      </c>
      <c r="I477" s="35">
        <f t="shared" si="60"/>
        <v>1.6773256206912112E-3</v>
      </c>
      <c r="J477" s="56">
        <f>IF($E459&gt;0, $E459, $E458)</f>
        <v>325</v>
      </c>
      <c r="K477" s="118">
        <f t="shared" si="63"/>
        <v>0.54513082672464364</v>
      </c>
      <c r="L477" s="119">
        <f t="shared" si="61"/>
        <v>2.3831030133573017E-2</v>
      </c>
      <c r="M477" s="120">
        <f t="shared" si="64"/>
        <v>4.5714635396773569E-2</v>
      </c>
    </row>
    <row r="478" spans="1:13" ht="26.4" x14ac:dyDescent="0.25">
      <c r="A478" s="103" t="str">
        <f t="shared" si="58"/>
        <v>Residential (Low)</v>
      </c>
      <c r="D478" s="123" t="s">
        <v>62</v>
      </c>
      <c r="E478" s="25"/>
      <c r="F478" s="36">
        <f t="shared" si="59"/>
        <v>0.42</v>
      </c>
      <c r="G478" s="115">
        <v>1</v>
      </c>
      <c r="H478" s="116">
        <f t="shared" si="62"/>
        <v>0.42</v>
      </c>
      <c r="I478" s="45">
        <f t="shared" si="60"/>
        <v>0.42</v>
      </c>
      <c r="J478" s="121">
        <v>1</v>
      </c>
      <c r="K478" s="118">
        <f t="shared" si="63"/>
        <v>0.42</v>
      </c>
      <c r="L478" s="119">
        <f t="shared" si="61"/>
        <v>0</v>
      </c>
      <c r="M478" s="120">
        <f t="shared" si="64"/>
        <v>0</v>
      </c>
    </row>
    <row r="479" spans="1:13" x14ac:dyDescent="0.25">
      <c r="A479" s="103" t="str">
        <f t="shared" si="58"/>
        <v>Residential (Low)</v>
      </c>
      <c r="D479" s="114" t="s">
        <v>63</v>
      </c>
      <c r="E479" s="25"/>
      <c r="F479" s="36">
        <f t="shared" si="59"/>
        <v>-5.1282641505761693E-2</v>
      </c>
      <c r="G479" s="115">
        <v>1</v>
      </c>
      <c r="H479" s="116">
        <f t="shared" si="62"/>
        <v>-5.1282641505761693E-2</v>
      </c>
      <c r="I479" s="29">
        <f t="shared" si="60"/>
        <v>-5.1282641505761693E-2</v>
      </c>
      <c r="J479" s="121">
        <v>1</v>
      </c>
      <c r="K479" s="118">
        <f t="shared" si="63"/>
        <v>-5.1282641505761693E-2</v>
      </c>
      <c r="L479" s="119">
        <f t="shared" si="61"/>
        <v>0</v>
      </c>
      <c r="M479" s="120">
        <f t="shared" si="64"/>
        <v>0</v>
      </c>
    </row>
    <row r="480" spans="1:13" x14ac:dyDescent="0.25">
      <c r="A480" s="103" t="str">
        <f t="shared" si="58"/>
        <v>Residential (Low)</v>
      </c>
      <c r="D480" s="114" t="s">
        <v>64</v>
      </c>
      <c r="E480" s="25"/>
      <c r="F480" s="34">
        <f t="shared" si="59"/>
        <v>0</v>
      </c>
      <c r="G480" s="55">
        <f>IF($E459&gt;0, $E459, $E458)</f>
        <v>325</v>
      </c>
      <c r="H480" s="116">
        <f t="shared" si="62"/>
        <v>0</v>
      </c>
      <c r="I480" s="35">
        <f t="shared" si="60"/>
        <v>0</v>
      </c>
      <c r="J480" s="56">
        <f>IF($E459&gt;0, $E459, $E458)</f>
        <v>325</v>
      </c>
      <c r="K480" s="118">
        <f t="shared" si="63"/>
        <v>0</v>
      </c>
      <c r="L480" s="119">
        <f t="shared" si="61"/>
        <v>0</v>
      </c>
      <c r="M480" s="120" t="str">
        <f t="shared" si="64"/>
        <v/>
      </c>
    </row>
    <row r="481" spans="1:14" ht="26.4" x14ac:dyDescent="0.25">
      <c r="A481" s="103" t="str">
        <f t="shared" si="58"/>
        <v>Residential (Low)</v>
      </c>
      <c r="B481" s="103" t="s">
        <v>65</v>
      </c>
      <c r="C481" s="24">
        <f>B23</f>
        <v>7</v>
      </c>
      <c r="D481" s="46" t="s">
        <v>66</v>
      </c>
      <c r="E481" s="47"/>
      <c r="F481" s="48"/>
      <c r="G481" s="49"/>
      <c r="H481" s="50">
        <f>SUM(H472:H480)</f>
        <v>55.063537632013229</v>
      </c>
      <c r="I481" s="51"/>
      <c r="J481" s="52"/>
      <c r="K481" s="50">
        <f>SUM(K472:K480)</f>
        <v>57.357368662146804</v>
      </c>
      <c r="L481" s="41">
        <f t="shared" si="61"/>
        <v>2.2938310301335747</v>
      </c>
      <c r="M481" s="42">
        <f>IF((H481)=0,"",(L481/H481))</f>
        <v>4.1657894294099461E-2</v>
      </c>
    </row>
    <row r="482" spans="1:14" x14ac:dyDescent="0.25">
      <c r="A482" s="103" t="str">
        <f t="shared" si="58"/>
        <v>Residential (Low)</v>
      </c>
      <c r="D482" s="126" t="s">
        <v>67</v>
      </c>
      <c r="E482" s="25"/>
      <c r="F482" s="36">
        <f t="shared" si="59"/>
        <v>1.4500000000000001E-2</v>
      </c>
      <c r="G482" s="43">
        <f>IF($E459&gt;0, $E459, $E458*$E460)</f>
        <v>338.48750000000001</v>
      </c>
      <c r="H482" s="116">
        <f>G482*F482</f>
        <v>4.90806875</v>
      </c>
      <c r="I482" s="35">
        <f t="shared" si="60"/>
        <v>1.5299999999999999E-2</v>
      </c>
      <c r="J482" s="44">
        <f>IF($E459&gt;0, $E459, $E458*$E461)</f>
        <v>338.48750000000001</v>
      </c>
      <c r="K482" s="118">
        <f>J482*I482</f>
        <v>5.1788587499999998</v>
      </c>
      <c r="L482" s="119">
        <f t="shared" si="61"/>
        <v>0.27078999999999986</v>
      </c>
      <c r="M482" s="120">
        <f>IF(ISERROR(L482/H482), "", L482/H482)</f>
        <v>5.517241379310342E-2</v>
      </c>
      <c r="N482" s="127"/>
    </row>
    <row r="483" spans="1:14" ht="26.4" x14ac:dyDescent="0.25">
      <c r="A483" s="103" t="str">
        <f t="shared" si="58"/>
        <v>Residential (Low)</v>
      </c>
      <c r="D483" s="128" t="s">
        <v>68</v>
      </c>
      <c r="E483" s="25"/>
      <c r="F483" s="36">
        <f t="shared" si="59"/>
        <v>1.0500000000000001E-2</v>
      </c>
      <c r="G483" s="43">
        <f>IF($E459&gt;0, $E459, $E458*$E460)</f>
        <v>338.48750000000001</v>
      </c>
      <c r="H483" s="116">
        <f>G483*F483</f>
        <v>3.5541187500000002</v>
      </c>
      <c r="I483" s="35">
        <f t="shared" si="60"/>
        <v>1.11E-2</v>
      </c>
      <c r="J483" s="44">
        <f>IF($E459&gt;0, $E459, $E458*$E461)</f>
        <v>338.48750000000001</v>
      </c>
      <c r="K483" s="118">
        <f>J483*I483</f>
        <v>3.7572112500000001</v>
      </c>
      <c r="L483" s="119">
        <f t="shared" si="61"/>
        <v>0.2030924999999999</v>
      </c>
      <c r="M483" s="120">
        <f>IF(ISERROR(L483/H483), "", L483/H483)</f>
        <v>5.7142857142857113E-2</v>
      </c>
      <c r="N483" s="127"/>
    </row>
    <row r="484" spans="1:14" ht="26.4" x14ac:dyDescent="0.25">
      <c r="A484" s="103" t="str">
        <f t="shared" si="58"/>
        <v>Residential (Low)</v>
      </c>
      <c r="B484" s="103" t="s">
        <v>69</v>
      </c>
      <c r="C484" s="24">
        <f>B23</f>
        <v>7</v>
      </c>
      <c r="D484" s="46" t="s">
        <v>70</v>
      </c>
      <c r="E484" s="47"/>
      <c r="F484" s="48"/>
      <c r="G484" s="49"/>
      <c r="H484" s="50">
        <f>SUM(H481:H483)</f>
        <v>63.525725132013228</v>
      </c>
      <c r="I484" s="51"/>
      <c r="J484" s="52"/>
      <c r="K484" s="50">
        <f>SUM(K481:K483)</f>
        <v>66.293438662146798</v>
      </c>
      <c r="L484" s="41">
        <f t="shared" si="61"/>
        <v>2.7677135301335696</v>
      </c>
      <c r="M484" s="42">
        <f>IF((H484)=0,"",(L484/H484))</f>
        <v>4.3568389410462705E-2</v>
      </c>
    </row>
    <row r="485" spans="1:14" ht="26.4" x14ac:dyDescent="0.25">
      <c r="A485" s="103" t="str">
        <f t="shared" si="58"/>
        <v>Residential (Low)</v>
      </c>
      <c r="D485" s="129" t="s">
        <v>71</v>
      </c>
      <c r="E485" s="25"/>
      <c r="F485" s="34">
        <f t="shared" si="59"/>
        <v>4.7000000000000002E-3</v>
      </c>
      <c r="G485" s="43">
        <f>E458*E460</f>
        <v>338.48750000000001</v>
      </c>
      <c r="H485" s="53">
        <f>G485*F485</f>
        <v>1.5908912500000001</v>
      </c>
      <c r="I485" s="35">
        <f t="shared" si="60"/>
        <v>4.7000000000000002E-3</v>
      </c>
      <c r="J485" s="44">
        <f>E458*E461</f>
        <v>338.48750000000001</v>
      </c>
      <c r="K485" s="31">
        <f>J485*I485</f>
        <v>1.5908912500000001</v>
      </c>
      <c r="L485" s="119">
        <f t="shared" si="61"/>
        <v>0</v>
      </c>
      <c r="M485" s="120">
        <f>IF(ISERROR(L485/H485), "", L485/H485)</f>
        <v>0</v>
      </c>
    </row>
    <row r="486" spans="1:14" ht="26.4" x14ac:dyDescent="0.25">
      <c r="A486" s="103" t="str">
        <f t="shared" si="58"/>
        <v>Residential (Low)</v>
      </c>
      <c r="D486" s="129" t="s">
        <v>72</v>
      </c>
      <c r="E486" s="25"/>
      <c r="F486" s="34">
        <f t="shared" si="59"/>
        <v>5.9999999999999995E-4</v>
      </c>
      <c r="G486" s="43">
        <f>E458*E460</f>
        <v>338.48750000000001</v>
      </c>
      <c r="H486" s="53">
        <f>G486*F486</f>
        <v>0.20309249999999998</v>
      </c>
      <c r="I486" s="35">
        <f t="shared" si="60"/>
        <v>5.9999999999999995E-4</v>
      </c>
      <c r="J486" s="44">
        <f>E458*E461</f>
        <v>338.48750000000001</v>
      </c>
      <c r="K486" s="31">
        <f>J486*I486</f>
        <v>0.20309249999999998</v>
      </c>
      <c r="L486" s="119">
        <f t="shared" si="61"/>
        <v>0</v>
      </c>
      <c r="M486" s="120">
        <f>IF(ISERROR(L486/H486), "", L486/H486)</f>
        <v>0</v>
      </c>
    </row>
    <row r="487" spans="1:14" x14ac:dyDescent="0.25">
      <c r="A487" s="103" t="str">
        <f t="shared" si="58"/>
        <v>Residential (Low)</v>
      </c>
      <c r="D487" s="25" t="s">
        <v>73</v>
      </c>
      <c r="E487" s="25"/>
      <c r="F487" s="54">
        <f t="shared" si="59"/>
        <v>0.25</v>
      </c>
      <c r="G487" s="115">
        <v>1</v>
      </c>
      <c r="H487" s="130">
        <f>G487*F487</f>
        <v>0.25</v>
      </c>
      <c r="I487" s="45">
        <f t="shared" si="60"/>
        <v>0.25</v>
      </c>
      <c r="J487" s="117">
        <v>1</v>
      </c>
      <c r="K487" s="118">
        <f>J487*I487</f>
        <v>0.25</v>
      </c>
      <c r="L487" s="119">
        <f t="shared" si="61"/>
        <v>0</v>
      </c>
      <c r="M487" s="120">
        <f>IF(ISERROR(L487/H487), "", L487/H487)</f>
        <v>0</v>
      </c>
    </row>
    <row r="488" spans="1:14" ht="26.4" hidden="1" customHeight="1" x14ac:dyDescent="0.25">
      <c r="A488" s="103" t="str">
        <f t="shared" si="58"/>
        <v>Residential (Low)</v>
      </c>
      <c r="D488" s="129" t="s">
        <v>74</v>
      </c>
      <c r="E488" s="25"/>
      <c r="F488" s="34">
        <f t="shared" si="59"/>
        <v>0</v>
      </c>
      <c r="G488" s="55"/>
      <c r="H488" s="130"/>
      <c r="I488" s="35">
        <f t="shared" si="60"/>
        <v>0</v>
      </c>
      <c r="J488" s="56"/>
      <c r="K488" s="118"/>
      <c r="L488" s="119"/>
      <c r="M488" s="120"/>
    </row>
    <row r="489" spans="1:14" x14ac:dyDescent="0.25">
      <c r="A489" s="103" t="str">
        <f t="shared" si="58"/>
        <v>Residential (Low)</v>
      </c>
      <c r="B489" s="103" t="s">
        <v>12</v>
      </c>
      <c r="D489" s="25" t="s">
        <v>75</v>
      </c>
      <c r="E489" s="25"/>
      <c r="F489" s="34">
        <f t="shared" si="59"/>
        <v>9.8000000000000004E-2</v>
      </c>
      <c r="G489" s="55">
        <f>IF(AND(E458*12&gt;=150000),OffPeakPer*E458*E460,OffPeakPer*E458)</f>
        <v>208</v>
      </c>
      <c r="H489" s="130">
        <f>G489*F489</f>
        <v>20.384</v>
      </c>
      <c r="I489" s="35">
        <f t="shared" si="60"/>
        <v>9.8000000000000004E-2</v>
      </c>
      <c r="J489" s="56">
        <f>IF(AND(E458*12&gt;=150000),OffPeakPer*E458*E461,OffPeakPer*E458)</f>
        <v>208</v>
      </c>
      <c r="K489" s="118">
        <f>J489*I489</f>
        <v>20.384</v>
      </c>
      <c r="L489" s="119">
        <f>K489-H489</f>
        <v>0</v>
      </c>
      <c r="M489" s="120">
        <f>IF(ISERROR(L489/H489), "", L489/H489)</f>
        <v>0</v>
      </c>
    </row>
    <row r="490" spans="1:14" x14ac:dyDescent="0.25">
      <c r="A490" s="103" t="str">
        <f t="shared" si="58"/>
        <v>Residential (Low)</v>
      </c>
      <c r="B490" s="103" t="s">
        <v>12</v>
      </c>
      <c r="D490" s="25" t="s">
        <v>76</v>
      </c>
      <c r="E490" s="25"/>
      <c r="F490" s="34">
        <f t="shared" si="59"/>
        <v>0.157</v>
      </c>
      <c r="G490" s="55">
        <f>IF(AND(E458*12&gt;=150000),MidPeakPer*E458*E460,MidPeakPer*E458)</f>
        <v>58.5</v>
      </c>
      <c r="H490" s="130">
        <f>G490*F490</f>
        <v>9.1844999999999999</v>
      </c>
      <c r="I490" s="35">
        <f t="shared" si="60"/>
        <v>0.157</v>
      </c>
      <c r="J490" s="56">
        <f>IF(AND(E458*12&gt;=150000),MidPeakPer*E458*E461,MidPeakPer*E458)</f>
        <v>58.5</v>
      </c>
      <c r="K490" s="118">
        <f>J490*I490</f>
        <v>9.1844999999999999</v>
      </c>
      <c r="L490" s="119">
        <f>K490-H490</f>
        <v>0</v>
      </c>
      <c r="M490" s="120">
        <f>IF(ISERROR(L490/H490), "", L490/H490)</f>
        <v>0</v>
      </c>
    </row>
    <row r="491" spans="1:14" ht="13.8" thickBot="1" x14ac:dyDescent="0.3">
      <c r="A491" s="103" t="str">
        <f t="shared" si="58"/>
        <v>Residential (Low)</v>
      </c>
      <c r="B491" s="103" t="s">
        <v>12</v>
      </c>
      <c r="D491" s="103" t="s">
        <v>77</v>
      </c>
      <c r="E491" s="25"/>
      <c r="F491" s="34">
        <f t="shared" si="59"/>
        <v>0.20300000000000001</v>
      </c>
      <c r="G491" s="55">
        <f>IF(AND(E458*12&gt;=150000),OnPeakPer*E458*E460,OnPeakPer*E458)</f>
        <v>58.5</v>
      </c>
      <c r="H491" s="130">
        <f>G491*F491</f>
        <v>11.875500000000001</v>
      </c>
      <c r="I491" s="35">
        <f t="shared" si="60"/>
        <v>0.20300000000000001</v>
      </c>
      <c r="J491" s="56">
        <f>IF(AND(E458*12&gt;=150000),OnPeakPer*E458*E461,OnPeakPer*E458)</f>
        <v>58.5</v>
      </c>
      <c r="K491" s="118">
        <f>J491*I491</f>
        <v>11.875500000000001</v>
      </c>
      <c r="L491" s="119">
        <f>K491-H491</f>
        <v>0</v>
      </c>
      <c r="M491" s="120">
        <f>IF(ISERROR(L491/H491), "", L491/H491)</f>
        <v>0</v>
      </c>
    </row>
    <row r="492" spans="1:14" ht="13.2" hidden="1" customHeight="1" x14ac:dyDescent="0.25">
      <c r="A492" s="103" t="str">
        <f t="shared" si="58"/>
        <v>Residential (Low)</v>
      </c>
      <c r="B492" s="103" t="s">
        <v>78</v>
      </c>
      <c r="D492" s="25" t="s">
        <v>79</v>
      </c>
      <c r="E492" s="25"/>
      <c r="F492" s="34">
        <f t="shared" si="59"/>
        <v>0.11308</v>
      </c>
      <c r="G492" s="55">
        <f>IF(AND(E458*12&gt;=150000),E458*E460,E458)</f>
        <v>325</v>
      </c>
      <c r="H492" s="130">
        <f>G492*F492</f>
        <v>36.750999999999998</v>
      </c>
      <c r="I492" s="35">
        <f t="shared" si="60"/>
        <v>0.11308</v>
      </c>
      <c r="J492" s="56">
        <f>IF(AND(E458*12&gt;=150000),E458*E461,E458)</f>
        <v>325</v>
      </c>
      <c r="K492" s="118">
        <f>J492*I492</f>
        <v>36.750999999999998</v>
      </c>
      <c r="L492" s="119">
        <f>K492-H492</f>
        <v>0</v>
      </c>
      <c r="M492" s="120">
        <f>IF(ISERROR(L492/H492), "", L492/H492)</f>
        <v>0</v>
      </c>
    </row>
    <row r="493" spans="1:14" ht="13.8" hidden="1" customHeight="1" thickBot="1" x14ac:dyDescent="0.3">
      <c r="A493" s="103" t="str">
        <f t="shared" si="58"/>
        <v>Residential (Low)</v>
      </c>
      <c r="B493" s="103" t="s">
        <v>17</v>
      </c>
      <c r="D493" s="25" t="s">
        <v>80</v>
      </c>
      <c r="E493" s="25"/>
      <c r="F493" s="34">
        <f t="shared" si="59"/>
        <v>0.11308</v>
      </c>
      <c r="G493" s="55">
        <f>IF(AND(E458*12&gt;=150000),E458*E460,E458)</f>
        <v>325</v>
      </c>
      <c r="H493" s="130">
        <f>G493*F493</f>
        <v>36.750999999999998</v>
      </c>
      <c r="I493" s="35">
        <f t="shared" si="60"/>
        <v>0.11308</v>
      </c>
      <c r="J493" s="56">
        <f>IF(AND(E458*12&gt;=150000),E458*E461,E458)</f>
        <v>325</v>
      </c>
      <c r="K493" s="118">
        <f>J493*I493</f>
        <v>36.750999999999998</v>
      </c>
      <c r="L493" s="119">
        <f>K493-H493</f>
        <v>0</v>
      </c>
      <c r="M493" s="120">
        <f>IF(ISERROR(L493/H493), "", L493/H493)</f>
        <v>0</v>
      </c>
    </row>
    <row r="494" spans="1:14" ht="13.8" thickBot="1" x14ac:dyDescent="0.3">
      <c r="A494" s="103" t="str">
        <f t="shared" si="58"/>
        <v>Residential (Low)</v>
      </c>
      <c r="D494" s="58"/>
      <c r="E494" s="59"/>
      <c r="F494" s="60"/>
      <c r="G494" s="61"/>
      <c r="H494" s="62"/>
      <c r="I494" s="60"/>
      <c r="J494" s="63"/>
      <c r="K494" s="62"/>
      <c r="L494" s="64"/>
      <c r="M494" s="65"/>
    </row>
    <row r="495" spans="1:14" x14ac:dyDescent="0.25">
      <c r="A495" s="103" t="str">
        <f t="shared" si="58"/>
        <v>Residential (Low)</v>
      </c>
      <c r="B495" s="103" t="s">
        <v>12</v>
      </c>
      <c r="D495" s="135" t="s">
        <v>81</v>
      </c>
      <c r="E495" s="25"/>
      <c r="F495" s="136"/>
      <c r="G495" s="137"/>
      <c r="H495" s="138">
        <f>SUM(H485:H491,H484)</f>
        <v>107.01370888201322</v>
      </c>
      <c r="I495" s="139"/>
      <c r="J495" s="139"/>
      <c r="K495" s="138">
        <f>SUM(K485:K491,K484)</f>
        <v>109.7814224121468</v>
      </c>
      <c r="L495" s="140">
        <f>K495-H495</f>
        <v>2.7677135301335767</v>
      </c>
      <c r="M495" s="141">
        <f>IF((H495)=0,"",(L495/H495))</f>
        <v>2.5863167990795355E-2</v>
      </c>
    </row>
    <row r="496" spans="1:14" x14ac:dyDescent="0.25">
      <c r="A496" s="103" t="str">
        <f t="shared" si="58"/>
        <v>Residential (Low)</v>
      </c>
      <c r="B496" s="103" t="s">
        <v>12</v>
      </c>
      <c r="D496" s="142" t="s">
        <v>82</v>
      </c>
      <c r="E496" s="25"/>
      <c r="F496" s="136">
        <v>0.13</v>
      </c>
      <c r="G496" s="143"/>
      <c r="H496" s="144">
        <f>H495*F496</f>
        <v>13.911782154661719</v>
      </c>
      <c r="I496" s="145">
        <v>0.13</v>
      </c>
      <c r="J496" s="115"/>
      <c r="K496" s="144">
        <f>K495*I496</f>
        <v>14.271584913579083</v>
      </c>
      <c r="L496" s="119">
        <f>K496-H496</f>
        <v>0.35980275891736468</v>
      </c>
      <c r="M496" s="146">
        <f>IF((H496)=0,"",(L496/H496))</f>
        <v>2.5863167990795334E-2</v>
      </c>
    </row>
    <row r="497" spans="1:13" ht="14.4" x14ac:dyDescent="0.3">
      <c r="A497" s="103" t="str">
        <f t="shared" si="58"/>
        <v>Residential (Low)</v>
      </c>
      <c r="B497" s="103" t="s">
        <v>12</v>
      </c>
      <c r="D497" s="142" t="s">
        <v>83</v>
      </c>
      <c r="E497" s="147"/>
      <c r="F497" s="148">
        <v>0.23499999999999999</v>
      </c>
      <c r="G497" s="143"/>
      <c r="H497" s="144">
        <f>IF(OR(ISNUMBER(SEARCH("[DGEN]", E456))=TRUE, ISNUMBER(SEARCH("STREET LIGHT", E456))=TRUE), 0, IF(AND(E458=0, E459=0),0, IF(AND(E459=0, E458*12&gt;250000), 0, IF(AND(E458=0, E459&gt;=50), 0, IF(E458*12&lt;=250000, F497*H495*-1, IF(E459&lt;50, F497*H495*-1, 0))))))</f>
        <v>-25.148221587273106</v>
      </c>
      <c r="I497" s="148">
        <v>0.23499999999999999</v>
      </c>
      <c r="J497" s="115"/>
      <c r="K497" s="144">
        <f>IF(OR(ISNUMBER(SEARCH("[DGEN]", E456))=TRUE, ISNUMBER(SEARCH("STREET LIGHT", E456))=TRUE), 0, IF(AND(E458=0, E459=0),0, IF(AND(E459=0, E458*12&gt;250000), 0, IF(AND(E458=0, E459&gt;=50), 0, IF(E458*12&lt;=250000, I497*K495*-1, IF(E459&lt;50, I497*K495*-1, 0))))))</f>
        <v>-25.798634266854496</v>
      </c>
      <c r="L497" s="119">
        <f>K497-H497</f>
        <v>-0.6504126795813896</v>
      </c>
      <c r="M497" s="146"/>
    </row>
    <row r="498" spans="1:13" ht="13.8" thickBot="1" x14ac:dyDescent="0.3">
      <c r="A498" s="103" t="str">
        <f t="shared" si="58"/>
        <v>Residential (Low)</v>
      </c>
      <c r="B498" s="103" t="s">
        <v>84</v>
      </c>
      <c r="C498" s="24">
        <f>B23</f>
        <v>7</v>
      </c>
      <c r="D498" s="247" t="s">
        <v>85</v>
      </c>
      <c r="E498" s="247"/>
      <c r="F498" s="77"/>
      <c r="G498" s="78"/>
      <c r="H498" s="79">
        <f>H495+H496+H497</f>
        <v>95.777269449401842</v>
      </c>
      <c r="I498" s="80"/>
      <c r="J498" s="80"/>
      <c r="K498" s="81">
        <f>K495+K496+K497</f>
        <v>98.25437305887138</v>
      </c>
      <c r="L498" s="82">
        <f>K498-H498</f>
        <v>2.4771036094695376</v>
      </c>
      <c r="M498" s="83">
        <f>IF((H498)=0,"",(L498/H498))</f>
        <v>2.5863167990795209E-2</v>
      </c>
    </row>
    <row r="499" spans="1:13" ht="13.8" thickBot="1" x14ac:dyDescent="0.3">
      <c r="A499" s="103" t="str">
        <f t="shared" si="58"/>
        <v>Residential (Low)</v>
      </c>
      <c r="B499" s="103" t="s">
        <v>12</v>
      </c>
      <c r="D499" s="58"/>
      <c r="E499" s="59"/>
      <c r="F499" s="60"/>
      <c r="G499" s="61"/>
      <c r="H499" s="62"/>
      <c r="I499" s="60"/>
      <c r="J499" s="63"/>
      <c r="K499" s="62"/>
      <c r="L499" s="64"/>
      <c r="M499" s="65"/>
    </row>
    <row r="502" spans="1:13" x14ac:dyDescent="0.25">
      <c r="D502" s="104" t="s">
        <v>34</v>
      </c>
      <c r="E502" s="246" t="str">
        <f>D24</f>
        <v>Residential (High)</v>
      </c>
      <c r="F502" s="246"/>
      <c r="G502" s="246"/>
      <c r="H502" s="246"/>
      <c r="I502" s="246"/>
      <c r="J502" s="246"/>
      <c r="K502" s="103" t="str">
        <f>IF(N452="DEMAND - INTERVAL","RTSR - INTERVAL METERED","")</f>
        <v/>
      </c>
    </row>
    <row r="503" spans="1:13" x14ac:dyDescent="0.25">
      <c r="D503" s="104" t="s">
        <v>35</v>
      </c>
      <c r="E503" s="236" t="str">
        <f>H24</f>
        <v>RPP</v>
      </c>
      <c r="F503" s="236"/>
      <c r="G503" s="236"/>
      <c r="H503" s="20"/>
      <c r="I503" s="20"/>
    </row>
    <row r="504" spans="1:13" ht="15.6" x14ac:dyDescent="0.25">
      <c r="D504" s="104" t="s">
        <v>36</v>
      </c>
      <c r="E504" s="21">
        <f>K24</f>
        <v>1500</v>
      </c>
      <c r="F504" s="105" t="s">
        <v>11</v>
      </c>
      <c r="J504" s="22"/>
      <c r="K504" s="22"/>
      <c r="L504" s="22"/>
      <c r="M504" s="22"/>
    </row>
    <row r="505" spans="1:13" ht="15.6" x14ac:dyDescent="0.3">
      <c r="D505" s="104" t="s">
        <v>37</v>
      </c>
      <c r="E505" s="21">
        <f>L24</f>
        <v>0</v>
      </c>
      <c r="F505" s="106" t="s">
        <v>16</v>
      </c>
      <c r="G505" s="107"/>
      <c r="H505" s="108"/>
      <c r="I505" s="108"/>
      <c r="J505" s="108"/>
    </row>
    <row r="506" spans="1:13" x14ac:dyDescent="0.25">
      <c r="D506" s="104" t="s">
        <v>38</v>
      </c>
      <c r="E506" s="23">
        <f>I24</f>
        <v>1.0415000000000001</v>
      </c>
    </row>
    <row r="507" spans="1:13" x14ac:dyDescent="0.25">
      <c r="D507" s="104" t="s">
        <v>39</v>
      </c>
      <c r="E507" s="23">
        <f>J24</f>
        <v>1.0415000000000001</v>
      </c>
    </row>
    <row r="509" spans="1:13" x14ac:dyDescent="0.25">
      <c r="E509" s="105"/>
      <c r="F509" s="237" t="s">
        <v>40</v>
      </c>
      <c r="G509" s="238"/>
      <c r="H509" s="239"/>
      <c r="I509" s="237" t="s">
        <v>41</v>
      </c>
      <c r="J509" s="238"/>
      <c r="K509" s="239"/>
      <c r="L509" s="237" t="s">
        <v>42</v>
      </c>
      <c r="M509" s="239"/>
    </row>
    <row r="510" spans="1:13" x14ac:dyDescent="0.25">
      <c r="E510" s="240"/>
      <c r="F510" s="109" t="s">
        <v>43</v>
      </c>
      <c r="G510" s="109" t="s">
        <v>44</v>
      </c>
      <c r="H510" s="110" t="s">
        <v>45</v>
      </c>
      <c r="I510" s="109" t="s">
        <v>43</v>
      </c>
      <c r="J510" s="111" t="s">
        <v>44</v>
      </c>
      <c r="K510" s="110" t="s">
        <v>45</v>
      </c>
      <c r="L510" s="242" t="s">
        <v>46</v>
      </c>
      <c r="M510" s="244" t="s">
        <v>47</v>
      </c>
    </row>
    <row r="511" spans="1:13" x14ac:dyDescent="0.25">
      <c r="E511" s="241"/>
      <c r="F511" s="112" t="s">
        <v>48</v>
      </c>
      <c r="G511" s="112"/>
      <c r="H511" s="113" t="s">
        <v>48</v>
      </c>
      <c r="I511" s="112" t="s">
        <v>48</v>
      </c>
      <c r="J511" s="113"/>
      <c r="K511" s="113" t="s">
        <v>48</v>
      </c>
      <c r="L511" s="243"/>
      <c r="M511" s="245"/>
    </row>
    <row r="512" spans="1:13" x14ac:dyDescent="0.25">
      <c r="A512" s="103" t="str">
        <f>$E502</f>
        <v>Residential (High)</v>
      </c>
      <c r="D512" s="114" t="s">
        <v>49</v>
      </c>
      <c r="E512" s="25"/>
      <c r="F512" s="26">
        <f>F74</f>
        <v>50.61</v>
      </c>
      <c r="G512" s="115">
        <v>1</v>
      </c>
      <c r="H512" s="116">
        <f>G512*F512</f>
        <v>50.61</v>
      </c>
      <c r="I512" s="29">
        <f>I74</f>
        <v>52.88</v>
      </c>
      <c r="J512" s="117">
        <f>G512</f>
        <v>1</v>
      </c>
      <c r="K512" s="118">
        <f>J512*I512</f>
        <v>52.88</v>
      </c>
      <c r="L512" s="119">
        <f>K512-H512</f>
        <v>2.2700000000000031</v>
      </c>
      <c r="M512" s="120">
        <f>IF(ISERROR(L512/H512), "", L512/H512)</f>
        <v>4.4852795890140351E-2</v>
      </c>
    </row>
    <row r="513" spans="1:13" x14ac:dyDescent="0.25">
      <c r="A513" s="103" t="str">
        <f t="shared" ref="A513:A545" si="65">A512</f>
        <v>Residential (High)</v>
      </c>
      <c r="D513" s="114" t="s">
        <v>50</v>
      </c>
      <c r="E513" s="25"/>
      <c r="F513" s="34">
        <f t="shared" ref="F513:F539" si="66">F75</f>
        <v>0</v>
      </c>
      <c r="G513" s="115">
        <f>IF($E505&gt;0, $E505, $E504)</f>
        <v>1500</v>
      </c>
      <c r="H513" s="116">
        <f>G513*F513</f>
        <v>0</v>
      </c>
      <c r="I513" s="35">
        <f t="shared" ref="I513:I539" si="67">I75</f>
        <v>0</v>
      </c>
      <c r="J513" s="117">
        <f>IF($E505&gt;0, $E505, $E504)</f>
        <v>1500</v>
      </c>
      <c r="K513" s="118">
        <f>J513*I513</f>
        <v>0</v>
      </c>
      <c r="L513" s="119">
        <f>K513-H513</f>
        <v>0</v>
      </c>
      <c r="M513" s="120" t="str">
        <f>IF(ISERROR(L513/H513), "", L513/H513)</f>
        <v/>
      </c>
    </row>
    <row r="514" spans="1:13" ht="13.2" hidden="1" customHeight="1" x14ac:dyDescent="0.25">
      <c r="A514" s="103" t="str">
        <f t="shared" si="65"/>
        <v>Residential (High)</v>
      </c>
      <c r="D514" s="114" t="s">
        <v>51</v>
      </c>
      <c r="E514" s="25"/>
      <c r="F514" s="34">
        <f t="shared" si="66"/>
        <v>0</v>
      </c>
      <c r="G514" s="115">
        <f>IF($E505&gt;0, $E505, $E504)</f>
        <v>1500</v>
      </c>
      <c r="H514" s="116">
        <v>0</v>
      </c>
      <c r="I514" s="35">
        <f t="shared" si="67"/>
        <v>0</v>
      </c>
      <c r="J514" s="117">
        <f>IF($E505&gt;0, $E505, $E504)</f>
        <v>1500</v>
      </c>
      <c r="K514" s="118">
        <v>0</v>
      </c>
      <c r="L514" s="119"/>
      <c r="M514" s="120"/>
    </row>
    <row r="515" spans="1:13" ht="13.2" hidden="1" customHeight="1" x14ac:dyDescent="0.25">
      <c r="A515" s="103" t="str">
        <f t="shared" si="65"/>
        <v>Residential (High)</v>
      </c>
      <c r="D515" s="114" t="s">
        <v>52</v>
      </c>
      <c r="E515" s="25"/>
      <c r="F515" s="34">
        <f t="shared" si="66"/>
        <v>0</v>
      </c>
      <c r="G515" s="115">
        <f>IF($E505&gt;0, $E505, $E504)</f>
        <v>1500</v>
      </c>
      <c r="H515" s="116">
        <v>0</v>
      </c>
      <c r="I515" s="35">
        <f t="shared" si="67"/>
        <v>0</v>
      </c>
      <c r="J515" s="121">
        <f>IF($E505&gt;0, $E505, $E504)</f>
        <v>1500</v>
      </c>
      <c r="K515" s="118">
        <v>0</v>
      </c>
      <c r="L515" s="119">
        <f t="shared" ref="L515:L533" si="68">K515-H515</f>
        <v>0</v>
      </c>
      <c r="M515" s="120" t="str">
        <f>IF(ISERROR(L515/H515), "", L515/H515)</f>
        <v/>
      </c>
    </row>
    <row r="516" spans="1:13" x14ac:dyDescent="0.25">
      <c r="A516" s="103" t="str">
        <f t="shared" si="65"/>
        <v>Residential (High)</v>
      </c>
      <c r="D516" s="114" t="s">
        <v>53</v>
      </c>
      <c r="E516" s="25"/>
      <c r="F516" s="26">
        <f t="shared" si="66"/>
        <v>1.843594476927918</v>
      </c>
      <c r="G516" s="115">
        <v>1</v>
      </c>
      <c r="H516" s="116">
        <f>G516*F516</f>
        <v>1.843594476927918</v>
      </c>
      <c r="I516" s="29">
        <f t="shared" si="67"/>
        <v>1.843594476927918</v>
      </c>
      <c r="J516" s="117">
        <f>G516</f>
        <v>1</v>
      </c>
      <c r="K516" s="118">
        <f>J516*I516</f>
        <v>1.843594476927918</v>
      </c>
      <c r="L516" s="119">
        <f t="shared" si="68"/>
        <v>0</v>
      </c>
      <c r="M516" s="120">
        <f>IF(ISERROR(L516/H516), "", L516/H516)</f>
        <v>0</v>
      </c>
    </row>
    <row r="517" spans="1:13" x14ac:dyDescent="0.25">
      <c r="A517" s="103" t="str">
        <f t="shared" si="65"/>
        <v>Residential (High)</v>
      </c>
      <c r="D517" s="114" t="s">
        <v>54</v>
      </c>
      <c r="E517" s="25"/>
      <c r="F517" s="36">
        <f t="shared" si="66"/>
        <v>0</v>
      </c>
      <c r="G517" s="115">
        <f>IF($E505&gt;0, $E505, $E504)</f>
        <v>1500</v>
      </c>
      <c r="H517" s="116">
        <f>G517*F517</f>
        <v>0</v>
      </c>
      <c r="I517" s="35">
        <f t="shared" si="67"/>
        <v>0</v>
      </c>
      <c r="J517" s="117">
        <f>IF($E505&gt;0, $E505, $E504)</f>
        <v>1500</v>
      </c>
      <c r="K517" s="118">
        <f>J517*I517</f>
        <v>0</v>
      </c>
      <c r="L517" s="119">
        <f t="shared" si="68"/>
        <v>0</v>
      </c>
      <c r="M517" s="120" t="str">
        <f>IF(ISERROR(L517/H517), "", L517/H517)</f>
        <v/>
      </c>
    </row>
    <row r="518" spans="1:13" x14ac:dyDescent="0.25">
      <c r="A518" s="103" t="str">
        <f t="shared" si="65"/>
        <v>Residential (High)</v>
      </c>
      <c r="B518" s="103" t="s">
        <v>55</v>
      </c>
      <c r="C518" s="24">
        <f>B24</f>
        <v>8</v>
      </c>
      <c r="D518" s="46" t="s">
        <v>56</v>
      </c>
      <c r="E518" s="47"/>
      <c r="F518" s="48"/>
      <c r="G518" s="49"/>
      <c r="H518" s="50">
        <f>SUM(H512:H517)</f>
        <v>52.453594476927918</v>
      </c>
      <c r="I518" s="51"/>
      <c r="J518" s="52"/>
      <c r="K518" s="50">
        <f>SUM(K512:K517)</f>
        <v>54.723594476927921</v>
      </c>
      <c r="L518" s="41">
        <f t="shared" si="68"/>
        <v>2.2700000000000031</v>
      </c>
      <c r="M518" s="42">
        <f>IF((H518)=0,"",(L518/H518))</f>
        <v>4.3276347839202492E-2</v>
      </c>
    </row>
    <row r="519" spans="1:13" x14ac:dyDescent="0.25">
      <c r="A519" s="103" t="str">
        <f t="shared" si="65"/>
        <v>Residential (High)</v>
      </c>
      <c r="D519" s="123" t="s">
        <v>57</v>
      </c>
      <c r="E519" s="25"/>
      <c r="F519" s="34">
        <f t="shared" si="66"/>
        <v>0.12752000000000002</v>
      </c>
      <c r="G519" s="43">
        <f>IF(F519=0, 0, $E504*E506-E504)</f>
        <v>62.250000000000227</v>
      </c>
      <c r="H519" s="28">
        <f t="shared" ref="H519:H526" si="69">G519*F519</f>
        <v>7.9381200000000307</v>
      </c>
      <c r="I519" s="35">
        <f t="shared" si="67"/>
        <v>0.12752000000000002</v>
      </c>
      <c r="J519" s="44">
        <f>IF(I519=0, 0, E504*E507-E504)</f>
        <v>62.250000000000227</v>
      </c>
      <c r="K519" s="31">
        <f t="shared" ref="K519:K526" si="70">J519*I519</f>
        <v>7.9381200000000307</v>
      </c>
      <c r="L519" s="119">
        <f t="shared" si="68"/>
        <v>0</v>
      </c>
      <c r="M519" s="120">
        <f t="shared" ref="M519:M526" si="71">IF(ISERROR(L519/H519), "", L519/H519)</f>
        <v>0</v>
      </c>
    </row>
    <row r="520" spans="1:13" ht="26.4" x14ac:dyDescent="0.25">
      <c r="A520" s="103" t="str">
        <f t="shared" si="65"/>
        <v>Residential (High)</v>
      </c>
      <c r="D520" s="123" t="s">
        <v>58</v>
      </c>
      <c r="E520" s="25"/>
      <c r="F520" s="36">
        <f t="shared" si="66"/>
        <v>0</v>
      </c>
      <c r="G520" s="55">
        <f>IF($E505&gt;0, $E505, $E504)</f>
        <v>1500</v>
      </c>
      <c r="H520" s="116">
        <f t="shared" si="69"/>
        <v>0</v>
      </c>
      <c r="I520" s="35">
        <f t="shared" si="67"/>
        <v>0</v>
      </c>
      <c r="J520" s="56">
        <f>IF($E505&gt;0, $E505, $E504)</f>
        <v>1500</v>
      </c>
      <c r="K520" s="118">
        <f t="shared" si="70"/>
        <v>0</v>
      </c>
      <c r="L520" s="119">
        <f t="shared" si="68"/>
        <v>0</v>
      </c>
      <c r="M520" s="120" t="str">
        <f t="shared" si="71"/>
        <v/>
      </c>
    </row>
    <row r="521" spans="1:13" x14ac:dyDescent="0.25">
      <c r="A521" s="103" t="str">
        <f t="shared" si="65"/>
        <v>Residential (High)</v>
      </c>
      <c r="D521" s="123" t="s">
        <v>59</v>
      </c>
      <c r="E521" s="25"/>
      <c r="F521" s="36">
        <f t="shared" si="66"/>
        <v>0</v>
      </c>
      <c r="G521" s="55">
        <f>IF($E505&gt;0, $E505, $E504)</f>
        <v>1500</v>
      </c>
      <c r="H521" s="116">
        <f t="shared" si="69"/>
        <v>0</v>
      </c>
      <c r="I521" s="35">
        <f t="shared" si="67"/>
        <v>0</v>
      </c>
      <c r="J521" s="56">
        <f>IF($E505&gt;0, $E505, $E504)</f>
        <v>1500</v>
      </c>
      <c r="K521" s="118">
        <f t="shared" si="70"/>
        <v>0</v>
      </c>
      <c r="L521" s="119">
        <f t="shared" si="68"/>
        <v>0</v>
      </c>
      <c r="M521" s="120" t="str">
        <f t="shared" si="71"/>
        <v/>
      </c>
    </row>
    <row r="522" spans="1:13" x14ac:dyDescent="0.25">
      <c r="A522" s="103" t="str">
        <f t="shared" si="65"/>
        <v>Residential (High)</v>
      </c>
      <c r="D522" s="123" t="s">
        <v>60</v>
      </c>
      <c r="E522" s="25"/>
      <c r="F522" s="34">
        <f t="shared" si="66"/>
        <v>0</v>
      </c>
      <c r="G522" s="55">
        <f>E504</f>
        <v>1500</v>
      </c>
      <c r="H522" s="116">
        <f t="shared" si="69"/>
        <v>0</v>
      </c>
      <c r="I522" s="35">
        <f t="shared" si="67"/>
        <v>0</v>
      </c>
      <c r="J522" s="56">
        <f>E504</f>
        <v>1500</v>
      </c>
      <c r="K522" s="118">
        <f t="shared" si="70"/>
        <v>0</v>
      </c>
      <c r="L522" s="119">
        <f t="shared" si="68"/>
        <v>0</v>
      </c>
      <c r="M522" s="120" t="str">
        <f t="shared" si="71"/>
        <v/>
      </c>
    </row>
    <row r="523" spans="1:13" x14ac:dyDescent="0.25">
      <c r="A523" s="103" t="str">
        <f t="shared" si="65"/>
        <v>Residential (High)</v>
      </c>
      <c r="D523" s="114" t="s">
        <v>61</v>
      </c>
      <c r="E523" s="25"/>
      <c r="F523" s="36">
        <f t="shared" si="66"/>
        <v>1.603999374126371E-3</v>
      </c>
      <c r="G523" s="55">
        <f>IF($E505&gt;0, $E505, $E504)</f>
        <v>1500</v>
      </c>
      <c r="H523" s="116">
        <f t="shared" si="69"/>
        <v>2.4059990611895565</v>
      </c>
      <c r="I523" s="35">
        <f t="shared" si="67"/>
        <v>1.6773256206912112E-3</v>
      </c>
      <c r="J523" s="56">
        <f>IF($E505&gt;0, $E505, $E504)</f>
        <v>1500</v>
      </c>
      <c r="K523" s="118">
        <f t="shared" si="70"/>
        <v>2.515988431036817</v>
      </c>
      <c r="L523" s="119">
        <f t="shared" si="68"/>
        <v>0.10998936984726049</v>
      </c>
      <c r="M523" s="120">
        <f t="shared" si="71"/>
        <v>4.5714635396773742E-2</v>
      </c>
    </row>
    <row r="524" spans="1:13" ht="26.4" x14ac:dyDescent="0.25">
      <c r="A524" s="103" t="str">
        <f t="shared" si="65"/>
        <v>Residential (High)</v>
      </c>
      <c r="D524" s="123" t="s">
        <v>62</v>
      </c>
      <c r="E524" s="25"/>
      <c r="F524" s="36">
        <f t="shared" si="66"/>
        <v>0.42</v>
      </c>
      <c r="G524" s="115">
        <v>1</v>
      </c>
      <c r="H524" s="116">
        <f t="shared" si="69"/>
        <v>0.42</v>
      </c>
      <c r="I524" s="45">
        <f t="shared" si="67"/>
        <v>0.42</v>
      </c>
      <c r="J524" s="121">
        <v>1</v>
      </c>
      <c r="K524" s="118">
        <f t="shared" si="70"/>
        <v>0.42</v>
      </c>
      <c r="L524" s="119">
        <f t="shared" si="68"/>
        <v>0</v>
      </c>
      <c r="M524" s="120">
        <f t="shared" si="71"/>
        <v>0</v>
      </c>
    </row>
    <row r="525" spans="1:13" x14ac:dyDescent="0.25">
      <c r="A525" s="103" t="str">
        <f t="shared" si="65"/>
        <v>Residential (High)</v>
      </c>
      <c r="D525" s="114" t="s">
        <v>63</v>
      </c>
      <c r="E525" s="25"/>
      <c r="F525" s="36">
        <f t="shared" si="66"/>
        <v>-5.1282641505761693E-2</v>
      </c>
      <c r="G525" s="115">
        <v>1</v>
      </c>
      <c r="H525" s="116">
        <f t="shared" si="69"/>
        <v>-5.1282641505761693E-2</v>
      </c>
      <c r="I525" s="29">
        <f t="shared" si="67"/>
        <v>-5.1282641505761693E-2</v>
      </c>
      <c r="J525" s="121">
        <v>1</v>
      </c>
      <c r="K525" s="118">
        <f t="shared" si="70"/>
        <v>-5.1282641505761693E-2</v>
      </c>
      <c r="L525" s="119">
        <f t="shared" si="68"/>
        <v>0</v>
      </c>
      <c r="M525" s="120">
        <f t="shared" si="71"/>
        <v>0</v>
      </c>
    </row>
    <row r="526" spans="1:13" x14ac:dyDescent="0.25">
      <c r="A526" s="103" t="str">
        <f t="shared" si="65"/>
        <v>Residential (High)</v>
      </c>
      <c r="D526" s="114" t="s">
        <v>64</v>
      </c>
      <c r="E526" s="25"/>
      <c r="F526" s="34">
        <f t="shared" si="66"/>
        <v>0</v>
      </c>
      <c r="G526" s="55">
        <f>IF($E505&gt;0, $E505, $E504)</f>
        <v>1500</v>
      </c>
      <c r="H526" s="116">
        <f t="shared" si="69"/>
        <v>0</v>
      </c>
      <c r="I526" s="35">
        <f t="shared" si="67"/>
        <v>0</v>
      </c>
      <c r="J526" s="56">
        <f>IF($E505&gt;0, $E505, $E504)</f>
        <v>1500</v>
      </c>
      <c r="K526" s="118">
        <f t="shared" si="70"/>
        <v>0</v>
      </c>
      <c r="L526" s="119">
        <f t="shared" si="68"/>
        <v>0</v>
      </c>
      <c r="M526" s="120" t="str">
        <f t="shared" si="71"/>
        <v/>
      </c>
    </row>
    <row r="527" spans="1:13" ht="26.4" x14ac:dyDescent="0.25">
      <c r="A527" s="103" t="str">
        <f t="shared" si="65"/>
        <v>Residential (High)</v>
      </c>
      <c r="B527" s="103" t="s">
        <v>65</v>
      </c>
      <c r="C527" s="24">
        <f>B24</f>
        <v>8</v>
      </c>
      <c r="D527" s="46" t="s">
        <v>66</v>
      </c>
      <c r="E527" s="47"/>
      <c r="F527" s="48"/>
      <c r="G527" s="49"/>
      <c r="H527" s="50">
        <f>SUM(H518:H526)</f>
        <v>63.166430896611743</v>
      </c>
      <c r="I527" s="51"/>
      <c r="J527" s="52"/>
      <c r="K527" s="50">
        <f>SUM(K518:K526)</f>
        <v>65.546420266459009</v>
      </c>
      <c r="L527" s="41">
        <f t="shared" si="68"/>
        <v>2.3799893698472658</v>
      </c>
      <c r="M527" s="42">
        <f>IF((H527)=0,"",(L527/H527))</f>
        <v>3.7678072610161178E-2</v>
      </c>
    </row>
    <row r="528" spans="1:13" x14ac:dyDescent="0.25">
      <c r="A528" s="103" t="str">
        <f t="shared" si="65"/>
        <v>Residential (High)</v>
      </c>
      <c r="D528" s="126" t="s">
        <v>67</v>
      </c>
      <c r="E528" s="25"/>
      <c r="F528" s="36">
        <f t="shared" si="66"/>
        <v>1.4500000000000001E-2</v>
      </c>
      <c r="G528" s="43">
        <f>IF($E505&gt;0, $E505, $E504*$E506)</f>
        <v>1562.2500000000002</v>
      </c>
      <c r="H528" s="116">
        <f>G528*F528</f>
        <v>22.652625000000004</v>
      </c>
      <c r="I528" s="35">
        <f t="shared" si="67"/>
        <v>1.5299999999999999E-2</v>
      </c>
      <c r="J528" s="44">
        <f>IF($E505&gt;0, $E505, $E504*$E507)</f>
        <v>1562.2500000000002</v>
      </c>
      <c r="K528" s="118">
        <f>J528*I528</f>
        <v>23.902425000000001</v>
      </c>
      <c r="L528" s="119">
        <f t="shared" si="68"/>
        <v>1.2497999999999969</v>
      </c>
      <c r="M528" s="120">
        <f>IF(ISERROR(L528/H528), "", L528/H528)</f>
        <v>5.5172413793103302E-2</v>
      </c>
    </row>
    <row r="529" spans="1:13" ht="26.4" x14ac:dyDescent="0.25">
      <c r="A529" s="103" t="str">
        <f t="shared" si="65"/>
        <v>Residential (High)</v>
      </c>
      <c r="D529" s="128" t="s">
        <v>68</v>
      </c>
      <c r="E529" s="25"/>
      <c r="F529" s="36">
        <f t="shared" si="66"/>
        <v>1.0500000000000001E-2</v>
      </c>
      <c r="G529" s="43">
        <f>IF($E505&gt;0, $E505, $E504*$E506)</f>
        <v>1562.2500000000002</v>
      </c>
      <c r="H529" s="116">
        <f>G529*F529</f>
        <v>16.403625000000002</v>
      </c>
      <c r="I529" s="35">
        <f t="shared" si="67"/>
        <v>1.11E-2</v>
      </c>
      <c r="J529" s="44">
        <f>IF($E505&gt;0, $E505, $E504*$E507)</f>
        <v>1562.2500000000002</v>
      </c>
      <c r="K529" s="118">
        <f>J529*I529</f>
        <v>17.340975000000004</v>
      </c>
      <c r="L529" s="119">
        <f t="shared" si="68"/>
        <v>0.93735000000000213</v>
      </c>
      <c r="M529" s="120">
        <f>IF(ISERROR(L529/H529), "", L529/H529)</f>
        <v>5.7142857142857266E-2</v>
      </c>
    </row>
    <row r="530" spans="1:13" ht="26.4" x14ac:dyDescent="0.25">
      <c r="A530" s="103" t="str">
        <f t="shared" si="65"/>
        <v>Residential (High)</v>
      </c>
      <c r="B530" s="103" t="s">
        <v>69</v>
      </c>
      <c r="C530" s="24">
        <f>B24</f>
        <v>8</v>
      </c>
      <c r="D530" s="46" t="s">
        <v>70</v>
      </c>
      <c r="E530" s="47"/>
      <c r="F530" s="48"/>
      <c r="G530" s="49"/>
      <c r="H530" s="50">
        <f>SUM(H527:H529)</f>
        <v>102.22268089661175</v>
      </c>
      <c r="I530" s="51"/>
      <c r="J530" s="52"/>
      <c r="K530" s="50">
        <f>SUM(K527:K529)</f>
        <v>106.78982026645902</v>
      </c>
      <c r="L530" s="41">
        <f t="shared" si="68"/>
        <v>4.5671393698472684</v>
      </c>
      <c r="M530" s="42">
        <f>IF((H530)=0,"",(L530/H530))</f>
        <v>4.4678336840592976E-2</v>
      </c>
    </row>
    <row r="531" spans="1:13" ht="26.4" x14ac:dyDescent="0.25">
      <c r="A531" s="103" t="str">
        <f t="shared" si="65"/>
        <v>Residential (High)</v>
      </c>
      <c r="D531" s="129" t="s">
        <v>71</v>
      </c>
      <c r="E531" s="25"/>
      <c r="F531" s="34">
        <f t="shared" si="66"/>
        <v>4.7000000000000002E-3</v>
      </c>
      <c r="G531" s="43">
        <f>E504*E506</f>
        <v>1562.2500000000002</v>
      </c>
      <c r="H531" s="53">
        <f>G531*F531</f>
        <v>7.342575000000001</v>
      </c>
      <c r="I531" s="35">
        <f t="shared" si="67"/>
        <v>4.7000000000000002E-3</v>
      </c>
      <c r="J531" s="44">
        <f>E504*E507</f>
        <v>1562.2500000000002</v>
      </c>
      <c r="K531" s="31">
        <f>J531*I531</f>
        <v>7.342575000000001</v>
      </c>
      <c r="L531" s="119">
        <f t="shared" si="68"/>
        <v>0</v>
      </c>
      <c r="M531" s="120">
        <f>IF(ISERROR(L531/H531), "", L531/H531)</f>
        <v>0</v>
      </c>
    </row>
    <row r="532" spans="1:13" ht="26.4" x14ac:dyDescent="0.25">
      <c r="A532" s="103" t="str">
        <f t="shared" si="65"/>
        <v>Residential (High)</v>
      </c>
      <c r="D532" s="129" t="s">
        <v>72</v>
      </c>
      <c r="E532" s="25"/>
      <c r="F532" s="34">
        <f t="shared" si="66"/>
        <v>5.9999999999999995E-4</v>
      </c>
      <c r="G532" s="43">
        <f>E504*E506</f>
        <v>1562.2500000000002</v>
      </c>
      <c r="H532" s="53">
        <f>G532*F532</f>
        <v>0.93735000000000002</v>
      </c>
      <c r="I532" s="35">
        <f t="shared" si="67"/>
        <v>5.9999999999999995E-4</v>
      </c>
      <c r="J532" s="44">
        <f>E504*E507</f>
        <v>1562.2500000000002</v>
      </c>
      <c r="K532" s="31">
        <f>J532*I532</f>
        <v>0.93735000000000002</v>
      </c>
      <c r="L532" s="119">
        <f t="shared" si="68"/>
        <v>0</v>
      </c>
      <c r="M532" s="120">
        <f>IF(ISERROR(L532/H532), "", L532/H532)</f>
        <v>0</v>
      </c>
    </row>
    <row r="533" spans="1:13" x14ac:dyDescent="0.25">
      <c r="A533" s="103" t="str">
        <f t="shared" si="65"/>
        <v>Residential (High)</v>
      </c>
      <c r="D533" s="25" t="s">
        <v>73</v>
      </c>
      <c r="E533" s="25"/>
      <c r="F533" s="54">
        <f t="shared" si="66"/>
        <v>0.25</v>
      </c>
      <c r="G533" s="115">
        <v>1</v>
      </c>
      <c r="H533" s="130">
        <f>G533*F533</f>
        <v>0.25</v>
      </c>
      <c r="I533" s="45">
        <f t="shared" si="67"/>
        <v>0.25</v>
      </c>
      <c r="J533" s="117">
        <v>1</v>
      </c>
      <c r="K533" s="118">
        <f>J533*I533</f>
        <v>0.25</v>
      </c>
      <c r="L533" s="119">
        <f t="shared" si="68"/>
        <v>0</v>
      </c>
      <c r="M533" s="120">
        <f>IF(ISERROR(L533/H533), "", L533/H533)</f>
        <v>0</v>
      </c>
    </row>
    <row r="534" spans="1:13" ht="26.4" hidden="1" customHeight="1" x14ac:dyDescent="0.25">
      <c r="A534" s="103" t="str">
        <f t="shared" si="65"/>
        <v>Residential (High)</v>
      </c>
      <c r="D534" s="129" t="s">
        <v>74</v>
      </c>
      <c r="E534" s="25"/>
      <c r="F534" s="34">
        <f t="shared" si="66"/>
        <v>0</v>
      </c>
      <c r="G534" s="55"/>
      <c r="H534" s="130"/>
      <c r="I534" s="35">
        <f t="shared" si="67"/>
        <v>0</v>
      </c>
      <c r="J534" s="56"/>
      <c r="K534" s="118"/>
      <c r="L534" s="119"/>
      <c r="M534" s="120"/>
    </row>
    <row r="535" spans="1:13" x14ac:dyDescent="0.25">
      <c r="A535" s="103" t="str">
        <f t="shared" si="65"/>
        <v>Residential (High)</v>
      </c>
      <c r="B535" s="103" t="s">
        <v>12</v>
      </c>
      <c r="D535" s="25" t="s">
        <v>75</v>
      </c>
      <c r="E535" s="25"/>
      <c r="F535" s="34">
        <f t="shared" si="66"/>
        <v>9.8000000000000004E-2</v>
      </c>
      <c r="G535" s="55">
        <f>IF(AND(E504*12&gt;=150000),OffPeakPer*E504*E506,OffPeakPer*E504)</f>
        <v>960</v>
      </c>
      <c r="H535" s="130">
        <f>G535*F535</f>
        <v>94.08</v>
      </c>
      <c r="I535" s="35">
        <f t="shared" si="67"/>
        <v>9.8000000000000004E-2</v>
      </c>
      <c r="J535" s="56">
        <f>IF(AND(E504*12&gt;=150000),OffPeakPer*E504*E507,OffPeakPer*E504)</f>
        <v>960</v>
      </c>
      <c r="K535" s="118">
        <f>J535*I535</f>
        <v>94.08</v>
      </c>
      <c r="L535" s="119">
        <f>K535-H535</f>
        <v>0</v>
      </c>
      <c r="M535" s="120">
        <f>IF(ISERROR(L535/H535), "", L535/H535)</f>
        <v>0</v>
      </c>
    </row>
    <row r="536" spans="1:13" x14ac:dyDescent="0.25">
      <c r="A536" s="103" t="str">
        <f t="shared" si="65"/>
        <v>Residential (High)</v>
      </c>
      <c r="B536" s="103" t="s">
        <v>12</v>
      </c>
      <c r="D536" s="25" t="s">
        <v>76</v>
      </c>
      <c r="E536" s="25"/>
      <c r="F536" s="34">
        <f t="shared" si="66"/>
        <v>0.157</v>
      </c>
      <c r="G536" s="55">
        <f>IF(AND(E504*12&gt;=150000),MidPeakPer*E504*E506,MidPeakPer*E504)</f>
        <v>270</v>
      </c>
      <c r="H536" s="130">
        <f>G536*F536</f>
        <v>42.39</v>
      </c>
      <c r="I536" s="35">
        <f t="shared" si="67"/>
        <v>0.157</v>
      </c>
      <c r="J536" s="56">
        <f>IF(AND(E504*12&gt;=150000),MidPeakPer*E504*E507,MidPeakPer*E504)</f>
        <v>270</v>
      </c>
      <c r="K536" s="118">
        <f>J536*I536</f>
        <v>42.39</v>
      </c>
      <c r="L536" s="119">
        <f>K536-H536</f>
        <v>0</v>
      </c>
      <c r="M536" s="120">
        <f>IF(ISERROR(L536/H536), "", L536/H536)</f>
        <v>0</v>
      </c>
    </row>
    <row r="537" spans="1:13" ht="13.8" thickBot="1" x14ac:dyDescent="0.3">
      <c r="A537" s="103" t="str">
        <f t="shared" si="65"/>
        <v>Residential (High)</v>
      </c>
      <c r="B537" s="103" t="s">
        <v>12</v>
      </c>
      <c r="D537" s="103" t="s">
        <v>77</v>
      </c>
      <c r="E537" s="25"/>
      <c r="F537" s="34">
        <f t="shared" si="66"/>
        <v>0.20300000000000001</v>
      </c>
      <c r="G537" s="55">
        <f>IF(AND(E504*12&gt;=150000),OnPeakPer*E504*E506,OnPeakPer*E504)</f>
        <v>270</v>
      </c>
      <c r="H537" s="130">
        <f>G537*F537</f>
        <v>54.81</v>
      </c>
      <c r="I537" s="35">
        <f t="shared" si="67"/>
        <v>0.20300000000000001</v>
      </c>
      <c r="J537" s="56">
        <f>IF(AND(E504*12&gt;=150000),OnPeakPer*E504*E507,OnPeakPer*E504)</f>
        <v>270</v>
      </c>
      <c r="K537" s="118">
        <f>J537*I537</f>
        <v>54.81</v>
      </c>
      <c r="L537" s="119">
        <f>K537-H537</f>
        <v>0</v>
      </c>
      <c r="M537" s="120">
        <f>IF(ISERROR(L537/H537), "", L537/H537)</f>
        <v>0</v>
      </c>
    </row>
    <row r="538" spans="1:13" ht="13.2" hidden="1" customHeight="1" x14ac:dyDescent="0.25">
      <c r="A538" s="103" t="str">
        <f t="shared" si="65"/>
        <v>Residential (High)</v>
      </c>
      <c r="B538" s="103" t="s">
        <v>78</v>
      </c>
      <c r="D538" s="25" t="s">
        <v>79</v>
      </c>
      <c r="E538" s="25"/>
      <c r="F538" s="34">
        <f t="shared" si="66"/>
        <v>0.11308</v>
      </c>
      <c r="G538" s="55">
        <f>IF(AND(E504*12&gt;=150000),E504*E506,E504)</f>
        <v>1500</v>
      </c>
      <c r="H538" s="130">
        <f>G538*F538</f>
        <v>169.62</v>
      </c>
      <c r="I538" s="35">
        <f t="shared" si="67"/>
        <v>0.11308</v>
      </c>
      <c r="J538" s="56">
        <f>IF(AND(E504*12&gt;=150000),E504*E507,E504)</f>
        <v>1500</v>
      </c>
      <c r="K538" s="118">
        <f>J538*I538</f>
        <v>169.62</v>
      </c>
      <c r="L538" s="119">
        <f>K538-H538</f>
        <v>0</v>
      </c>
      <c r="M538" s="120">
        <f>IF(ISERROR(L538/H538), "", L538/H538)</f>
        <v>0</v>
      </c>
    </row>
    <row r="539" spans="1:13" ht="13.8" hidden="1" customHeight="1" thickBot="1" x14ac:dyDescent="0.3">
      <c r="A539" s="103" t="str">
        <f t="shared" si="65"/>
        <v>Residential (High)</v>
      </c>
      <c r="B539" s="103" t="s">
        <v>17</v>
      </c>
      <c r="D539" s="25" t="s">
        <v>80</v>
      </c>
      <c r="E539" s="25"/>
      <c r="F539" s="34">
        <f t="shared" si="66"/>
        <v>0.11308</v>
      </c>
      <c r="G539" s="55">
        <f>IF(AND(E504*12&gt;=150000),E504*E506,E504)</f>
        <v>1500</v>
      </c>
      <c r="H539" s="130">
        <f>G539*F539</f>
        <v>169.62</v>
      </c>
      <c r="I539" s="35">
        <f t="shared" si="67"/>
        <v>0.11308</v>
      </c>
      <c r="J539" s="56">
        <f>IF(AND(E504*12&gt;=150000),E504*E507,E504)</f>
        <v>1500</v>
      </c>
      <c r="K539" s="118">
        <f>J539*I539</f>
        <v>169.62</v>
      </c>
      <c r="L539" s="119">
        <f>K539-H539</f>
        <v>0</v>
      </c>
      <c r="M539" s="120">
        <f>IF(ISERROR(L539/H539), "", L539/H539)</f>
        <v>0</v>
      </c>
    </row>
    <row r="540" spans="1:13" ht="13.8" thickBot="1" x14ac:dyDescent="0.3">
      <c r="A540" s="103" t="str">
        <f t="shared" si="65"/>
        <v>Residential (High)</v>
      </c>
      <c r="D540" s="58"/>
      <c r="E540" s="59"/>
      <c r="F540" s="60"/>
      <c r="G540" s="61"/>
      <c r="H540" s="62"/>
      <c r="I540" s="60"/>
      <c r="J540" s="63"/>
      <c r="K540" s="62"/>
      <c r="L540" s="64"/>
      <c r="M540" s="65"/>
    </row>
    <row r="541" spans="1:13" x14ac:dyDescent="0.25">
      <c r="A541" s="103" t="str">
        <f t="shared" si="65"/>
        <v>Residential (High)</v>
      </c>
      <c r="B541" s="103" t="s">
        <v>12</v>
      </c>
      <c r="D541" s="135" t="s">
        <v>81</v>
      </c>
      <c r="E541" s="25"/>
      <c r="F541" s="136"/>
      <c r="G541" s="137"/>
      <c r="H541" s="138">
        <f>SUM(H531:H537,H530)</f>
        <v>302.03260589661176</v>
      </c>
      <c r="I541" s="139"/>
      <c r="J541" s="139"/>
      <c r="K541" s="138">
        <f>SUM(K531:K537,K530)</f>
        <v>306.59974526645902</v>
      </c>
      <c r="L541" s="140">
        <f>K541-H541</f>
        <v>4.5671393698472684</v>
      </c>
      <c r="M541" s="141">
        <f>IF((H541)=0,"",(L541/H541))</f>
        <v>1.512134544642719E-2</v>
      </c>
    </row>
    <row r="542" spans="1:13" x14ac:dyDescent="0.25">
      <c r="A542" s="103" t="str">
        <f t="shared" si="65"/>
        <v>Residential (High)</v>
      </c>
      <c r="B542" s="103" t="s">
        <v>12</v>
      </c>
      <c r="D542" s="142" t="s">
        <v>82</v>
      </c>
      <c r="E542" s="25"/>
      <c r="F542" s="136">
        <v>0.13</v>
      </c>
      <c r="G542" s="143"/>
      <c r="H542" s="144">
        <f>H541*F542</f>
        <v>39.264238766559529</v>
      </c>
      <c r="I542" s="145">
        <v>0.13</v>
      </c>
      <c r="J542" s="115"/>
      <c r="K542" s="144">
        <f>K541*I542</f>
        <v>39.857966884639673</v>
      </c>
      <c r="L542" s="119">
        <f>K542-H542</f>
        <v>0.59372811808014347</v>
      </c>
      <c r="M542" s="146">
        <f>IF((H542)=0,"",(L542/H542))</f>
        <v>1.5121345446427154E-2</v>
      </c>
    </row>
    <row r="543" spans="1:13" ht="14.4" x14ac:dyDescent="0.3">
      <c r="A543" s="103" t="str">
        <f t="shared" si="65"/>
        <v>Residential (High)</v>
      </c>
      <c r="B543" s="103" t="s">
        <v>12</v>
      </c>
      <c r="D543" s="142" t="s">
        <v>83</v>
      </c>
      <c r="E543" s="147"/>
      <c r="F543" s="148">
        <v>0.23499999999999999</v>
      </c>
      <c r="G543" s="143"/>
      <c r="H543" s="144">
        <f>IF(OR(ISNUMBER(SEARCH("[DGEN]", E502))=TRUE, ISNUMBER(SEARCH("STREET LIGHT", E502))=TRUE), 0, IF(AND(E504=0, E505=0),0, IF(AND(E505=0, E504*12&gt;250000), 0, IF(AND(E504=0, E505&gt;=50), 0, IF(E504*12&lt;=250000, F543*H541*-1, IF(E505&lt;50, F543*H541*-1, 0))))))</f>
        <v>-70.977662385703752</v>
      </c>
      <c r="I543" s="148">
        <v>0.23499999999999999</v>
      </c>
      <c r="J543" s="115"/>
      <c r="K543" s="144">
        <f>IF(OR(ISNUMBER(SEARCH("[DGEN]", E502))=TRUE, ISNUMBER(SEARCH("STREET LIGHT", E502))=TRUE), 0, IF(AND(E504=0, E505=0),0, IF(AND(E505=0, E504*12&gt;250000), 0, IF(AND(E504=0, E505&gt;=50), 0, IF(E504*12&lt;=250000, I543*K541*-1, IF(E505&lt;50, I543*K541*-1, 0))))))</f>
        <v>-72.050940137617872</v>
      </c>
      <c r="L543" s="119">
        <f>K543-H543</f>
        <v>-1.0732777519141194</v>
      </c>
      <c r="M543" s="146"/>
    </row>
    <row r="544" spans="1:13" ht="13.8" thickBot="1" x14ac:dyDescent="0.3">
      <c r="A544" s="103" t="str">
        <f t="shared" si="65"/>
        <v>Residential (High)</v>
      </c>
      <c r="B544" s="103" t="s">
        <v>84</v>
      </c>
      <c r="C544" s="24">
        <f>B24</f>
        <v>8</v>
      </c>
      <c r="D544" s="247" t="s">
        <v>85</v>
      </c>
      <c r="E544" s="247"/>
      <c r="F544" s="77"/>
      <c r="G544" s="78"/>
      <c r="H544" s="79">
        <f>H541+H542+H543</f>
        <v>270.31918227746752</v>
      </c>
      <c r="I544" s="80"/>
      <c r="J544" s="80"/>
      <c r="K544" s="81">
        <f>K541+K542+K543</f>
        <v>274.4067720134808</v>
      </c>
      <c r="L544" s="82">
        <f>K544-H544</f>
        <v>4.0875897360132853</v>
      </c>
      <c r="M544" s="83">
        <f>IF((H544)=0,"",(L544/H544))</f>
        <v>1.5121345446427117E-2</v>
      </c>
    </row>
    <row r="545" spans="1:13" ht="13.8" thickBot="1" x14ac:dyDescent="0.3">
      <c r="A545" s="103" t="str">
        <f t="shared" si="65"/>
        <v>Residential (High)</v>
      </c>
      <c r="B545" s="103" t="s">
        <v>12</v>
      </c>
      <c r="D545" s="58"/>
      <c r="E545" s="59"/>
      <c r="F545" s="60"/>
      <c r="G545" s="61"/>
      <c r="H545" s="62"/>
      <c r="I545" s="60"/>
      <c r="J545" s="63"/>
      <c r="K545" s="62"/>
      <c r="L545" s="64"/>
      <c r="M545" s="65"/>
    </row>
    <row r="548" spans="1:13" x14ac:dyDescent="0.25">
      <c r="D548" s="104" t="s">
        <v>34</v>
      </c>
      <c r="E548" s="246" t="str">
        <f>D25</f>
        <v>GS &lt; 50 (Low)</v>
      </c>
      <c r="F548" s="246"/>
      <c r="G548" s="246"/>
      <c r="H548" s="246"/>
      <c r="I548" s="246"/>
      <c r="J548" s="246"/>
      <c r="K548" s="103" t="str">
        <f>IF(N498="DEMAND - INTERVAL","RTSR - INTERVAL METERED","")</f>
        <v/>
      </c>
    </row>
    <row r="549" spans="1:13" x14ac:dyDescent="0.25">
      <c r="D549" s="104" t="s">
        <v>35</v>
      </c>
      <c r="E549" s="236" t="str">
        <f>H25</f>
        <v>RPP</v>
      </c>
      <c r="F549" s="236"/>
      <c r="G549" s="236"/>
      <c r="H549" s="20"/>
      <c r="I549" s="20"/>
    </row>
    <row r="550" spans="1:13" ht="15.6" x14ac:dyDescent="0.25">
      <c r="D550" s="104" t="s">
        <v>36</v>
      </c>
      <c r="E550" s="21">
        <f>K25</f>
        <v>1000</v>
      </c>
      <c r="F550" s="105" t="s">
        <v>11</v>
      </c>
      <c r="J550" s="22"/>
      <c r="K550" s="22"/>
      <c r="L550" s="22"/>
      <c r="M550" s="22"/>
    </row>
    <row r="551" spans="1:13" ht="15.6" x14ac:dyDescent="0.3">
      <c r="D551" s="104" t="s">
        <v>37</v>
      </c>
      <c r="E551" s="21">
        <f>L25</f>
        <v>0</v>
      </c>
      <c r="F551" s="106" t="s">
        <v>16</v>
      </c>
      <c r="G551" s="107"/>
      <c r="H551" s="108"/>
      <c r="I551" s="108"/>
      <c r="J551" s="108"/>
    </row>
    <row r="552" spans="1:13" x14ac:dyDescent="0.25">
      <c r="D552" s="104" t="s">
        <v>38</v>
      </c>
      <c r="E552" s="23">
        <f>I25</f>
        <v>1.0415000000000001</v>
      </c>
    </row>
    <row r="553" spans="1:13" x14ac:dyDescent="0.25">
      <c r="D553" s="104" t="s">
        <v>39</v>
      </c>
      <c r="E553" s="23">
        <f>J25</f>
        <v>1.0415000000000001</v>
      </c>
    </row>
    <row r="555" spans="1:13" x14ac:dyDescent="0.25">
      <c r="E555" s="105"/>
      <c r="F555" s="237" t="s">
        <v>40</v>
      </c>
      <c r="G555" s="238"/>
      <c r="H555" s="239"/>
      <c r="I555" s="237" t="s">
        <v>41</v>
      </c>
      <c r="J555" s="238"/>
      <c r="K555" s="239"/>
      <c r="L555" s="237" t="s">
        <v>42</v>
      </c>
      <c r="M555" s="239"/>
    </row>
    <row r="556" spans="1:13" x14ac:dyDescent="0.25">
      <c r="E556" s="240"/>
      <c r="F556" s="109" t="s">
        <v>43</v>
      </c>
      <c r="G556" s="109" t="s">
        <v>44</v>
      </c>
      <c r="H556" s="110" t="s">
        <v>45</v>
      </c>
      <c r="I556" s="109" t="s">
        <v>43</v>
      </c>
      <c r="J556" s="111" t="s">
        <v>44</v>
      </c>
      <c r="K556" s="110" t="s">
        <v>45</v>
      </c>
      <c r="L556" s="242" t="s">
        <v>46</v>
      </c>
      <c r="M556" s="244" t="s">
        <v>47</v>
      </c>
    </row>
    <row r="557" spans="1:13" x14ac:dyDescent="0.25">
      <c r="E557" s="241"/>
      <c r="F557" s="112" t="s">
        <v>48</v>
      </c>
      <c r="G557" s="112"/>
      <c r="H557" s="113" t="s">
        <v>48</v>
      </c>
      <c r="I557" s="112" t="s">
        <v>48</v>
      </c>
      <c r="J557" s="113"/>
      <c r="K557" s="113" t="s">
        <v>48</v>
      </c>
      <c r="L557" s="243"/>
      <c r="M557" s="245"/>
    </row>
    <row r="558" spans="1:13" x14ac:dyDescent="0.25">
      <c r="A558" s="103" t="str">
        <f>$E548</f>
        <v>GS &lt; 50 (Low)</v>
      </c>
      <c r="D558" s="114" t="s">
        <v>49</v>
      </c>
      <c r="E558" s="25"/>
      <c r="F558" s="26">
        <f>F130</f>
        <v>27.24</v>
      </c>
      <c r="G558" s="115">
        <v>1</v>
      </c>
      <c r="H558" s="116">
        <f>G558*F558</f>
        <v>27.24</v>
      </c>
      <c r="I558" s="29">
        <f>I130</f>
        <v>27.24</v>
      </c>
      <c r="J558" s="117">
        <f>G558</f>
        <v>1</v>
      </c>
      <c r="K558" s="118">
        <f>J558*I558</f>
        <v>27.24</v>
      </c>
      <c r="L558" s="119">
        <f>K558-H558</f>
        <v>0</v>
      </c>
      <c r="M558" s="120">
        <f>IF(ISERROR(L558/H558), "", L558/H558)</f>
        <v>0</v>
      </c>
    </row>
    <row r="559" spans="1:13" x14ac:dyDescent="0.25">
      <c r="A559" s="103" t="str">
        <f t="shared" ref="A559:A591" si="72">A558</f>
        <v>GS &lt; 50 (Low)</v>
      </c>
      <c r="D559" s="114" t="s">
        <v>50</v>
      </c>
      <c r="E559" s="25"/>
      <c r="F559" s="34">
        <f t="shared" ref="F559:F585" si="73">F131</f>
        <v>3.5499999999999997E-2</v>
      </c>
      <c r="G559" s="115">
        <f>IF($E551&gt;0, $E551, $E550)</f>
        <v>1000</v>
      </c>
      <c r="H559" s="116">
        <f>G559*F559</f>
        <v>35.5</v>
      </c>
      <c r="I559" s="35">
        <f t="shared" ref="I559:I585" si="74">I131</f>
        <v>3.7600000000000001E-2</v>
      </c>
      <c r="J559" s="117">
        <f>IF($E551&gt;0, $E551, $E550)</f>
        <v>1000</v>
      </c>
      <c r="K559" s="118">
        <f>J559*I559</f>
        <v>37.6</v>
      </c>
      <c r="L559" s="119">
        <f>K559-H559</f>
        <v>2.1000000000000014</v>
      </c>
      <c r="M559" s="120">
        <f>IF(ISERROR(L559/H559), "", L559/H559)</f>
        <v>5.9154929577464828E-2</v>
      </c>
    </row>
    <row r="560" spans="1:13" ht="13.2" hidden="1" customHeight="1" x14ac:dyDescent="0.25">
      <c r="A560" s="103" t="str">
        <f t="shared" si="72"/>
        <v>GS &lt; 50 (Low)</v>
      </c>
      <c r="D560" s="114" t="s">
        <v>51</v>
      </c>
      <c r="E560" s="25"/>
      <c r="F560" s="34">
        <f t="shared" si="73"/>
        <v>0</v>
      </c>
      <c r="G560" s="115">
        <f>IF($E551&gt;0, $E551, $E550)</f>
        <v>1000</v>
      </c>
      <c r="H560" s="116">
        <v>0</v>
      </c>
      <c r="I560" s="35">
        <f t="shared" si="74"/>
        <v>0</v>
      </c>
      <c r="J560" s="117">
        <f>IF($E551&gt;0, $E551, $E550)</f>
        <v>1000</v>
      </c>
      <c r="K560" s="118">
        <v>0</v>
      </c>
      <c r="L560" s="119"/>
      <c r="M560" s="120"/>
    </row>
    <row r="561" spans="1:13" ht="13.2" hidden="1" customHeight="1" x14ac:dyDescent="0.25">
      <c r="A561" s="103" t="str">
        <f t="shared" si="72"/>
        <v>GS &lt; 50 (Low)</v>
      </c>
      <c r="D561" s="114" t="s">
        <v>52</v>
      </c>
      <c r="E561" s="25"/>
      <c r="F561" s="34">
        <f t="shared" si="73"/>
        <v>0</v>
      </c>
      <c r="G561" s="115">
        <f>IF($E551&gt;0, $E551, $E550)</f>
        <v>1000</v>
      </c>
      <c r="H561" s="116">
        <v>0</v>
      </c>
      <c r="I561" s="35">
        <f t="shared" si="74"/>
        <v>0</v>
      </c>
      <c r="J561" s="121">
        <f>IF($E551&gt;0, $E551, $E550)</f>
        <v>1000</v>
      </c>
      <c r="K561" s="118">
        <v>0</v>
      </c>
      <c r="L561" s="119">
        <f t="shared" ref="L561:L579" si="75">K561-H561</f>
        <v>0</v>
      </c>
      <c r="M561" s="120" t="str">
        <f>IF(ISERROR(L561/H561), "", L561/H561)</f>
        <v/>
      </c>
    </row>
    <row r="562" spans="1:13" x14ac:dyDescent="0.25">
      <c r="A562" s="103" t="str">
        <f t="shared" si="72"/>
        <v>GS &lt; 50 (Low)</v>
      </c>
      <c r="D562" s="114" t="s">
        <v>53</v>
      </c>
      <c r="E562" s="25"/>
      <c r="F562" s="26">
        <f t="shared" si="73"/>
        <v>0</v>
      </c>
      <c r="G562" s="115">
        <v>1</v>
      </c>
      <c r="H562" s="116">
        <f>G562*F562</f>
        <v>0</v>
      </c>
      <c r="I562" s="29">
        <f t="shared" si="74"/>
        <v>0</v>
      </c>
      <c r="J562" s="117">
        <f>G562</f>
        <v>1</v>
      </c>
      <c r="K562" s="118">
        <f>J562*I562</f>
        <v>0</v>
      </c>
      <c r="L562" s="119">
        <f t="shared" si="75"/>
        <v>0</v>
      </c>
      <c r="M562" s="120" t="str">
        <f>IF(ISERROR(L562/H562), "", L562/H562)</f>
        <v/>
      </c>
    </row>
    <row r="563" spans="1:13" x14ac:dyDescent="0.25">
      <c r="A563" s="103" t="str">
        <f t="shared" si="72"/>
        <v>GS &lt; 50 (Low)</v>
      </c>
      <c r="D563" s="114" t="s">
        <v>54</v>
      </c>
      <c r="E563" s="25"/>
      <c r="F563" s="36">
        <f t="shared" si="73"/>
        <v>2.0071596141889988E-3</v>
      </c>
      <c r="G563" s="115">
        <f>IF($E551&gt;0, $E551, $E550)</f>
        <v>1000</v>
      </c>
      <c r="H563" s="116">
        <f>G563*F563</f>
        <v>2.0071596141889989</v>
      </c>
      <c r="I563" s="35">
        <f t="shared" si="74"/>
        <v>2.0071596141889988E-3</v>
      </c>
      <c r="J563" s="117">
        <f>IF($E551&gt;0, $E551, $E550)</f>
        <v>1000</v>
      </c>
      <c r="K563" s="118">
        <f>J563*I563</f>
        <v>2.0071596141889989</v>
      </c>
      <c r="L563" s="119">
        <f t="shared" si="75"/>
        <v>0</v>
      </c>
      <c r="M563" s="120">
        <f>IF(ISERROR(L563/H563), "", L563/H563)</f>
        <v>0</v>
      </c>
    </row>
    <row r="564" spans="1:13" x14ac:dyDescent="0.25">
      <c r="A564" s="103" t="str">
        <f t="shared" si="72"/>
        <v>GS &lt; 50 (Low)</v>
      </c>
      <c r="B564" s="103" t="s">
        <v>55</v>
      </c>
      <c r="C564" s="24">
        <f>B25</f>
        <v>9</v>
      </c>
      <c r="D564" s="46" t="s">
        <v>56</v>
      </c>
      <c r="E564" s="47"/>
      <c r="F564" s="48"/>
      <c r="G564" s="49"/>
      <c r="H564" s="50">
        <f>SUM(H558:H563)</f>
        <v>64.747159614188988</v>
      </c>
      <c r="I564" s="51"/>
      <c r="J564" s="52"/>
      <c r="K564" s="50">
        <f>SUM(K558:K563)</f>
        <v>66.847159614188996</v>
      </c>
      <c r="L564" s="41">
        <f t="shared" si="75"/>
        <v>2.1000000000000085</v>
      </c>
      <c r="M564" s="42">
        <f>IF((H564)=0,"",(L564/H564))</f>
        <v>3.2433855207137222E-2</v>
      </c>
    </row>
    <row r="565" spans="1:13" x14ac:dyDescent="0.25">
      <c r="A565" s="103" t="str">
        <f t="shared" si="72"/>
        <v>GS &lt; 50 (Low)</v>
      </c>
      <c r="D565" s="123" t="s">
        <v>57</v>
      </c>
      <c r="E565" s="25"/>
      <c r="F565" s="34">
        <f t="shared" si="73"/>
        <v>0.12752000000000002</v>
      </c>
      <c r="G565" s="43">
        <f>IF(F565=0, 0, $E550*E552-E550)</f>
        <v>41.5</v>
      </c>
      <c r="H565" s="28">
        <f t="shared" ref="H565:H572" si="76">G565*F565</f>
        <v>5.2920800000000012</v>
      </c>
      <c r="I565" s="35">
        <f t="shared" si="74"/>
        <v>0.12752000000000002</v>
      </c>
      <c r="J565" s="44">
        <f>IF(I565=0, 0, E550*E553-E550)</f>
        <v>41.5</v>
      </c>
      <c r="K565" s="31">
        <f t="shared" ref="K565:K572" si="77">J565*I565</f>
        <v>5.2920800000000012</v>
      </c>
      <c r="L565" s="119">
        <f t="shared" si="75"/>
        <v>0</v>
      </c>
      <c r="M565" s="120">
        <f t="shared" ref="M565:M572" si="78">IF(ISERROR(L565/H565), "", L565/H565)</f>
        <v>0</v>
      </c>
    </row>
    <row r="566" spans="1:13" ht="26.4" x14ac:dyDescent="0.25">
      <c r="A566" s="103" t="str">
        <f t="shared" si="72"/>
        <v>GS &lt; 50 (Low)</v>
      </c>
      <c r="D566" s="123" t="s">
        <v>58</v>
      </c>
      <c r="E566" s="25"/>
      <c r="F566" s="36">
        <f t="shared" si="73"/>
        <v>0</v>
      </c>
      <c r="G566" s="55">
        <f>IF($E551&gt;0, $E551, $E550)</f>
        <v>1000</v>
      </c>
      <c r="H566" s="116">
        <f t="shared" si="76"/>
        <v>0</v>
      </c>
      <c r="I566" s="35">
        <f t="shared" si="74"/>
        <v>0</v>
      </c>
      <c r="J566" s="56">
        <f>IF($E551&gt;0, $E551, $E550)</f>
        <v>1000</v>
      </c>
      <c r="K566" s="118">
        <f t="shared" si="77"/>
        <v>0</v>
      </c>
      <c r="L566" s="119">
        <f t="shared" si="75"/>
        <v>0</v>
      </c>
      <c r="M566" s="120" t="str">
        <f t="shared" si="78"/>
        <v/>
      </c>
    </row>
    <row r="567" spans="1:13" x14ac:dyDescent="0.25">
      <c r="A567" s="103" t="str">
        <f t="shared" si="72"/>
        <v>GS &lt; 50 (Low)</v>
      </c>
      <c r="D567" s="123" t="s">
        <v>59</v>
      </c>
      <c r="E567" s="25"/>
      <c r="F567" s="36">
        <f t="shared" si="73"/>
        <v>0</v>
      </c>
      <c r="G567" s="55">
        <f>IF($E551&gt;0, $E551, $E550)</f>
        <v>1000</v>
      </c>
      <c r="H567" s="116">
        <f t="shared" si="76"/>
        <v>0</v>
      </c>
      <c r="I567" s="35">
        <f t="shared" si="74"/>
        <v>0</v>
      </c>
      <c r="J567" s="56">
        <f>IF($E551&gt;0, $E551, $E550)</f>
        <v>1000</v>
      </c>
      <c r="K567" s="118">
        <f t="shared" si="77"/>
        <v>0</v>
      </c>
      <c r="L567" s="119">
        <f t="shared" si="75"/>
        <v>0</v>
      </c>
      <c r="M567" s="120" t="str">
        <f t="shared" si="78"/>
        <v/>
      </c>
    </row>
    <row r="568" spans="1:13" x14ac:dyDescent="0.25">
      <c r="A568" s="103" t="str">
        <f t="shared" si="72"/>
        <v>GS &lt; 50 (Low)</v>
      </c>
      <c r="D568" s="123" t="s">
        <v>60</v>
      </c>
      <c r="E568" s="25"/>
      <c r="F568" s="34">
        <f t="shared" si="73"/>
        <v>0</v>
      </c>
      <c r="G568" s="55">
        <f>E550</f>
        <v>1000</v>
      </c>
      <c r="H568" s="116">
        <f t="shared" si="76"/>
        <v>0</v>
      </c>
      <c r="I568" s="35">
        <f t="shared" si="74"/>
        <v>0</v>
      </c>
      <c r="J568" s="56">
        <f>E550</f>
        <v>1000</v>
      </c>
      <c r="K568" s="118">
        <f t="shared" si="77"/>
        <v>0</v>
      </c>
      <c r="L568" s="119">
        <f t="shared" si="75"/>
        <v>0</v>
      </c>
      <c r="M568" s="120" t="str">
        <f t="shared" si="78"/>
        <v/>
      </c>
    </row>
    <row r="569" spans="1:13" x14ac:dyDescent="0.25">
      <c r="A569" s="103" t="str">
        <f t="shared" si="72"/>
        <v>GS &lt; 50 (Low)</v>
      </c>
      <c r="D569" s="114" t="s">
        <v>61</v>
      </c>
      <c r="E569" s="25"/>
      <c r="F569" s="36">
        <f t="shared" si="73"/>
        <v>1.4965562251150709E-3</v>
      </c>
      <c r="G569" s="55">
        <f>IF($E551&gt;0, $E551, $E550)</f>
        <v>1000</v>
      </c>
      <c r="H569" s="116">
        <f t="shared" si="76"/>
        <v>1.4965562251150708</v>
      </c>
      <c r="I569" s="35">
        <f t="shared" si="74"/>
        <v>1.5649707472969784E-3</v>
      </c>
      <c r="J569" s="56">
        <f>IF($E551&gt;0, $E551, $E550)</f>
        <v>1000</v>
      </c>
      <c r="K569" s="118">
        <f t="shared" si="77"/>
        <v>1.5649707472969783</v>
      </c>
      <c r="L569" s="119">
        <f t="shared" si="75"/>
        <v>6.8414522181907467E-2</v>
      </c>
      <c r="M569" s="120">
        <f t="shared" si="78"/>
        <v>4.5714635396773715E-2</v>
      </c>
    </row>
    <row r="570" spans="1:13" ht="26.4" x14ac:dyDescent="0.25">
      <c r="A570" s="103" t="str">
        <f t="shared" si="72"/>
        <v>GS &lt; 50 (Low)</v>
      </c>
      <c r="D570" s="123" t="s">
        <v>62</v>
      </c>
      <c r="E570" s="25"/>
      <c r="F570" s="36">
        <f t="shared" si="73"/>
        <v>0.42</v>
      </c>
      <c r="G570" s="115">
        <v>1</v>
      </c>
      <c r="H570" s="116">
        <f t="shared" si="76"/>
        <v>0.42</v>
      </c>
      <c r="I570" s="45">
        <f t="shared" si="74"/>
        <v>0.42</v>
      </c>
      <c r="J570" s="121">
        <v>1</v>
      </c>
      <c r="K570" s="118">
        <f t="shared" si="77"/>
        <v>0.42</v>
      </c>
      <c r="L570" s="119">
        <f t="shared" si="75"/>
        <v>0</v>
      </c>
      <c r="M570" s="120">
        <f t="shared" si="78"/>
        <v>0</v>
      </c>
    </row>
    <row r="571" spans="1:13" x14ac:dyDescent="0.25">
      <c r="A571" s="103" t="str">
        <f t="shared" si="72"/>
        <v>GS &lt; 50 (Low)</v>
      </c>
      <c r="D571" s="114" t="s">
        <v>63</v>
      </c>
      <c r="E571" s="25"/>
      <c r="F571" s="36">
        <f t="shared" si="73"/>
        <v>0</v>
      </c>
      <c r="G571" s="115">
        <v>1</v>
      </c>
      <c r="H571" s="116">
        <f t="shared" si="76"/>
        <v>0</v>
      </c>
      <c r="I571" s="29">
        <f t="shared" si="74"/>
        <v>0</v>
      </c>
      <c r="J571" s="121">
        <v>1</v>
      </c>
      <c r="K571" s="118">
        <f t="shared" si="77"/>
        <v>0</v>
      </c>
      <c r="L571" s="119">
        <f t="shared" si="75"/>
        <v>0</v>
      </c>
      <c r="M571" s="120" t="str">
        <f t="shared" si="78"/>
        <v/>
      </c>
    </row>
    <row r="572" spans="1:13" x14ac:dyDescent="0.25">
      <c r="A572" s="103" t="str">
        <f t="shared" si="72"/>
        <v>GS &lt; 50 (Low)</v>
      </c>
      <c r="D572" s="114" t="s">
        <v>64</v>
      </c>
      <c r="E572" s="25"/>
      <c r="F572" s="34">
        <f t="shared" si="73"/>
        <v>-5.1587484510541794E-5</v>
      </c>
      <c r="G572" s="55">
        <f>IF($E551&gt;0, $E551, $E550)</f>
        <v>1000</v>
      </c>
      <c r="H572" s="116">
        <f t="shared" si="76"/>
        <v>-5.1587484510541792E-2</v>
      </c>
      <c r="I572" s="35">
        <f t="shared" si="74"/>
        <v>-5.1587484510541794E-5</v>
      </c>
      <c r="J572" s="56">
        <f>IF($E551&gt;0, $E551, $E550)</f>
        <v>1000</v>
      </c>
      <c r="K572" s="118">
        <f t="shared" si="77"/>
        <v>-5.1587484510541792E-2</v>
      </c>
      <c r="L572" s="119">
        <f t="shared" si="75"/>
        <v>0</v>
      </c>
      <c r="M572" s="120">
        <f t="shared" si="78"/>
        <v>0</v>
      </c>
    </row>
    <row r="573" spans="1:13" ht="26.4" x14ac:dyDescent="0.25">
      <c r="A573" s="103" t="str">
        <f t="shared" si="72"/>
        <v>GS &lt; 50 (Low)</v>
      </c>
      <c r="B573" s="103" t="s">
        <v>65</v>
      </c>
      <c r="C573" s="24">
        <f>B25</f>
        <v>9</v>
      </c>
      <c r="D573" s="46" t="s">
        <v>66</v>
      </c>
      <c r="E573" s="47"/>
      <c r="F573" s="48"/>
      <c r="G573" s="49"/>
      <c r="H573" s="50">
        <f>SUM(H564:H572)</f>
        <v>71.904208354793511</v>
      </c>
      <c r="I573" s="51"/>
      <c r="J573" s="52"/>
      <c r="K573" s="50">
        <f>SUM(K564:K572)</f>
        <v>74.07262287697543</v>
      </c>
      <c r="L573" s="41">
        <f t="shared" si="75"/>
        <v>2.1684145221819193</v>
      </c>
      <c r="M573" s="42">
        <f>IF((H573)=0,"",(L573/H573))</f>
        <v>3.0156990415392864E-2</v>
      </c>
    </row>
    <row r="574" spans="1:13" x14ac:dyDescent="0.25">
      <c r="A574" s="103" t="str">
        <f t="shared" si="72"/>
        <v>GS &lt; 50 (Low)</v>
      </c>
      <c r="D574" s="126" t="s">
        <v>67</v>
      </c>
      <c r="E574" s="25"/>
      <c r="F574" s="36">
        <f t="shared" si="73"/>
        <v>1.32E-2</v>
      </c>
      <c r="G574" s="43">
        <f>IF($E551&gt;0, $E551, $E550*$E552)</f>
        <v>1041.5</v>
      </c>
      <c r="H574" s="116">
        <f>G574*F574</f>
        <v>13.7478</v>
      </c>
      <c r="I574" s="35">
        <f t="shared" si="74"/>
        <v>1.3899999999999999E-2</v>
      </c>
      <c r="J574" s="44">
        <f>IF($E551&gt;0, $E551, $E550*$E553)</f>
        <v>1041.5</v>
      </c>
      <c r="K574" s="118">
        <f>J574*I574</f>
        <v>14.476849999999999</v>
      </c>
      <c r="L574" s="119">
        <f t="shared" si="75"/>
        <v>0.72904999999999909</v>
      </c>
      <c r="M574" s="120">
        <f>IF(ISERROR(L574/H574), "", L574/H574)</f>
        <v>5.3030303030302962E-2</v>
      </c>
    </row>
    <row r="575" spans="1:13" ht="26.4" x14ac:dyDescent="0.25">
      <c r="A575" s="103" t="str">
        <f t="shared" si="72"/>
        <v>GS &lt; 50 (Low)</v>
      </c>
      <c r="D575" s="128" t="s">
        <v>68</v>
      </c>
      <c r="E575" s="25"/>
      <c r="F575" s="36">
        <f t="shared" si="73"/>
        <v>9.7999999999999997E-3</v>
      </c>
      <c r="G575" s="43">
        <f>IF($E551&gt;0, $E551, $E550*$E552)</f>
        <v>1041.5</v>
      </c>
      <c r="H575" s="116">
        <f>G575*F575</f>
        <v>10.2067</v>
      </c>
      <c r="I575" s="35">
        <f t="shared" si="74"/>
        <v>1.03E-2</v>
      </c>
      <c r="J575" s="44">
        <f>IF($E551&gt;0, $E551, $E550*$E553)</f>
        <v>1041.5</v>
      </c>
      <c r="K575" s="118">
        <f>J575*I575</f>
        <v>10.727449999999999</v>
      </c>
      <c r="L575" s="119">
        <f t="shared" si="75"/>
        <v>0.5207499999999996</v>
      </c>
      <c r="M575" s="120">
        <f>IF(ISERROR(L575/H575), "", L575/H575)</f>
        <v>5.1020408163265266E-2</v>
      </c>
    </row>
    <row r="576" spans="1:13" ht="26.4" x14ac:dyDescent="0.25">
      <c r="A576" s="103" t="str">
        <f t="shared" si="72"/>
        <v>GS &lt; 50 (Low)</v>
      </c>
      <c r="B576" s="103" t="s">
        <v>69</v>
      </c>
      <c r="C576" s="24">
        <f>B25</f>
        <v>9</v>
      </c>
      <c r="D576" s="46" t="s">
        <v>70</v>
      </c>
      <c r="E576" s="47"/>
      <c r="F576" s="48"/>
      <c r="G576" s="49"/>
      <c r="H576" s="50">
        <f>SUM(H573:H575)</f>
        <v>95.858708354793507</v>
      </c>
      <c r="I576" s="51"/>
      <c r="J576" s="52"/>
      <c r="K576" s="50">
        <f>SUM(K573:K575)</f>
        <v>99.276922876975433</v>
      </c>
      <c r="L576" s="41">
        <f t="shared" si="75"/>
        <v>3.4182145221819269</v>
      </c>
      <c r="M576" s="42">
        <f>IF((H576)=0,"",(L576/H576))</f>
        <v>3.5658883588649937E-2</v>
      </c>
    </row>
    <row r="577" spans="1:13" ht="26.4" x14ac:dyDescent="0.25">
      <c r="A577" s="103" t="str">
        <f t="shared" si="72"/>
        <v>GS &lt; 50 (Low)</v>
      </c>
      <c r="D577" s="129" t="s">
        <v>71</v>
      </c>
      <c r="E577" s="25"/>
      <c r="F577" s="34">
        <f t="shared" si="73"/>
        <v>4.7000000000000002E-3</v>
      </c>
      <c r="G577" s="43">
        <f>E550*E552</f>
        <v>1041.5</v>
      </c>
      <c r="H577" s="53">
        <f>G577*F577</f>
        <v>4.8950500000000003</v>
      </c>
      <c r="I577" s="35">
        <f t="shared" si="74"/>
        <v>4.7000000000000002E-3</v>
      </c>
      <c r="J577" s="44">
        <f>E550*E553</f>
        <v>1041.5</v>
      </c>
      <c r="K577" s="31">
        <f>J577*I577</f>
        <v>4.8950500000000003</v>
      </c>
      <c r="L577" s="119">
        <f t="shared" si="75"/>
        <v>0</v>
      </c>
      <c r="M577" s="120">
        <f>IF(ISERROR(L577/H577), "", L577/H577)</f>
        <v>0</v>
      </c>
    </row>
    <row r="578" spans="1:13" ht="26.4" x14ac:dyDescent="0.25">
      <c r="A578" s="103" t="str">
        <f t="shared" si="72"/>
        <v>GS &lt; 50 (Low)</v>
      </c>
      <c r="D578" s="129" t="s">
        <v>72</v>
      </c>
      <c r="E578" s="25"/>
      <c r="F578" s="34">
        <f t="shared" si="73"/>
        <v>5.9999999999999995E-4</v>
      </c>
      <c r="G578" s="43">
        <f>E550*E552</f>
        <v>1041.5</v>
      </c>
      <c r="H578" s="53">
        <f>G578*F578</f>
        <v>0.6248999999999999</v>
      </c>
      <c r="I578" s="35">
        <f t="shared" si="74"/>
        <v>5.9999999999999995E-4</v>
      </c>
      <c r="J578" s="44">
        <f>E550*E553</f>
        <v>1041.5</v>
      </c>
      <c r="K578" s="31">
        <f>J578*I578</f>
        <v>0.6248999999999999</v>
      </c>
      <c r="L578" s="119">
        <f t="shared" si="75"/>
        <v>0</v>
      </c>
      <c r="M578" s="120">
        <f>IF(ISERROR(L578/H578), "", L578/H578)</f>
        <v>0</v>
      </c>
    </row>
    <row r="579" spans="1:13" x14ac:dyDescent="0.25">
      <c r="A579" s="103" t="str">
        <f t="shared" si="72"/>
        <v>GS &lt; 50 (Low)</v>
      </c>
      <c r="D579" s="25" t="s">
        <v>73</v>
      </c>
      <c r="E579" s="25"/>
      <c r="F579" s="54">
        <f t="shared" si="73"/>
        <v>0.25</v>
      </c>
      <c r="G579" s="115">
        <v>1</v>
      </c>
      <c r="H579" s="130">
        <f>G579*F579</f>
        <v>0.25</v>
      </c>
      <c r="I579" s="45">
        <f t="shared" si="74"/>
        <v>0.25</v>
      </c>
      <c r="J579" s="117">
        <v>1</v>
      </c>
      <c r="K579" s="118">
        <f>J579*I579</f>
        <v>0.25</v>
      </c>
      <c r="L579" s="119">
        <f t="shared" si="75"/>
        <v>0</v>
      </c>
      <c r="M579" s="120">
        <f>IF(ISERROR(L579/H579), "", L579/H579)</f>
        <v>0</v>
      </c>
    </row>
    <row r="580" spans="1:13" ht="26.4" hidden="1" customHeight="1" x14ac:dyDescent="0.25">
      <c r="A580" s="103" t="str">
        <f t="shared" si="72"/>
        <v>GS &lt; 50 (Low)</v>
      </c>
      <c r="D580" s="129" t="s">
        <v>74</v>
      </c>
      <c r="E580" s="25"/>
      <c r="F580" s="34">
        <f t="shared" si="73"/>
        <v>0</v>
      </c>
      <c r="G580" s="55"/>
      <c r="H580" s="130"/>
      <c r="I580" s="35">
        <f t="shared" si="74"/>
        <v>0</v>
      </c>
      <c r="J580" s="56"/>
      <c r="K580" s="118"/>
      <c r="L580" s="119"/>
      <c r="M580" s="120"/>
    </row>
    <row r="581" spans="1:13" x14ac:dyDescent="0.25">
      <c r="A581" s="103" t="str">
        <f t="shared" si="72"/>
        <v>GS &lt; 50 (Low)</v>
      </c>
      <c r="B581" s="103" t="s">
        <v>12</v>
      </c>
      <c r="D581" s="25" t="s">
        <v>75</v>
      </c>
      <c r="E581" s="25"/>
      <c r="F581" s="34">
        <f t="shared" si="73"/>
        <v>9.8000000000000004E-2</v>
      </c>
      <c r="G581" s="55">
        <f>IF(AND(E550*12&gt;=150000),OffPeakPer*E550*E552,OffPeakPer*E550)</f>
        <v>640</v>
      </c>
      <c r="H581" s="130">
        <f>G581*F581</f>
        <v>62.72</v>
      </c>
      <c r="I581" s="35">
        <f t="shared" si="74"/>
        <v>9.8000000000000004E-2</v>
      </c>
      <c r="J581" s="56">
        <f>IF(AND(E550*12&gt;=150000),OffPeakPer*E550*E553,OffPeakPer*E550)</f>
        <v>640</v>
      </c>
      <c r="K581" s="118">
        <f>J581*I581</f>
        <v>62.72</v>
      </c>
      <c r="L581" s="119">
        <f>K581-H581</f>
        <v>0</v>
      </c>
      <c r="M581" s="120">
        <f>IF(ISERROR(L581/H581), "", L581/H581)</f>
        <v>0</v>
      </c>
    </row>
    <row r="582" spans="1:13" x14ac:dyDescent="0.25">
      <c r="A582" s="103" t="str">
        <f t="shared" si="72"/>
        <v>GS &lt; 50 (Low)</v>
      </c>
      <c r="B582" s="103" t="s">
        <v>12</v>
      </c>
      <c r="D582" s="25" t="s">
        <v>76</v>
      </c>
      <c r="E582" s="25"/>
      <c r="F582" s="34">
        <f t="shared" si="73"/>
        <v>0.157</v>
      </c>
      <c r="G582" s="55">
        <f>IF(AND(E550*12&gt;=150000),MidPeakPer*E550*E552,MidPeakPer*E550)</f>
        <v>180</v>
      </c>
      <c r="H582" s="130">
        <f>G582*F582</f>
        <v>28.26</v>
      </c>
      <c r="I582" s="35">
        <f t="shared" si="74"/>
        <v>0.157</v>
      </c>
      <c r="J582" s="56">
        <f>IF(AND(E550*12&gt;=150000),MidPeakPer*E550*E553,MidPeakPer*E550)</f>
        <v>180</v>
      </c>
      <c r="K582" s="118">
        <f>J582*I582</f>
        <v>28.26</v>
      </c>
      <c r="L582" s="119">
        <f>K582-H582</f>
        <v>0</v>
      </c>
      <c r="M582" s="120">
        <f>IF(ISERROR(L582/H582), "", L582/H582)</f>
        <v>0</v>
      </c>
    </row>
    <row r="583" spans="1:13" ht="13.8" thickBot="1" x14ac:dyDescent="0.3">
      <c r="A583" s="103" t="str">
        <f t="shared" si="72"/>
        <v>GS &lt; 50 (Low)</v>
      </c>
      <c r="B583" s="103" t="s">
        <v>12</v>
      </c>
      <c r="D583" s="103" t="s">
        <v>77</v>
      </c>
      <c r="E583" s="25"/>
      <c r="F583" s="34">
        <f t="shared" si="73"/>
        <v>0.20300000000000001</v>
      </c>
      <c r="G583" s="55">
        <f>IF(AND(E550*12&gt;=150000),OnPeakPer*E550*E552,OnPeakPer*E550)</f>
        <v>180</v>
      </c>
      <c r="H583" s="130">
        <f>G583*F583</f>
        <v>36.54</v>
      </c>
      <c r="I583" s="35">
        <f t="shared" si="74"/>
        <v>0.20300000000000001</v>
      </c>
      <c r="J583" s="56">
        <f>IF(AND(E550*12&gt;=150000),OnPeakPer*E550*E553,OnPeakPer*E550)</f>
        <v>180</v>
      </c>
      <c r="K583" s="118">
        <f>J583*I583</f>
        <v>36.54</v>
      </c>
      <c r="L583" s="119">
        <f>K583-H583</f>
        <v>0</v>
      </c>
      <c r="M583" s="120">
        <f>IF(ISERROR(L583/H583), "", L583/H583)</f>
        <v>0</v>
      </c>
    </row>
    <row r="584" spans="1:13" ht="13.2" hidden="1" customHeight="1" x14ac:dyDescent="0.25">
      <c r="A584" s="103" t="str">
        <f t="shared" si="72"/>
        <v>GS &lt; 50 (Low)</v>
      </c>
      <c r="B584" s="103" t="s">
        <v>78</v>
      </c>
      <c r="D584" s="25" t="s">
        <v>79</v>
      </c>
      <c r="E584" s="25"/>
      <c r="F584" s="34">
        <f t="shared" si="73"/>
        <v>0.11308</v>
      </c>
      <c r="G584" s="55">
        <f>IF(AND(E550*12&gt;=150000),E550*E552,E550)</f>
        <v>1000</v>
      </c>
      <c r="H584" s="130">
        <f>G584*F584</f>
        <v>113.08</v>
      </c>
      <c r="I584" s="35">
        <f t="shared" si="74"/>
        <v>0.11308</v>
      </c>
      <c r="J584" s="56">
        <f>IF(AND(E550*12&gt;=150000),E550*E553,E550)</f>
        <v>1000</v>
      </c>
      <c r="K584" s="118">
        <f>J584*I584</f>
        <v>113.08</v>
      </c>
      <c r="L584" s="119">
        <f>K584-H584</f>
        <v>0</v>
      </c>
      <c r="M584" s="120">
        <f>IF(ISERROR(L584/H584), "", L584/H584)</f>
        <v>0</v>
      </c>
    </row>
    <row r="585" spans="1:13" ht="13.8" hidden="1" customHeight="1" thickBot="1" x14ac:dyDescent="0.3">
      <c r="A585" s="103" t="str">
        <f t="shared" si="72"/>
        <v>GS &lt; 50 (Low)</v>
      </c>
      <c r="B585" s="103" t="s">
        <v>17</v>
      </c>
      <c r="D585" s="25" t="s">
        <v>80</v>
      </c>
      <c r="E585" s="25"/>
      <c r="F585" s="34">
        <f t="shared" si="73"/>
        <v>0.11308</v>
      </c>
      <c r="G585" s="55">
        <f>IF(AND(E550*12&gt;=150000),E550*E552,E550)</f>
        <v>1000</v>
      </c>
      <c r="H585" s="130">
        <f>G585*F585</f>
        <v>113.08</v>
      </c>
      <c r="I585" s="35">
        <f t="shared" si="74"/>
        <v>0.11308</v>
      </c>
      <c r="J585" s="56">
        <f>IF(AND(E550*12&gt;=150000),E550*E553,E550)</f>
        <v>1000</v>
      </c>
      <c r="K585" s="118">
        <f>J585*I585</f>
        <v>113.08</v>
      </c>
      <c r="L585" s="119">
        <f>K585-H585</f>
        <v>0</v>
      </c>
      <c r="M585" s="120">
        <f>IF(ISERROR(L585/H585), "", L585/H585)</f>
        <v>0</v>
      </c>
    </row>
    <row r="586" spans="1:13" ht="13.8" thickBot="1" x14ac:dyDescent="0.3">
      <c r="A586" s="103" t="str">
        <f t="shared" si="72"/>
        <v>GS &lt; 50 (Low)</v>
      </c>
      <c r="D586" s="58"/>
      <c r="E586" s="59"/>
      <c r="F586" s="60"/>
      <c r="G586" s="61"/>
      <c r="H586" s="62"/>
      <c r="I586" s="60"/>
      <c r="J586" s="63"/>
      <c r="K586" s="62"/>
      <c r="L586" s="64"/>
      <c r="M586" s="65"/>
    </row>
    <row r="587" spans="1:13" x14ac:dyDescent="0.25">
      <c r="A587" s="103" t="str">
        <f t="shared" si="72"/>
        <v>GS &lt; 50 (Low)</v>
      </c>
      <c r="B587" s="103" t="s">
        <v>12</v>
      </c>
      <c r="D587" s="135" t="s">
        <v>81</v>
      </c>
      <c r="E587" s="25"/>
      <c r="F587" s="136"/>
      <c r="G587" s="137"/>
      <c r="H587" s="138">
        <f>SUM(H577:H583,H576)</f>
        <v>229.1486583547935</v>
      </c>
      <c r="I587" s="139"/>
      <c r="J587" s="139"/>
      <c r="K587" s="138">
        <f>SUM(K577:K583,K576)</f>
        <v>232.56687287697542</v>
      </c>
      <c r="L587" s="140">
        <f>K587-H587</f>
        <v>3.4182145221819269</v>
      </c>
      <c r="M587" s="141">
        <f>IF((H587)=0,"",(L587/H587))</f>
        <v>1.4917017392654624E-2</v>
      </c>
    </row>
    <row r="588" spans="1:13" x14ac:dyDescent="0.25">
      <c r="A588" s="103" t="str">
        <f t="shared" si="72"/>
        <v>GS &lt; 50 (Low)</v>
      </c>
      <c r="B588" s="103" t="s">
        <v>12</v>
      </c>
      <c r="D588" s="142" t="s">
        <v>82</v>
      </c>
      <c r="E588" s="25"/>
      <c r="F588" s="136">
        <v>0.13</v>
      </c>
      <c r="G588" s="143"/>
      <c r="H588" s="144">
        <f>H587*F588</f>
        <v>29.789325586123155</v>
      </c>
      <c r="I588" s="145">
        <v>0.13</v>
      </c>
      <c r="J588" s="115"/>
      <c r="K588" s="144">
        <f>K587*I588</f>
        <v>30.233693474006806</v>
      </c>
      <c r="L588" s="119">
        <f>K588-H588</f>
        <v>0.44436788788365078</v>
      </c>
      <c r="M588" s="146">
        <f>IF((H588)=0,"",(L588/H588))</f>
        <v>1.4917017392654634E-2</v>
      </c>
    </row>
    <row r="589" spans="1:13" ht="14.4" x14ac:dyDescent="0.3">
      <c r="A589" s="103" t="str">
        <f t="shared" si="72"/>
        <v>GS &lt; 50 (Low)</v>
      </c>
      <c r="B589" s="103" t="s">
        <v>12</v>
      </c>
      <c r="D589" s="142" t="s">
        <v>83</v>
      </c>
      <c r="E589" s="147"/>
      <c r="F589" s="148">
        <v>0.23499999999999999</v>
      </c>
      <c r="G589" s="143"/>
      <c r="H589" s="144">
        <f>IF(OR(ISNUMBER(SEARCH("[DGEN]", E548))=TRUE, ISNUMBER(SEARCH("STREET LIGHT", E548))=TRUE), 0, IF(AND(E550=0, E551=0),0, IF(AND(E551=0, E550*12&gt;250000), 0, IF(AND(E550=0, E551&gt;=50), 0, IF(E550*12&lt;=250000, F589*H587*-1, IF(E551&lt;50, F589*H587*-1, 0))))))</f>
        <v>-53.84993471337647</v>
      </c>
      <c r="I589" s="148">
        <v>0.23499999999999999</v>
      </c>
      <c r="J589" s="115"/>
      <c r="K589" s="144">
        <f>IF(OR(ISNUMBER(SEARCH("[DGEN]", E548))=TRUE, ISNUMBER(SEARCH("STREET LIGHT", E548))=TRUE), 0, IF(AND(E550=0, E551=0),0, IF(AND(E551=0, E550*12&gt;250000), 0, IF(AND(E550=0, E551&gt;=50), 0, IF(E550*12&lt;=250000, I589*K587*-1, IF(E551&lt;50, I589*K587*-1, 0))))))</f>
        <v>-54.653215126089222</v>
      </c>
      <c r="L589" s="119">
        <f>K589-H589</f>
        <v>-0.80328041271275197</v>
      </c>
      <c r="M589" s="146"/>
    </row>
    <row r="590" spans="1:13" ht="13.8" thickBot="1" x14ac:dyDescent="0.3">
      <c r="A590" s="103" t="str">
        <f t="shared" si="72"/>
        <v>GS &lt; 50 (Low)</v>
      </c>
      <c r="B590" s="103" t="s">
        <v>84</v>
      </c>
      <c r="C590" s="24">
        <f>B25</f>
        <v>9</v>
      </c>
      <c r="D590" s="247" t="s">
        <v>85</v>
      </c>
      <c r="E590" s="247"/>
      <c r="F590" s="77"/>
      <c r="G590" s="78"/>
      <c r="H590" s="79">
        <f>H587+H588+H589</f>
        <v>205.08804922754018</v>
      </c>
      <c r="I590" s="80"/>
      <c r="J590" s="80"/>
      <c r="K590" s="81">
        <f>K587+K588+K589</f>
        <v>208.14735122489304</v>
      </c>
      <c r="L590" s="82">
        <f>K590-H590</f>
        <v>3.0593019973528612</v>
      </c>
      <c r="M590" s="83">
        <f>IF((H590)=0,"",(L590/H590))</f>
        <v>1.4917017392654802E-2</v>
      </c>
    </row>
    <row r="591" spans="1:13" ht="13.8" thickBot="1" x14ac:dyDescent="0.3">
      <c r="A591" s="103" t="str">
        <f t="shared" si="72"/>
        <v>GS &lt; 50 (Low)</v>
      </c>
      <c r="B591" s="103" t="s">
        <v>12</v>
      </c>
      <c r="D591" s="58"/>
      <c r="E591" s="59"/>
      <c r="F591" s="60"/>
      <c r="G591" s="61"/>
      <c r="H591" s="62"/>
      <c r="I591" s="60"/>
      <c r="J591" s="63"/>
      <c r="K591" s="62"/>
      <c r="L591" s="64"/>
      <c r="M591" s="65"/>
    </row>
    <row r="594" spans="1:13" x14ac:dyDescent="0.25">
      <c r="D594" s="104" t="s">
        <v>34</v>
      </c>
      <c r="E594" s="246" t="str">
        <f>D26</f>
        <v>GS &lt; 50 (High)</v>
      </c>
      <c r="F594" s="246"/>
      <c r="G594" s="246"/>
      <c r="H594" s="246"/>
      <c r="I594" s="246"/>
      <c r="J594" s="246"/>
      <c r="K594" s="103" t="str">
        <f>IF(N544="DEMAND - INTERVAL","RTSR - INTERVAL METERED","")</f>
        <v/>
      </c>
    </row>
    <row r="595" spans="1:13" x14ac:dyDescent="0.25">
      <c r="D595" s="104" t="s">
        <v>35</v>
      </c>
      <c r="E595" s="236" t="str">
        <f>H26</f>
        <v>RPP</v>
      </c>
      <c r="F595" s="236"/>
      <c r="G595" s="236"/>
      <c r="H595" s="20"/>
      <c r="I595" s="20"/>
    </row>
    <row r="596" spans="1:13" ht="15.6" x14ac:dyDescent="0.25">
      <c r="D596" s="104" t="s">
        <v>36</v>
      </c>
      <c r="E596" s="21">
        <f>K26</f>
        <v>5000</v>
      </c>
      <c r="F596" s="105" t="s">
        <v>11</v>
      </c>
      <c r="J596" s="22"/>
      <c r="K596" s="22"/>
      <c r="L596" s="22"/>
      <c r="M596" s="22"/>
    </row>
    <row r="597" spans="1:13" ht="15.6" x14ac:dyDescent="0.3">
      <c r="D597" s="104" t="s">
        <v>37</v>
      </c>
      <c r="E597" s="21">
        <f>L26</f>
        <v>0</v>
      </c>
      <c r="F597" s="106" t="s">
        <v>16</v>
      </c>
      <c r="G597" s="107"/>
      <c r="H597" s="108"/>
      <c r="I597" s="108"/>
      <c r="J597" s="108"/>
    </row>
    <row r="598" spans="1:13" x14ac:dyDescent="0.25">
      <c r="D598" s="104" t="s">
        <v>38</v>
      </c>
      <c r="E598" s="23">
        <f>I26</f>
        <v>1.0415000000000001</v>
      </c>
    </row>
    <row r="599" spans="1:13" x14ac:dyDescent="0.25">
      <c r="D599" s="104" t="s">
        <v>39</v>
      </c>
      <c r="E599" s="23">
        <f>J26</f>
        <v>1.0415000000000001</v>
      </c>
    </row>
    <row r="601" spans="1:13" x14ac:dyDescent="0.25">
      <c r="E601" s="105"/>
      <c r="F601" s="237" t="s">
        <v>40</v>
      </c>
      <c r="G601" s="238"/>
      <c r="H601" s="239"/>
      <c r="I601" s="237" t="s">
        <v>41</v>
      </c>
      <c r="J601" s="238"/>
      <c r="K601" s="239"/>
      <c r="L601" s="237" t="s">
        <v>42</v>
      </c>
      <c r="M601" s="239"/>
    </row>
    <row r="602" spans="1:13" x14ac:dyDescent="0.25">
      <c r="E602" s="240"/>
      <c r="F602" s="109" t="s">
        <v>43</v>
      </c>
      <c r="G602" s="109" t="s">
        <v>44</v>
      </c>
      <c r="H602" s="110" t="s">
        <v>45</v>
      </c>
      <c r="I602" s="109" t="s">
        <v>43</v>
      </c>
      <c r="J602" s="111" t="s">
        <v>44</v>
      </c>
      <c r="K602" s="110" t="s">
        <v>45</v>
      </c>
      <c r="L602" s="242" t="s">
        <v>46</v>
      </c>
      <c r="M602" s="244" t="s">
        <v>47</v>
      </c>
    </row>
    <row r="603" spans="1:13" x14ac:dyDescent="0.25">
      <c r="E603" s="241"/>
      <c r="F603" s="112" t="s">
        <v>48</v>
      </c>
      <c r="G603" s="112"/>
      <c r="H603" s="113" t="s">
        <v>48</v>
      </c>
      <c r="I603" s="112" t="s">
        <v>48</v>
      </c>
      <c r="J603" s="113"/>
      <c r="K603" s="113" t="s">
        <v>48</v>
      </c>
      <c r="L603" s="243"/>
      <c r="M603" s="245"/>
    </row>
    <row r="604" spans="1:13" x14ac:dyDescent="0.25">
      <c r="A604" s="103" t="str">
        <f>$E594</f>
        <v>GS &lt; 50 (High)</v>
      </c>
      <c r="D604" s="114" t="s">
        <v>49</v>
      </c>
      <c r="E604" s="25"/>
      <c r="F604" s="26">
        <f>F130</f>
        <v>27.24</v>
      </c>
      <c r="G604" s="115">
        <v>1</v>
      </c>
      <c r="H604" s="116">
        <f>G604*F604</f>
        <v>27.24</v>
      </c>
      <c r="I604" s="29">
        <f>I130</f>
        <v>27.24</v>
      </c>
      <c r="J604" s="117">
        <f>G604</f>
        <v>1</v>
      </c>
      <c r="K604" s="118">
        <f>J604*I604</f>
        <v>27.24</v>
      </c>
      <c r="L604" s="119">
        <f>K604-H604</f>
        <v>0</v>
      </c>
      <c r="M604" s="120">
        <f>IF(ISERROR(L604/H604), "", L604/H604)</f>
        <v>0</v>
      </c>
    </row>
    <row r="605" spans="1:13" x14ac:dyDescent="0.25">
      <c r="A605" s="103" t="str">
        <f t="shared" ref="A605:A637" si="79">A604</f>
        <v>GS &lt; 50 (High)</v>
      </c>
      <c r="D605" s="114" t="s">
        <v>50</v>
      </c>
      <c r="E605" s="25"/>
      <c r="F605" s="34">
        <f t="shared" ref="F605:F631" si="80">F131</f>
        <v>3.5499999999999997E-2</v>
      </c>
      <c r="G605" s="115">
        <f>IF($E597&gt;0, $E597, $E596)</f>
        <v>5000</v>
      </c>
      <c r="H605" s="116">
        <f>G605*F605</f>
        <v>177.49999999999997</v>
      </c>
      <c r="I605" s="35">
        <f t="shared" ref="I605:I631" si="81">I131</f>
        <v>3.7600000000000001E-2</v>
      </c>
      <c r="J605" s="117">
        <f>IF($E597&gt;0, $E597, $E596)</f>
        <v>5000</v>
      </c>
      <c r="K605" s="118">
        <f>J605*I605</f>
        <v>188</v>
      </c>
      <c r="L605" s="119">
        <f>K605-H605</f>
        <v>10.500000000000028</v>
      </c>
      <c r="M605" s="120">
        <f>IF(ISERROR(L605/H605), "", L605/H605)</f>
        <v>5.915492957746496E-2</v>
      </c>
    </row>
    <row r="606" spans="1:13" ht="13.2" hidden="1" customHeight="1" x14ac:dyDescent="0.25">
      <c r="A606" s="103" t="str">
        <f t="shared" si="79"/>
        <v>GS &lt; 50 (High)</v>
      </c>
      <c r="D606" s="114" t="s">
        <v>51</v>
      </c>
      <c r="E606" s="25"/>
      <c r="F606" s="34">
        <f t="shared" si="80"/>
        <v>0</v>
      </c>
      <c r="G606" s="115">
        <f>IF($E597&gt;0, $E597, $E596)</f>
        <v>5000</v>
      </c>
      <c r="H606" s="116">
        <v>0</v>
      </c>
      <c r="I606" s="35">
        <f t="shared" si="81"/>
        <v>0</v>
      </c>
      <c r="J606" s="117">
        <f>IF($E597&gt;0, $E597, $E596)</f>
        <v>5000</v>
      </c>
      <c r="K606" s="118">
        <v>0</v>
      </c>
      <c r="L606" s="119"/>
      <c r="M606" s="120"/>
    </row>
    <row r="607" spans="1:13" ht="13.2" hidden="1" customHeight="1" x14ac:dyDescent="0.25">
      <c r="A607" s="103" t="str">
        <f t="shared" si="79"/>
        <v>GS &lt; 50 (High)</v>
      </c>
      <c r="D607" s="114" t="s">
        <v>52</v>
      </c>
      <c r="E607" s="25"/>
      <c r="F607" s="34">
        <f t="shared" si="80"/>
        <v>0</v>
      </c>
      <c r="G607" s="115">
        <f>IF($E597&gt;0, $E597, $E596)</f>
        <v>5000</v>
      </c>
      <c r="H607" s="116">
        <v>0</v>
      </c>
      <c r="I607" s="35">
        <f t="shared" si="81"/>
        <v>0</v>
      </c>
      <c r="J607" s="121">
        <f>IF($E597&gt;0, $E597, $E596)</f>
        <v>5000</v>
      </c>
      <c r="K607" s="118">
        <v>0</v>
      </c>
      <c r="L607" s="119">
        <f t="shared" ref="L607:L625" si="82">K607-H607</f>
        <v>0</v>
      </c>
      <c r="M607" s="120" t="str">
        <f>IF(ISERROR(L607/H607), "", L607/H607)</f>
        <v/>
      </c>
    </row>
    <row r="608" spans="1:13" x14ac:dyDescent="0.25">
      <c r="A608" s="103" t="str">
        <f t="shared" si="79"/>
        <v>GS &lt; 50 (High)</v>
      </c>
      <c r="D608" s="114" t="s">
        <v>53</v>
      </c>
      <c r="E608" s="25"/>
      <c r="F608" s="26">
        <f t="shared" si="80"/>
        <v>0</v>
      </c>
      <c r="G608" s="115">
        <v>1</v>
      </c>
      <c r="H608" s="116">
        <f>G608*F608</f>
        <v>0</v>
      </c>
      <c r="I608" s="29">
        <f t="shared" si="81"/>
        <v>0</v>
      </c>
      <c r="J608" s="117">
        <f>G608</f>
        <v>1</v>
      </c>
      <c r="K608" s="118">
        <f>J608*I608</f>
        <v>0</v>
      </c>
      <c r="L608" s="119">
        <f t="shared" si="82"/>
        <v>0</v>
      </c>
      <c r="M608" s="120" t="str">
        <f>IF(ISERROR(L608/H608), "", L608/H608)</f>
        <v/>
      </c>
    </row>
    <row r="609" spans="1:13" x14ac:dyDescent="0.25">
      <c r="A609" s="103" t="str">
        <f t="shared" si="79"/>
        <v>GS &lt; 50 (High)</v>
      </c>
      <c r="D609" s="114" t="s">
        <v>54</v>
      </c>
      <c r="E609" s="25"/>
      <c r="F609" s="36">
        <f t="shared" si="80"/>
        <v>2.0071596141889988E-3</v>
      </c>
      <c r="G609" s="115">
        <f>IF($E597&gt;0, $E597, $E596)</f>
        <v>5000</v>
      </c>
      <c r="H609" s="116">
        <f>G609*F609</f>
        <v>10.035798070944994</v>
      </c>
      <c r="I609" s="35">
        <f t="shared" si="81"/>
        <v>2.0071596141889988E-3</v>
      </c>
      <c r="J609" s="117">
        <f>IF($E597&gt;0, $E597, $E596)</f>
        <v>5000</v>
      </c>
      <c r="K609" s="118">
        <f>J609*I609</f>
        <v>10.035798070944994</v>
      </c>
      <c r="L609" s="119">
        <f t="shared" si="82"/>
        <v>0</v>
      </c>
      <c r="M609" s="120">
        <f>IF(ISERROR(L609/H609), "", L609/H609)</f>
        <v>0</v>
      </c>
    </row>
    <row r="610" spans="1:13" x14ac:dyDescent="0.25">
      <c r="A610" s="103" t="str">
        <f t="shared" si="79"/>
        <v>GS &lt; 50 (High)</v>
      </c>
      <c r="B610" s="103" t="s">
        <v>55</v>
      </c>
      <c r="C610" s="24">
        <f>B26</f>
        <v>10</v>
      </c>
      <c r="D610" s="46" t="s">
        <v>56</v>
      </c>
      <c r="E610" s="47"/>
      <c r="F610" s="48"/>
      <c r="G610" s="49"/>
      <c r="H610" s="50">
        <f>SUM(H604:H609)</f>
        <v>214.77579807094497</v>
      </c>
      <c r="I610" s="51"/>
      <c r="J610" s="52"/>
      <c r="K610" s="50">
        <f>SUM(K604:K609)</f>
        <v>225.275798070945</v>
      </c>
      <c r="L610" s="41">
        <f t="shared" si="82"/>
        <v>10.500000000000028</v>
      </c>
      <c r="M610" s="42">
        <f>IF((H610)=0,"",(L610/H610))</f>
        <v>4.8888189890611687E-2</v>
      </c>
    </row>
    <row r="611" spans="1:13" x14ac:dyDescent="0.25">
      <c r="A611" s="103" t="str">
        <f t="shared" si="79"/>
        <v>GS &lt; 50 (High)</v>
      </c>
      <c r="D611" s="123" t="s">
        <v>57</v>
      </c>
      <c r="E611" s="25"/>
      <c r="F611" s="34">
        <f t="shared" si="80"/>
        <v>0.12752000000000002</v>
      </c>
      <c r="G611" s="43">
        <f>IF(F611=0, 0, $E596*E598-E596)</f>
        <v>207.50000000000091</v>
      </c>
      <c r="H611" s="28">
        <f t="shared" ref="H611:H618" si="83">G611*F611</f>
        <v>26.460400000000121</v>
      </c>
      <c r="I611" s="35">
        <f t="shared" si="81"/>
        <v>0.12752000000000002</v>
      </c>
      <c r="J611" s="44">
        <f>IF(I611=0, 0, E596*E599-E596)</f>
        <v>207.50000000000091</v>
      </c>
      <c r="K611" s="31">
        <f t="shared" ref="K611:K618" si="84">J611*I611</f>
        <v>26.460400000000121</v>
      </c>
      <c r="L611" s="119">
        <f t="shared" si="82"/>
        <v>0</v>
      </c>
      <c r="M611" s="120">
        <f t="shared" ref="M611:M618" si="85">IF(ISERROR(L611/H611), "", L611/H611)</f>
        <v>0</v>
      </c>
    </row>
    <row r="612" spans="1:13" ht="26.4" x14ac:dyDescent="0.25">
      <c r="A612" s="103" t="str">
        <f t="shared" si="79"/>
        <v>GS &lt; 50 (High)</v>
      </c>
      <c r="D612" s="123" t="s">
        <v>58</v>
      </c>
      <c r="E612" s="25"/>
      <c r="F612" s="36">
        <f t="shared" si="80"/>
        <v>0</v>
      </c>
      <c r="G612" s="55">
        <f>IF($E597&gt;0, $E597, $E596)</f>
        <v>5000</v>
      </c>
      <c r="H612" s="116">
        <f t="shared" si="83"/>
        <v>0</v>
      </c>
      <c r="I612" s="35">
        <f t="shared" si="81"/>
        <v>0</v>
      </c>
      <c r="J612" s="56">
        <f>IF($E597&gt;0, $E597, $E596)</f>
        <v>5000</v>
      </c>
      <c r="K612" s="118">
        <f t="shared" si="84"/>
        <v>0</v>
      </c>
      <c r="L612" s="119">
        <f t="shared" si="82"/>
        <v>0</v>
      </c>
      <c r="M612" s="120" t="str">
        <f t="shared" si="85"/>
        <v/>
      </c>
    </row>
    <row r="613" spans="1:13" x14ac:dyDescent="0.25">
      <c r="A613" s="103" t="str">
        <f t="shared" si="79"/>
        <v>GS &lt; 50 (High)</v>
      </c>
      <c r="D613" s="123" t="s">
        <v>59</v>
      </c>
      <c r="E613" s="25"/>
      <c r="F613" s="36">
        <f t="shared" si="80"/>
        <v>0</v>
      </c>
      <c r="G613" s="55">
        <f>IF($E597&gt;0, $E597, $E596)</f>
        <v>5000</v>
      </c>
      <c r="H613" s="116">
        <f t="shared" si="83"/>
        <v>0</v>
      </c>
      <c r="I613" s="35">
        <f t="shared" si="81"/>
        <v>0</v>
      </c>
      <c r="J613" s="56">
        <f>IF($E597&gt;0, $E597, $E596)</f>
        <v>5000</v>
      </c>
      <c r="K613" s="118">
        <f t="shared" si="84"/>
        <v>0</v>
      </c>
      <c r="L613" s="119">
        <f t="shared" si="82"/>
        <v>0</v>
      </c>
      <c r="M613" s="120" t="str">
        <f t="shared" si="85"/>
        <v/>
      </c>
    </row>
    <row r="614" spans="1:13" x14ac:dyDescent="0.25">
      <c r="A614" s="103" t="str">
        <f t="shared" si="79"/>
        <v>GS &lt; 50 (High)</v>
      </c>
      <c r="D614" s="123" t="s">
        <v>60</v>
      </c>
      <c r="E614" s="25"/>
      <c r="F614" s="34">
        <f t="shared" si="80"/>
        <v>0</v>
      </c>
      <c r="G614" s="55">
        <f>E596</f>
        <v>5000</v>
      </c>
      <c r="H614" s="116">
        <f t="shared" si="83"/>
        <v>0</v>
      </c>
      <c r="I614" s="35">
        <f t="shared" si="81"/>
        <v>0</v>
      </c>
      <c r="J614" s="56">
        <f>E596</f>
        <v>5000</v>
      </c>
      <c r="K614" s="118">
        <f t="shared" si="84"/>
        <v>0</v>
      </c>
      <c r="L614" s="119">
        <f t="shared" si="82"/>
        <v>0</v>
      </c>
      <c r="M614" s="120" t="str">
        <f t="shared" si="85"/>
        <v/>
      </c>
    </row>
    <row r="615" spans="1:13" x14ac:dyDescent="0.25">
      <c r="A615" s="103" t="str">
        <f t="shared" si="79"/>
        <v>GS &lt; 50 (High)</v>
      </c>
      <c r="D615" s="114" t="s">
        <v>61</v>
      </c>
      <c r="E615" s="25"/>
      <c r="F615" s="36">
        <f t="shared" si="80"/>
        <v>1.4965562251150709E-3</v>
      </c>
      <c r="G615" s="55">
        <f>IF($E597&gt;0, $E597, $E596)</f>
        <v>5000</v>
      </c>
      <c r="H615" s="116">
        <f t="shared" si="83"/>
        <v>7.4827811255753547</v>
      </c>
      <c r="I615" s="35">
        <f t="shared" si="81"/>
        <v>1.5649707472969784E-3</v>
      </c>
      <c r="J615" s="56">
        <f>IF($E597&gt;0, $E597, $E596)</f>
        <v>5000</v>
      </c>
      <c r="K615" s="118">
        <f t="shared" si="84"/>
        <v>7.8248537364848918</v>
      </c>
      <c r="L615" s="119">
        <f t="shared" si="82"/>
        <v>0.34207261090953711</v>
      </c>
      <c r="M615" s="120">
        <f t="shared" si="85"/>
        <v>4.571463539677368E-2</v>
      </c>
    </row>
    <row r="616" spans="1:13" ht="26.4" x14ac:dyDescent="0.25">
      <c r="A616" s="103" t="str">
        <f t="shared" si="79"/>
        <v>GS &lt; 50 (High)</v>
      </c>
      <c r="D616" s="123" t="s">
        <v>62</v>
      </c>
      <c r="E616" s="25"/>
      <c r="F616" s="36">
        <f t="shared" si="80"/>
        <v>0.42</v>
      </c>
      <c r="G616" s="115">
        <v>1</v>
      </c>
      <c r="H616" s="116">
        <f t="shared" si="83"/>
        <v>0.42</v>
      </c>
      <c r="I616" s="45">
        <f t="shared" si="81"/>
        <v>0.42</v>
      </c>
      <c r="J616" s="121">
        <v>1</v>
      </c>
      <c r="K616" s="118">
        <f t="shared" si="84"/>
        <v>0.42</v>
      </c>
      <c r="L616" s="119">
        <f t="shared" si="82"/>
        <v>0</v>
      </c>
      <c r="M616" s="120">
        <f t="shared" si="85"/>
        <v>0</v>
      </c>
    </row>
    <row r="617" spans="1:13" x14ac:dyDescent="0.25">
      <c r="A617" s="103" t="str">
        <f t="shared" si="79"/>
        <v>GS &lt; 50 (High)</v>
      </c>
      <c r="D617" s="114" t="s">
        <v>63</v>
      </c>
      <c r="E617" s="25"/>
      <c r="F617" s="36">
        <f t="shared" si="80"/>
        <v>0</v>
      </c>
      <c r="G617" s="115">
        <v>1</v>
      </c>
      <c r="H617" s="116">
        <f t="shared" si="83"/>
        <v>0</v>
      </c>
      <c r="I617" s="29">
        <f t="shared" si="81"/>
        <v>0</v>
      </c>
      <c r="J617" s="121">
        <v>1</v>
      </c>
      <c r="K617" s="118">
        <f t="shared" si="84"/>
        <v>0</v>
      </c>
      <c r="L617" s="119">
        <f t="shared" si="82"/>
        <v>0</v>
      </c>
      <c r="M617" s="120" t="str">
        <f t="shared" si="85"/>
        <v/>
      </c>
    </row>
    <row r="618" spans="1:13" x14ac:dyDescent="0.25">
      <c r="A618" s="103" t="str">
        <f t="shared" si="79"/>
        <v>GS &lt; 50 (High)</v>
      </c>
      <c r="D618" s="114" t="s">
        <v>64</v>
      </c>
      <c r="E618" s="25"/>
      <c r="F618" s="34">
        <f t="shared" si="80"/>
        <v>-5.1587484510541794E-5</v>
      </c>
      <c r="G618" s="55">
        <f>IF($E597&gt;0, $E597, $E596)</f>
        <v>5000</v>
      </c>
      <c r="H618" s="116">
        <f t="shared" si="83"/>
        <v>-0.25793742255270896</v>
      </c>
      <c r="I618" s="35">
        <f t="shared" si="81"/>
        <v>-5.1587484510541794E-5</v>
      </c>
      <c r="J618" s="56">
        <f>IF($E597&gt;0, $E597, $E596)</f>
        <v>5000</v>
      </c>
      <c r="K618" s="118">
        <f t="shared" si="84"/>
        <v>-0.25793742255270896</v>
      </c>
      <c r="L618" s="119">
        <f t="shared" si="82"/>
        <v>0</v>
      </c>
      <c r="M618" s="120">
        <f t="shared" si="85"/>
        <v>0</v>
      </c>
    </row>
    <row r="619" spans="1:13" ht="26.4" x14ac:dyDescent="0.25">
      <c r="A619" s="103" t="str">
        <f t="shared" si="79"/>
        <v>GS &lt; 50 (High)</v>
      </c>
      <c r="B619" s="103" t="s">
        <v>65</v>
      </c>
      <c r="C619" s="24">
        <f>B26</f>
        <v>10</v>
      </c>
      <c r="D619" s="46" t="s">
        <v>66</v>
      </c>
      <c r="E619" s="47"/>
      <c r="F619" s="48"/>
      <c r="G619" s="49"/>
      <c r="H619" s="50">
        <f>SUM(H610:H618)</f>
        <v>248.8810417739677</v>
      </c>
      <c r="I619" s="51"/>
      <c r="J619" s="52"/>
      <c r="K619" s="50">
        <f>SUM(K610:K618)</f>
        <v>259.72311438487736</v>
      </c>
      <c r="L619" s="41">
        <f t="shared" si="82"/>
        <v>10.842072610909668</v>
      </c>
      <c r="M619" s="42">
        <f>IF((H619)=0,"",(L619/H619))</f>
        <v>4.3563272371530709E-2</v>
      </c>
    </row>
    <row r="620" spans="1:13" x14ac:dyDescent="0.25">
      <c r="A620" s="103" t="str">
        <f t="shared" si="79"/>
        <v>GS &lt; 50 (High)</v>
      </c>
      <c r="D620" s="126" t="s">
        <v>67</v>
      </c>
      <c r="E620" s="25"/>
      <c r="F620" s="36">
        <f t="shared" si="80"/>
        <v>1.32E-2</v>
      </c>
      <c r="G620" s="43">
        <f>IF($E597&gt;0, $E597, $E596*$E598)</f>
        <v>5207.5000000000009</v>
      </c>
      <c r="H620" s="116">
        <f>G620*F620</f>
        <v>68.739000000000019</v>
      </c>
      <c r="I620" s="35">
        <f t="shared" si="81"/>
        <v>1.3899999999999999E-2</v>
      </c>
      <c r="J620" s="44">
        <f>IF($E597&gt;0, $E597, $E596*$E599)</f>
        <v>5207.5000000000009</v>
      </c>
      <c r="K620" s="118">
        <f>J620*I620</f>
        <v>72.384250000000009</v>
      </c>
      <c r="L620" s="119">
        <f t="shared" si="82"/>
        <v>3.6452499999999901</v>
      </c>
      <c r="M620" s="120">
        <f>IF(ISERROR(L620/H620), "", L620/H620)</f>
        <v>5.3030303030302872E-2</v>
      </c>
    </row>
    <row r="621" spans="1:13" ht="26.4" x14ac:dyDescent="0.25">
      <c r="A621" s="103" t="str">
        <f t="shared" si="79"/>
        <v>GS &lt; 50 (High)</v>
      </c>
      <c r="D621" s="128" t="s">
        <v>68</v>
      </c>
      <c r="E621" s="25"/>
      <c r="F621" s="36">
        <f t="shared" si="80"/>
        <v>9.7999999999999997E-3</v>
      </c>
      <c r="G621" s="43">
        <f>IF($E597&gt;0, $E597, $E596*$E598)</f>
        <v>5207.5000000000009</v>
      </c>
      <c r="H621" s="116">
        <f>G621*F621</f>
        <v>51.033500000000011</v>
      </c>
      <c r="I621" s="35">
        <f t="shared" si="81"/>
        <v>1.03E-2</v>
      </c>
      <c r="J621" s="44">
        <f>IF($E597&gt;0, $E597, $E596*$E599)</f>
        <v>5207.5000000000009</v>
      </c>
      <c r="K621" s="118">
        <f>J621*I621</f>
        <v>53.637250000000009</v>
      </c>
      <c r="L621" s="119">
        <f t="shared" si="82"/>
        <v>2.603749999999998</v>
      </c>
      <c r="M621" s="120">
        <f>IF(ISERROR(L621/H621), "", L621/H621)</f>
        <v>5.1020408163265259E-2</v>
      </c>
    </row>
    <row r="622" spans="1:13" ht="26.4" x14ac:dyDescent="0.25">
      <c r="A622" s="103" t="str">
        <f t="shared" si="79"/>
        <v>GS &lt; 50 (High)</v>
      </c>
      <c r="B622" s="103" t="s">
        <v>69</v>
      </c>
      <c r="C622" s="24">
        <f>B26</f>
        <v>10</v>
      </c>
      <c r="D622" s="46" t="s">
        <v>70</v>
      </c>
      <c r="E622" s="47"/>
      <c r="F622" s="48"/>
      <c r="G622" s="49"/>
      <c r="H622" s="50">
        <f>SUM(H619:H621)</f>
        <v>368.65354177396773</v>
      </c>
      <c r="I622" s="51"/>
      <c r="J622" s="52"/>
      <c r="K622" s="50">
        <f>SUM(K619:K621)</f>
        <v>385.74461438487737</v>
      </c>
      <c r="L622" s="41">
        <f t="shared" si="82"/>
        <v>17.091072610909634</v>
      </c>
      <c r="M622" s="42">
        <f>IF((H622)=0,"",(L622/H622))</f>
        <v>4.6360798620480016E-2</v>
      </c>
    </row>
    <row r="623" spans="1:13" ht="26.4" x14ac:dyDescent="0.25">
      <c r="A623" s="103" t="str">
        <f t="shared" si="79"/>
        <v>GS &lt; 50 (High)</v>
      </c>
      <c r="D623" s="129" t="s">
        <v>71</v>
      </c>
      <c r="E623" s="25"/>
      <c r="F623" s="34">
        <f t="shared" si="80"/>
        <v>4.7000000000000002E-3</v>
      </c>
      <c r="G623" s="43">
        <f>E596*E598</f>
        <v>5207.5000000000009</v>
      </c>
      <c r="H623" s="53">
        <f>G623*F623</f>
        <v>24.475250000000006</v>
      </c>
      <c r="I623" s="35">
        <f t="shared" si="81"/>
        <v>4.7000000000000002E-3</v>
      </c>
      <c r="J623" s="44">
        <f>E596*E599</f>
        <v>5207.5000000000009</v>
      </c>
      <c r="K623" s="31">
        <f>J623*I623</f>
        <v>24.475250000000006</v>
      </c>
      <c r="L623" s="119">
        <f t="shared" si="82"/>
        <v>0</v>
      </c>
      <c r="M623" s="120">
        <f>IF(ISERROR(L623/H623), "", L623/H623)</f>
        <v>0</v>
      </c>
    </row>
    <row r="624" spans="1:13" ht="26.4" x14ac:dyDescent="0.25">
      <c r="A624" s="103" t="str">
        <f t="shared" si="79"/>
        <v>GS &lt; 50 (High)</v>
      </c>
      <c r="D624" s="129" t="s">
        <v>72</v>
      </c>
      <c r="E624" s="25"/>
      <c r="F624" s="34">
        <f t="shared" si="80"/>
        <v>5.9999999999999995E-4</v>
      </c>
      <c r="G624" s="43">
        <f>E596*E598</f>
        <v>5207.5000000000009</v>
      </c>
      <c r="H624" s="53">
        <f>G624*F624</f>
        <v>3.1245000000000003</v>
      </c>
      <c r="I624" s="35">
        <f t="shared" si="81"/>
        <v>5.9999999999999995E-4</v>
      </c>
      <c r="J624" s="44">
        <f>E596*E599</f>
        <v>5207.5000000000009</v>
      </c>
      <c r="K624" s="31">
        <f>J624*I624</f>
        <v>3.1245000000000003</v>
      </c>
      <c r="L624" s="119">
        <f t="shared" si="82"/>
        <v>0</v>
      </c>
      <c r="M624" s="120">
        <f>IF(ISERROR(L624/H624), "", L624/H624)</f>
        <v>0</v>
      </c>
    </row>
    <row r="625" spans="1:13" x14ac:dyDescent="0.25">
      <c r="A625" s="103" t="str">
        <f t="shared" si="79"/>
        <v>GS &lt; 50 (High)</v>
      </c>
      <c r="D625" s="25" t="s">
        <v>73</v>
      </c>
      <c r="E625" s="25"/>
      <c r="F625" s="54">
        <f t="shared" si="80"/>
        <v>0.25</v>
      </c>
      <c r="G625" s="115">
        <v>1</v>
      </c>
      <c r="H625" s="130">
        <f>G625*F625</f>
        <v>0.25</v>
      </c>
      <c r="I625" s="45">
        <f t="shared" si="81"/>
        <v>0.25</v>
      </c>
      <c r="J625" s="117">
        <v>1</v>
      </c>
      <c r="K625" s="118">
        <f>J625*I625</f>
        <v>0.25</v>
      </c>
      <c r="L625" s="119">
        <f t="shared" si="82"/>
        <v>0</v>
      </c>
      <c r="M625" s="120">
        <f>IF(ISERROR(L625/H625), "", L625/H625)</f>
        <v>0</v>
      </c>
    </row>
    <row r="626" spans="1:13" ht="26.4" x14ac:dyDescent="0.25">
      <c r="A626" s="103" t="str">
        <f t="shared" si="79"/>
        <v>GS &lt; 50 (High)</v>
      </c>
      <c r="D626" s="129" t="s">
        <v>74</v>
      </c>
      <c r="E626" s="25"/>
      <c r="F626" s="34">
        <f t="shared" si="80"/>
        <v>0</v>
      </c>
      <c r="G626" s="55"/>
      <c r="H626" s="130"/>
      <c r="I626" s="35">
        <f t="shared" si="81"/>
        <v>0</v>
      </c>
      <c r="J626" s="56"/>
      <c r="K626" s="118"/>
      <c r="L626" s="119"/>
      <c r="M626" s="120"/>
    </row>
    <row r="627" spans="1:13" x14ac:dyDescent="0.25">
      <c r="A627" s="103" t="str">
        <f t="shared" si="79"/>
        <v>GS &lt; 50 (High)</v>
      </c>
      <c r="B627" s="103" t="s">
        <v>12</v>
      </c>
      <c r="D627" s="25" t="s">
        <v>75</v>
      </c>
      <c r="E627" s="25"/>
      <c r="F627" s="34">
        <f t="shared" si="80"/>
        <v>9.8000000000000004E-2</v>
      </c>
      <c r="G627" s="55">
        <f>IF(AND(E596*12&gt;=150000),OffPeakPer*E596*E598,OffPeakPer*E596)</f>
        <v>3200</v>
      </c>
      <c r="H627" s="130">
        <f>G627*F627</f>
        <v>313.60000000000002</v>
      </c>
      <c r="I627" s="35">
        <f t="shared" si="81"/>
        <v>9.8000000000000004E-2</v>
      </c>
      <c r="J627" s="56">
        <f>IF(AND(E596*12&gt;=150000),OffPeakPer*E596*E599,OffPeakPer*E596)</f>
        <v>3200</v>
      </c>
      <c r="K627" s="118">
        <f>J627*I627</f>
        <v>313.60000000000002</v>
      </c>
      <c r="L627" s="119">
        <f>K627-H627</f>
        <v>0</v>
      </c>
      <c r="M627" s="120">
        <f>IF(ISERROR(L627/H627), "", L627/H627)</f>
        <v>0</v>
      </c>
    </row>
    <row r="628" spans="1:13" x14ac:dyDescent="0.25">
      <c r="A628" s="103" t="str">
        <f t="shared" si="79"/>
        <v>GS &lt; 50 (High)</v>
      </c>
      <c r="B628" s="103" t="s">
        <v>12</v>
      </c>
      <c r="D628" s="25" t="s">
        <v>76</v>
      </c>
      <c r="E628" s="25"/>
      <c r="F628" s="34">
        <f t="shared" si="80"/>
        <v>0.157</v>
      </c>
      <c r="G628" s="55">
        <f>IF(AND(E596*12&gt;=150000),MidPeakPer*E596*E598,MidPeakPer*E596)</f>
        <v>900</v>
      </c>
      <c r="H628" s="130">
        <f>G628*F628</f>
        <v>141.30000000000001</v>
      </c>
      <c r="I628" s="35">
        <f t="shared" si="81"/>
        <v>0.157</v>
      </c>
      <c r="J628" s="56">
        <f>IF(AND(E596*12&gt;=150000),MidPeakPer*E596*E599,MidPeakPer*E596)</f>
        <v>900</v>
      </c>
      <c r="K628" s="118">
        <f>J628*I628</f>
        <v>141.30000000000001</v>
      </c>
      <c r="L628" s="119">
        <f>K628-H628</f>
        <v>0</v>
      </c>
      <c r="M628" s="120">
        <f>IF(ISERROR(L628/H628), "", L628/H628)</f>
        <v>0</v>
      </c>
    </row>
    <row r="629" spans="1:13" ht="13.8" thickBot="1" x14ac:dyDescent="0.3">
      <c r="A629" s="103" t="str">
        <f t="shared" si="79"/>
        <v>GS &lt; 50 (High)</v>
      </c>
      <c r="B629" s="103" t="s">
        <v>12</v>
      </c>
      <c r="D629" s="103" t="s">
        <v>77</v>
      </c>
      <c r="E629" s="25"/>
      <c r="F629" s="34">
        <f t="shared" si="80"/>
        <v>0.20300000000000001</v>
      </c>
      <c r="G629" s="55">
        <f>IF(AND(E596*12&gt;=150000),OnPeakPer*E596*E598,OnPeakPer*E596)</f>
        <v>900</v>
      </c>
      <c r="H629" s="130">
        <f>G629*F629</f>
        <v>182.70000000000002</v>
      </c>
      <c r="I629" s="35">
        <f t="shared" si="81"/>
        <v>0.20300000000000001</v>
      </c>
      <c r="J629" s="56">
        <f>IF(AND(E596*12&gt;=150000),OnPeakPer*E596*E599,OnPeakPer*E596)</f>
        <v>900</v>
      </c>
      <c r="K629" s="118">
        <f>J629*I629</f>
        <v>182.70000000000002</v>
      </c>
      <c r="L629" s="119">
        <f>K629-H629</f>
        <v>0</v>
      </c>
      <c r="M629" s="120">
        <f>IF(ISERROR(L629/H629), "", L629/H629)</f>
        <v>0</v>
      </c>
    </row>
    <row r="630" spans="1:13" ht="13.2" hidden="1" customHeight="1" x14ac:dyDescent="0.25">
      <c r="A630" s="103" t="str">
        <f t="shared" si="79"/>
        <v>GS &lt; 50 (High)</v>
      </c>
      <c r="B630" s="103" t="s">
        <v>78</v>
      </c>
      <c r="D630" s="25" t="s">
        <v>79</v>
      </c>
      <c r="E630" s="25"/>
      <c r="F630" s="34">
        <f t="shared" si="80"/>
        <v>0.11308</v>
      </c>
      <c r="G630" s="55">
        <f>IF(AND(E596*12&gt;=150000),E596*E598,E596)</f>
        <v>5000</v>
      </c>
      <c r="H630" s="130">
        <f>G630*F630</f>
        <v>565.4</v>
      </c>
      <c r="I630" s="35">
        <f t="shared" si="81"/>
        <v>0.11308</v>
      </c>
      <c r="J630" s="56">
        <f>IF(AND(E596*12&gt;=150000),E596*E599,E596)</f>
        <v>5000</v>
      </c>
      <c r="K630" s="118">
        <f>J630*I630</f>
        <v>565.4</v>
      </c>
      <c r="L630" s="119">
        <f>K630-H630</f>
        <v>0</v>
      </c>
      <c r="M630" s="120">
        <f>IF(ISERROR(L630/H630), "", L630/H630)</f>
        <v>0</v>
      </c>
    </row>
    <row r="631" spans="1:13" ht="13.8" hidden="1" customHeight="1" thickBot="1" x14ac:dyDescent="0.3">
      <c r="A631" s="103" t="str">
        <f t="shared" si="79"/>
        <v>GS &lt; 50 (High)</v>
      </c>
      <c r="B631" s="103" t="s">
        <v>17</v>
      </c>
      <c r="D631" s="25" t="s">
        <v>80</v>
      </c>
      <c r="E631" s="25"/>
      <c r="F631" s="34">
        <f t="shared" si="80"/>
        <v>0.11308</v>
      </c>
      <c r="G631" s="55">
        <f>IF(AND(E596*12&gt;=150000),E596*E598,E596)</f>
        <v>5000</v>
      </c>
      <c r="H631" s="130">
        <f>G631*F631</f>
        <v>565.4</v>
      </c>
      <c r="I631" s="35">
        <f t="shared" si="81"/>
        <v>0.11308</v>
      </c>
      <c r="J631" s="56">
        <f>IF(AND(E596*12&gt;=150000),E596*E599,E596)</f>
        <v>5000</v>
      </c>
      <c r="K631" s="118">
        <f>J631*I631</f>
        <v>565.4</v>
      </c>
      <c r="L631" s="119">
        <f>K631-H631</f>
        <v>0</v>
      </c>
      <c r="M631" s="120">
        <f>IF(ISERROR(L631/H631), "", L631/H631)</f>
        <v>0</v>
      </c>
    </row>
    <row r="632" spans="1:13" ht="13.8" thickBot="1" x14ac:dyDescent="0.3">
      <c r="A632" s="103" t="str">
        <f t="shared" si="79"/>
        <v>GS &lt; 50 (High)</v>
      </c>
      <c r="D632" s="58"/>
      <c r="E632" s="59"/>
      <c r="F632" s="60"/>
      <c r="G632" s="61"/>
      <c r="H632" s="62"/>
      <c r="I632" s="60"/>
      <c r="J632" s="63"/>
      <c r="K632" s="62"/>
      <c r="L632" s="64"/>
      <c r="M632" s="65"/>
    </row>
    <row r="633" spans="1:13" x14ac:dyDescent="0.25">
      <c r="A633" s="103" t="str">
        <f t="shared" si="79"/>
        <v>GS &lt; 50 (High)</v>
      </c>
      <c r="B633" s="103" t="s">
        <v>12</v>
      </c>
      <c r="D633" s="135" t="s">
        <v>81</v>
      </c>
      <c r="E633" s="25"/>
      <c r="F633" s="136"/>
      <c r="G633" s="137"/>
      <c r="H633" s="138">
        <f>SUM(H623:H629,H622)</f>
        <v>1034.1032917739678</v>
      </c>
      <c r="I633" s="139"/>
      <c r="J633" s="139"/>
      <c r="K633" s="138">
        <f>SUM(K623:K629,K622)</f>
        <v>1051.1943643848774</v>
      </c>
      <c r="L633" s="140">
        <f>K633-H633</f>
        <v>17.091072610909578</v>
      </c>
      <c r="M633" s="141">
        <f>IF((H633)=0,"",(L633/H633))</f>
        <v>1.6527432749576149E-2</v>
      </c>
    </row>
    <row r="634" spans="1:13" x14ac:dyDescent="0.25">
      <c r="A634" s="103" t="str">
        <f t="shared" si="79"/>
        <v>GS &lt; 50 (High)</v>
      </c>
      <c r="B634" s="103" t="s">
        <v>12</v>
      </c>
      <c r="D634" s="142" t="s">
        <v>82</v>
      </c>
      <c r="E634" s="25"/>
      <c r="F634" s="136">
        <v>0.13</v>
      </c>
      <c r="G634" s="143"/>
      <c r="H634" s="144">
        <f>H633*F634</f>
        <v>134.43342793061584</v>
      </c>
      <c r="I634" s="145">
        <v>0.13</v>
      </c>
      <c r="J634" s="115"/>
      <c r="K634" s="144">
        <f>K633*I634</f>
        <v>136.65526737003407</v>
      </c>
      <c r="L634" s="119">
        <f>K634-H634</f>
        <v>2.2218394394182326</v>
      </c>
      <c r="M634" s="146">
        <f>IF((H634)=0,"",(L634/H634))</f>
        <v>1.6527432749576056E-2</v>
      </c>
    </row>
    <row r="635" spans="1:13" ht="14.4" x14ac:dyDescent="0.3">
      <c r="A635" s="103" t="str">
        <f t="shared" si="79"/>
        <v>GS &lt; 50 (High)</v>
      </c>
      <c r="B635" s="103" t="s">
        <v>12</v>
      </c>
      <c r="D635" s="142" t="s">
        <v>83</v>
      </c>
      <c r="E635" s="147"/>
      <c r="F635" s="148">
        <v>0.23499999999999999</v>
      </c>
      <c r="G635" s="143"/>
      <c r="H635" s="144">
        <f>IF(OR(ISNUMBER(SEARCH("[DGEN]", E594))=TRUE, ISNUMBER(SEARCH("STREET LIGHT", E594))=TRUE), 0, IF(AND(E596=0, E597=0),0, IF(AND(E597=0, E596*12&gt;250000), 0, IF(AND(E596=0, E597&gt;=50), 0, IF(E596*12&lt;=250000, F635*H633*-1, IF(E597&lt;50, F635*H633*-1, 0))))))</f>
        <v>-243.01427356688242</v>
      </c>
      <c r="I635" s="148">
        <v>0.23499999999999999</v>
      </c>
      <c r="J635" s="115"/>
      <c r="K635" s="144">
        <f>IF(OR(ISNUMBER(SEARCH("[DGEN]", E594))=TRUE, ISNUMBER(SEARCH("STREET LIGHT", E594))=TRUE), 0, IF(AND(E596=0, E597=0),0, IF(AND(E597=0, E596*12&gt;250000), 0, IF(AND(E596=0, E597&gt;=50), 0, IF(E596*12&lt;=250000, I635*K633*-1, IF(E597&lt;50, I635*K633*-1, 0))))))</f>
        <v>-247.03067563044618</v>
      </c>
      <c r="L635" s="119">
        <f>K635-H635</f>
        <v>-4.0164020635637598</v>
      </c>
      <c r="M635" s="146"/>
    </row>
    <row r="636" spans="1:13" ht="13.8" thickBot="1" x14ac:dyDescent="0.3">
      <c r="A636" s="103" t="str">
        <f t="shared" si="79"/>
        <v>GS &lt; 50 (High)</v>
      </c>
      <c r="B636" s="103" t="s">
        <v>84</v>
      </c>
      <c r="C636" s="24">
        <f>B26</f>
        <v>10</v>
      </c>
      <c r="D636" s="247" t="s">
        <v>85</v>
      </c>
      <c r="E636" s="247"/>
      <c r="F636" s="77"/>
      <c r="G636" s="78"/>
      <c r="H636" s="79">
        <f>H633+H634+H635</f>
        <v>925.52244613770131</v>
      </c>
      <c r="I636" s="80"/>
      <c r="J636" s="80"/>
      <c r="K636" s="81">
        <f>K633+K634+K635</f>
        <v>940.81895612446533</v>
      </c>
      <c r="L636" s="82">
        <f>K636-H636</f>
        <v>15.296509986764022</v>
      </c>
      <c r="M636" s="83">
        <f>IF((H636)=0,"",(L636/H636))</f>
        <v>1.6527432749576094E-2</v>
      </c>
    </row>
    <row r="637" spans="1:13" ht="13.8" thickBot="1" x14ac:dyDescent="0.3">
      <c r="A637" s="103" t="str">
        <f t="shared" si="79"/>
        <v>GS &lt; 50 (High)</v>
      </c>
      <c r="B637" s="103" t="s">
        <v>12</v>
      </c>
      <c r="D637" s="58"/>
      <c r="E637" s="59"/>
      <c r="F637" s="60"/>
      <c r="G637" s="61"/>
      <c r="H637" s="62"/>
      <c r="I637" s="60"/>
      <c r="J637" s="63"/>
      <c r="K637" s="62"/>
      <c r="L637" s="64"/>
      <c r="M637" s="65"/>
    </row>
  </sheetData>
  <mergeCells count="142">
    <mergeCell ref="E602:E603"/>
    <mergeCell ref="L602:L603"/>
    <mergeCell ref="M602:M603"/>
    <mergeCell ref="D636:E636"/>
    <mergeCell ref="D590:E590"/>
    <mergeCell ref="E594:J594"/>
    <mergeCell ref="E595:G595"/>
    <mergeCell ref="F601:H601"/>
    <mergeCell ref="I601:K601"/>
    <mergeCell ref="L601:M601"/>
    <mergeCell ref="F555:H555"/>
    <mergeCell ref="I555:K555"/>
    <mergeCell ref="L555:M555"/>
    <mergeCell ref="E556:E557"/>
    <mergeCell ref="L556:L557"/>
    <mergeCell ref="M556:M557"/>
    <mergeCell ref="E510:E511"/>
    <mergeCell ref="L510:L511"/>
    <mergeCell ref="M510:M511"/>
    <mergeCell ref="D544:E544"/>
    <mergeCell ref="E548:J548"/>
    <mergeCell ref="E549:G549"/>
    <mergeCell ref="D498:E498"/>
    <mergeCell ref="E502:J502"/>
    <mergeCell ref="E503:G503"/>
    <mergeCell ref="F509:H509"/>
    <mergeCell ref="I509:K509"/>
    <mergeCell ref="L509:M509"/>
    <mergeCell ref="E456:J456"/>
    <mergeCell ref="E457:G457"/>
    <mergeCell ref="F463:H463"/>
    <mergeCell ref="I463:K463"/>
    <mergeCell ref="L463:M463"/>
    <mergeCell ref="E464:E465"/>
    <mergeCell ref="L464:L465"/>
    <mergeCell ref="M464:M465"/>
    <mergeCell ref="E408:E409"/>
    <mergeCell ref="L408:L409"/>
    <mergeCell ref="M408:M409"/>
    <mergeCell ref="D442:E442"/>
    <mergeCell ref="D447:E447"/>
    <mergeCell ref="D452:E452"/>
    <mergeCell ref="D396:E396"/>
    <mergeCell ref="E400:J400"/>
    <mergeCell ref="E401:G401"/>
    <mergeCell ref="F407:H407"/>
    <mergeCell ref="I407:K407"/>
    <mergeCell ref="L407:M407"/>
    <mergeCell ref="L351:M351"/>
    <mergeCell ref="E352:E353"/>
    <mergeCell ref="L352:L353"/>
    <mergeCell ref="M352:M353"/>
    <mergeCell ref="D386:E386"/>
    <mergeCell ref="D391:E391"/>
    <mergeCell ref="D330:E330"/>
    <mergeCell ref="D335:E335"/>
    <mergeCell ref="D340:E340"/>
    <mergeCell ref="E344:J344"/>
    <mergeCell ref="E345:G345"/>
    <mergeCell ref="F351:H351"/>
    <mergeCell ref="I351:K351"/>
    <mergeCell ref="F295:H295"/>
    <mergeCell ref="I295:K295"/>
    <mergeCell ref="L295:M295"/>
    <mergeCell ref="E296:E297"/>
    <mergeCell ref="L296:L297"/>
    <mergeCell ref="M296:M297"/>
    <mergeCell ref="D284:E284"/>
    <mergeCell ref="E288:J288"/>
    <mergeCell ref="E289:G289"/>
    <mergeCell ref="D274:E274"/>
    <mergeCell ref="D279:E279"/>
    <mergeCell ref="E240:E241"/>
    <mergeCell ref="L240:L241"/>
    <mergeCell ref="M240:M241"/>
    <mergeCell ref="F239:H239"/>
    <mergeCell ref="I239:K239"/>
    <mergeCell ref="L239:M239"/>
    <mergeCell ref="D228:E228"/>
    <mergeCell ref="E232:J232"/>
    <mergeCell ref="E233:G233"/>
    <mergeCell ref="L183:M183"/>
    <mergeCell ref="E184:E185"/>
    <mergeCell ref="L184:L185"/>
    <mergeCell ref="M184:M185"/>
    <mergeCell ref="D218:E218"/>
    <mergeCell ref="D223:E223"/>
    <mergeCell ref="D162:E162"/>
    <mergeCell ref="D167:E167"/>
    <mergeCell ref="D172:E172"/>
    <mergeCell ref="E176:J176"/>
    <mergeCell ref="E177:G177"/>
    <mergeCell ref="F183:H183"/>
    <mergeCell ref="I183:K183"/>
    <mergeCell ref="E120:J120"/>
    <mergeCell ref="E121:G121"/>
    <mergeCell ref="F127:H127"/>
    <mergeCell ref="I127:K127"/>
    <mergeCell ref="L127:M127"/>
    <mergeCell ref="E128:E129"/>
    <mergeCell ref="L128:L129"/>
    <mergeCell ref="M128:M129"/>
    <mergeCell ref="E72:E73"/>
    <mergeCell ref="L72:L73"/>
    <mergeCell ref="M72:M73"/>
    <mergeCell ref="D106:E106"/>
    <mergeCell ref="D111:E111"/>
    <mergeCell ref="D116:E116"/>
    <mergeCell ref="E64:J64"/>
    <mergeCell ref="E65:G65"/>
    <mergeCell ref="F71:H71"/>
    <mergeCell ref="I71:K71"/>
    <mergeCell ref="L71:M71"/>
    <mergeCell ref="D55:F55"/>
    <mergeCell ref="D56:F56"/>
    <mergeCell ref="D57:F57"/>
    <mergeCell ref="D58:F58"/>
    <mergeCell ref="D59:F59"/>
    <mergeCell ref="D60:F60"/>
    <mergeCell ref="D49:F49"/>
    <mergeCell ref="D50:F50"/>
    <mergeCell ref="D51:F51"/>
    <mergeCell ref="D52:F52"/>
    <mergeCell ref="D53:F53"/>
    <mergeCell ref="D54:F54"/>
    <mergeCell ref="D43:F43"/>
    <mergeCell ref="D44:F44"/>
    <mergeCell ref="D45:F45"/>
    <mergeCell ref="D46:F46"/>
    <mergeCell ref="D47:F47"/>
    <mergeCell ref="D48:F48"/>
    <mergeCell ref="D15:F15"/>
    <mergeCell ref="D41:F41"/>
    <mergeCell ref="D42:F42"/>
    <mergeCell ref="D38:F40"/>
    <mergeCell ref="G38:G40"/>
    <mergeCell ref="H38:M38"/>
    <mergeCell ref="N38:O38"/>
    <mergeCell ref="H39:I39"/>
    <mergeCell ref="J39:K39"/>
    <mergeCell ref="L39:M39"/>
    <mergeCell ref="N39:O39"/>
  </mergeCells>
  <conditionalFormatting sqref="K16:K35">
    <cfRule type="expression" dxfId="11" priority="2">
      <formula>$G16="kVa"</formula>
    </cfRule>
    <cfRule type="expression" dxfId="10" priority="3">
      <formula>$G16="kWh"</formula>
    </cfRule>
  </conditionalFormatting>
  <conditionalFormatting sqref="K16:L35">
    <cfRule type="expression" dxfId="9" priority="1">
      <formula>$G16="kW"</formula>
    </cfRule>
  </conditionalFormatting>
  <dataValidations count="4">
    <dataValidation type="list" allowBlank="1" showInputMessage="1" showErrorMessage="1" sqref="M16:M35" xr:uid="{0F873ACF-F382-4A8E-AB68-D25A4D4BE089}">
      <formula1>"CONSUMPTION, DEMAND, DEMAND - INTERVAL"</formula1>
    </dataValidation>
    <dataValidation type="list" allowBlank="1" showInputMessage="1" showErrorMessage="1" prompt="Select Charge Unit - monthly, per kWh, per kW" sqref="E107 E112 E117 E102 E163 E168 E173 E158 E219 E224 E229 E214 E331 E336 E341 E326 E387 E392 E397 E382 E443 E448 E453 E438 E275 E280 E285 E270 E499 E494 E545 E540 E591 E586 E637 E632" xr:uid="{5AF07B54-1BA5-40FD-98C6-226371C8549B}">
      <formula1>"Monthly, per kWh, per kW"</formula1>
    </dataValidation>
    <dataValidation allowBlank="1" showInputMessage="1" showErrorMessage="1" sqref="D16:D22" xr:uid="{5AD73EEE-EF49-4F52-A4FE-580CA752BC1E}"/>
    <dataValidation type="list" allowBlank="1" showInputMessage="1" showErrorMessage="1" sqref="H16:H35" xr:uid="{709C4025-0D23-4F8E-832D-353606968B45}">
      <formula1>"RPP, Non-RPP (Retailer), Non-RPP (Other)"</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2FE49-816B-48B0-A501-28D71BDF8E83}">
  <sheetPr codeName="Sheet18"/>
  <dimension ref="A1:W841"/>
  <sheetViews>
    <sheetView topLeftCell="C520" workbookViewId="0">
      <selection activeCell="I539" sqref="I539"/>
    </sheetView>
  </sheetViews>
  <sheetFormatPr defaultColWidth="9.33203125" defaultRowHeight="13.2" x14ac:dyDescent="0.25"/>
  <cols>
    <col min="1" max="1" width="9" style="103" hidden="1" customWidth="1"/>
    <col min="2" max="2" width="4.6640625" style="103" hidden="1" customWidth="1"/>
    <col min="3" max="3" width="3.44140625" style="24" customWidth="1"/>
    <col min="4" max="4" width="34.6640625" style="103" customWidth="1"/>
    <col min="5" max="5" width="13.33203125" style="103" customWidth="1"/>
    <col min="6" max="6" width="26.6640625" style="103" customWidth="1"/>
    <col min="7" max="7" width="10.33203125" style="103" bestFit="1" customWidth="1"/>
    <col min="8" max="8" width="18.33203125" style="103" customWidth="1"/>
    <col min="9" max="9" width="12.6640625" style="103" customWidth="1"/>
    <col min="10" max="10" width="14.33203125" style="103" bestFit="1" customWidth="1"/>
    <col min="11" max="11" width="18.6640625" style="103" bestFit="1" customWidth="1"/>
    <col min="12" max="12" width="13.5546875" style="103" bestFit="1" customWidth="1"/>
    <col min="13" max="13" width="15.6640625" style="103" customWidth="1"/>
    <col min="14" max="14" width="22.33203125" style="103" customWidth="1"/>
    <col min="15" max="15" width="14.44140625" style="103" customWidth="1"/>
    <col min="16" max="16" width="3.6640625" style="103" customWidth="1"/>
    <col min="17" max="16384" width="9.33203125" style="103"/>
  </cols>
  <sheetData>
    <row r="1" spans="2:23" s="98" customFormat="1" ht="27.75" hidden="1" customHeight="1" x14ac:dyDescent="0.25">
      <c r="C1" s="5"/>
    </row>
    <row r="2" spans="2:23" s="98" customFormat="1" hidden="1" x14ac:dyDescent="0.25">
      <c r="C2" s="5"/>
    </row>
    <row r="3" spans="2:23" s="98" customFormat="1" hidden="1" x14ac:dyDescent="0.25">
      <c r="C3" s="5"/>
    </row>
    <row r="4" spans="2:23" s="98" customFormat="1" hidden="1" x14ac:dyDescent="0.25">
      <c r="C4" s="5"/>
    </row>
    <row r="5" spans="2:23" s="98" customFormat="1" hidden="1" x14ac:dyDescent="0.25">
      <c r="C5" s="5"/>
    </row>
    <row r="6" spans="2:23" s="98" customFormat="1" hidden="1" x14ac:dyDescent="0.25">
      <c r="C6" s="5"/>
    </row>
    <row r="7" spans="2:23" s="98" customFormat="1" hidden="1" x14ac:dyDescent="0.25">
      <c r="C7" s="5"/>
    </row>
    <row r="8" spans="2:23" s="98" customFormat="1" hidden="1" x14ac:dyDescent="0.25">
      <c r="C8" s="5"/>
    </row>
    <row r="9" spans="2:23" s="98" customFormat="1" hidden="1" x14ac:dyDescent="0.25">
      <c r="C9" s="5"/>
    </row>
    <row r="10" spans="2:23" s="98" customFormat="1" hidden="1" x14ac:dyDescent="0.25">
      <c r="C10" s="5"/>
    </row>
    <row r="11" spans="2:23" s="98" customFormat="1" hidden="1" x14ac:dyDescent="0.25">
      <c r="C11" s="5"/>
    </row>
    <row r="12" spans="2:23" s="98" customFormat="1" hidden="1" x14ac:dyDescent="0.25">
      <c r="C12" s="5"/>
    </row>
    <row r="13" spans="2:23" s="98" customFormat="1" hidden="1" x14ac:dyDescent="0.25">
      <c r="C13" s="5"/>
    </row>
    <row r="14" spans="2:23" s="98" customFormat="1" ht="15.6" x14ac:dyDescent="0.3">
      <c r="C14" s="5"/>
      <c r="D14" s="99" t="s">
        <v>0</v>
      </c>
    </row>
    <row r="15" spans="2:23" s="98" customFormat="1" ht="78" customHeight="1" x14ac:dyDescent="0.25">
      <c r="C15" s="5"/>
      <c r="D15" s="233" t="s">
        <v>1</v>
      </c>
      <c r="E15" s="234"/>
      <c r="F15" s="235"/>
      <c r="G15" s="1" t="s">
        <v>2</v>
      </c>
      <c r="H15" s="2" t="s">
        <v>3</v>
      </c>
      <c r="I15" s="2" t="s">
        <v>4</v>
      </c>
      <c r="J15" s="2" t="s">
        <v>5</v>
      </c>
      <c r="K15" s="2" t="s">
        <v>6</v>
      </c>
      <c r="L15" s="2" t="s">
        <v>7</v>
      </c>
      <c r="M15" s="3" t="s">
        <v>8</v>
      </c>
      <c r="N15" s="4" t="s">
        <v>9</v>
      </c>
    </row>
    <row r="16" spans="2:23" s="98" customFormat="1" ht="14.4" x14ac:dyDescent="0.3">
      <c r="B16" s="98">
        <v>1</v>
      </c>
      <c r="C16" s="5">
        <v>1</v>
      </c>
      <c r="D16" s="6" t="s">
        <v>10</v>
      </c>
      <c r="E16" s="7"/>
      <c r="F16" s="8"/>
      <c r="G16" s="9" t="s">
        <v>11</v>
      </c>
      <c r="H16" s="10" t="s">
        <v>12</v>
      </c>
      <c r="I16" s="97">
        <f>'VRZ BI (2027)'!J16</f>
        <v>1.0415000000000001</v>
      </c>
      <c r="J16" s="11">
        <f>I16</f>
        <v>1.0415000000000001</v>
      </c>
      <c r="K16" s="12">
        <v>750</v>
      </c>
      <c r="L16" s="12"/>
      <c r="M16" s="10" t="s">
        <v>13</v>
      </c>
      <c r="N16" s="13"/>
      <c r="W16" s="98">
        <v>1</v>
      </c>
    </row>
    <row r="17" spans="2:23" s="98" customFormat="1" ht="14.4" x14ac:dyDescent="0.3">
      <c r="B17" s="98">
        <v>2</v>
      </c>
      <c r="C17" s="5">
        <v>2</v>
      </c>
      <c r="D17" s="6" t="s">
        <v>90</v>
      </c>
      <c r="E17" s="7"/>
      <c r="F17" s="8"/>
      <c r="G17" s="9" t="s">
        <v>11</v>
      </c>
      <c r="H17" s="10" t="s">
        <v>12</v>
      </c>
      <c r="I17" s="97">
        <f>'VRZ BI (2027)'!J17</f>
        <v>1.0415000000000001</v>
      </c>
      <c r="J17" s="11">
        <f t="shared" ref="J17:J35" si="0">I17</f>
        <v>1.0415000000000001</v>
      </c>
      <c r="K17" s="12">
        <v>680</v>
      </c>
      <c r="L17" s="12"/>
      <c r="M17" s="10" t="s">
        <v>13</v>
      </c>
      <c r="N17" s="13"/>
      <c r="W17" s="98">
        <v>2</v>
      </c>
    </row>
    <row r="18" spans="2:23" s="98" customFormat="1" ht="14.4" x14ac:dyDescent="0.3">
      <c r="B18" s="98">
        <v>3</v>
      </c>
      <c r="C18" s="5">
        <v>3</v>
      </c>
      <c r="D18" s="6" t="s">
        <v>14</v>
      </c>
      <c r="E18" s="7"/>
      <c r="F18" s="8"/>
      <c r="G18" s="9" t="s">
        <v>11</v>
      </c>
      <c r="H18" s="10" t="s">
        <v>12</v>
      </c>
      <c r="I18" s="97">
        <f>'VRZ BI (2027)'!J18</f>
        <v>1.0415000000000001</v>
      </c>
      <c r="J18" s="11">
        <f t="shared" si="0"/>
        <v>1.0415000000000001</v>
      </c>
      <c r="K18" s="12">
        <v>2000</v>
      </c>
      <c r="L18" s="12"/>
      <c r="M18" s="10" t="s">
        <v>13</v>
      </c>
      <c r="N18" s="13"/>
      <c r="W18" s="98">
        <v>3</v>
      </c>
    </row>
    <row r="19" spans="2:23" s="98" customFormat="1" ht="14.4" x14ac:dyDescent="0.3">
      <c r="B19" s="98">
        <v>4</v>
      </c>
      <c r="C19" s="5">
        <v>4</v>
      </c>
      <c r="D19" s="6" t="s">
        <v>15</v>
      </c>
      <c r="E19" s="7"/>
      <c r="F19" s="8"/>
      <c r="G19" s="9" t="s">
        <v>16</v>
      </c>
      <c r="H19" s="10" t="s">
        <v>17</v>
      </c>
      <c r="I19" s="97">
        <f>'VRZ BI (2027)'!J19</f>
        <v>1.0415000000000001</v>
      </c>
      <c r="J19" s="11">
        <f t="shared" si="0"/>
        <v>1.0415000000000001</v>
      </c>
      <c r="K19" s="12">
        <v>75000</v>
      </c>
      <c r="L19" s="12">
        <v>175</v>
      </c>
      <c r="M19" s="10" t="s">
        <v>18</v>
      </c>
      <c r="N19" s="13"/>
      <c r="W19" s="98">
        <v>4</v>
      </c>
    </row>
    <row r="20" spans="2:23" s="98" customFormat="1" ht="14.4" x14ac:dyDescent="0.3">
      <c r="B20" s="98">
        <v>5</v>
      </c>
      <c r="C20" s="5">
        <v>5</v>
      </c>
      <c r="D20" s="6" t="s">
        <v>19</v>
      </c>
      <c r="E20" s="7"/>
      <c r="F20" s="8"/>
      <c r="G20" s="9" t="s">
        <v>16</v>
      </c>
      <c r="H20" s="10" t="s">
        <v>17</v>
      </c>
      <c r="I20" s="97">
        <f>'VRZ BI (2027)'!J20</f>
        <v>1.0310999999999999</v>
      </c>
      <c r="J20" s="11">
        <f t="shared" si="0"/>
        <v>1.0310999999999999</v>
      </c>
      <c r="K20" s="12">
        <v>2000000</v>
      </c>
      <c r="L20" s="12">
        <v>4000</v>
      </c>
      <c r="M20" s="10" t="s">
        <v>18</v>
      </c>
      <c r="N20" s="13"/>
      <c r="W20" s="98">
        <v>5</v>
      </c>
    </row>
    <row r="21" spans="2:23" s="98" customFormat="1" ht="14.4" x14ac:dyDescent="0.3">
      <c r="B21" s="98">
        <v>6</v>
      </c>
      <c r="C21" s="5">
        <v>6</v>
      </c>
      <c r="D21" s="6" t="s">
        <v>91</v>
      </c>
      <c r="E21" s="7"/>
      <c r="F21" s="8"/>
      <c r="G21" s="9" t="s">
        <v>16</v>
      </c>
      <c r="H21" s="10" t="s">
        <v>17</v>
      </c>
      <c r="I21" s="97">
        <f>'VRZ BI (2027)'!J21</f>
        <v>1.0065999999999999</v>
      </c>
      <c r="J21" s="11">
        <f t="shared" si="0"/>
        <v>1.0065999999999999</v>
      </c>
      <c r="K21" s="12">
        <v>5650000</v>
      </c>
      <c r="L21" s="12">
        <v>9400</v>
      </c>
      <c r="M21" s="10" t="s">
        <v>18</v>
      </c>
      <c r="N21" s="13"/>
      <c r="W21" s="98">
        <v>6</v>
      </c>
    </row>
    <row r="22" spans="2:23" s="98" customFormat="1" ht="14.4" x14ac:dyDescent="0.3">
      <c r="B22" s="98">
        <v>7</v>
      </c>
      <c r="C22" s="5">
        <v>7</v>
      </c>
      <c r="D22" s="6" t="s">
        <v>20</v>
      </c>
      <c r="E22" s="7"/>
      <c r="F22" s="8"/>
      <c r="G22" s="9" t="s">
        <v>11</v>
      </c>
      <c r="H22" s="10" t="s">
        <v>12</v>
      </c>
      <c r="I22" s="97">
        <f>'VRZ BI (2027)'!J22</f>
        <v>1.0415000000000001</v>
      </c>
      <c r="J22" s="11">
        <f t="shared" si="0"/>
        <v>1.0415000000000001</v>
      </c>
      <c r="K22" s="12">
        <v>450</v>
      </c>
      <c r="L22" s="12"/>
      <c r="M22" s="10" t="s">
        <v>13</v>
      </c>
      <c r="N22" s="14">
        <v>1</v>
      </c>
      <c r="W22" s="98">
        <v>7</v>
      </c>
    </row>
    <row r="23" spans="2:23" s="98" customFormat="1" ht="14.4" x14ac:dyDescent="0.3">
      <c r="B23" s="98">
        <v>8</v>
      </c>
      <c r="C23" s="5">
        <v>8</v>
      </c>
      <c r="D23" s="6" t="s">
        <v>21</v>
      </c>
      <c r="E23" s="7"/>
      <c r="F23" s="8"/>
      <c r="G23" s="9" t="s">
        <v>16</v>
      </c>
      <c r="H23" s="10" t="s">
        <v>12</v>
      </c>
      <c r="I23" s="97">
        <f>'VRZ BI (2027)'!J23</f>
        <v>1.0415000000000001</v>
      </c>
      <c r="J23" s="11">
        <f t="shared" si="0"/>
        <v>1.0415000000000001</v>
      </c>
      <c r="K23" s="12">
        <v>60</v>
      </c>
      <c r="L23" s="15">
        <v>0.2</v>
      </c>
      <c r="M23" s="10" t="s">
        <v>18</v>
      </c>
      <c r="N23" s="14">
        <v>1</v>
      </c>
      <c r="W23" s="98">
        <v>8</v>
      </c>
    </row>
    <row r="24" spans="2:23" s="98" customFormat="1" ht="14.4" x14ac:dyDescent="0.3">
      <c r="B24" s="98">
        <v>9</v>
      </c>
      <c r="C24" s="5">
        <v>9</v>
      </c>
      <c r="D24" s="6" t="s">
        <v>22</v>
      </c>
      <c r="E24" s="7"/>
      <c r="F24" s="8"/>
      <c r="G24" s="9" t="s">
        <v>16</v>
      </c>
      <c r="H24" s="10" t="s">
        <v>17</v>
      </c>
      <c r="I24" s="97">
        <f>'VRZ BI (2027)'!J24</f>
        <v>1.0415000000000001</v>
      </c>
      <c r="J24" s="11">
        <f t="shared" si="0"/>
        <v>1.0415000000000001</v>
      </c>
      <c r="K24" s="12">
        <v>340939.97242408589</v>
      </c>
      <c r="L24" s="12">
        <v>910.35058338722581</v>
      </c>
      <c r="M24" s="10" t="s">
        <v>18</v>
      </c>
      <c r="N24" s="14">
        <v>11114.044540496456</v>
      </c>
      <c r="W24" s="98">
        <v>9</v>
      </c>
    </row>
    <row r="25" spans="2:23" s="98" customFormat="1" ht="14.4" x14ac:dyDescent="0.3">
      <c r="B25" s="98">
        <v>10</v>
      </c>
      <c r="C25" s="5" t="str">
        <f>IF(ISERROR(VLOOKUP(D25, D16:W35, 42, FALSE)),"", VLOOKUP(D25, D16:W35, 42, FALSE))</f>
        <v/>
      </c>
      <c r="D25" s="16" t="s">
        <v>92</v>
      </c>
      <c r="E25" s="17"/>
      <c r="F25" s="18"/>
      <c r="G25" s="9" t="s">
        <v>11</v>
      </c>
      <c r="H25" s="10" t="s">
        <v>12</v>
      </c>
      <c r="I25" s="97">
        <f>'VRZ BI (2027)'!J25</f>
        <v>1.0415000000000001</v>
      </c>
      <c r="J25" s="11">
        <f t="shared" ref="J25:J30" si="1">J24</f>
        <v>1.0415000000000001</v>
      </c>
      <c r="K25" s="12">
        <v>325</v>
      </c>
      <c r="L25" s="12"/>
      <c r="M25" s="10" t="s">
        <v>13</v>
      </c>
      <c r="N25" s="13"/>
      <c r="W25" s="98">
        <v>10</v>
      </c>
    </row>
    <row r="26" spans="2:23" s="98" customFormat="1" ht="14.4" x14ac:dyDescent="0.3">
      <c r="B26" s="98">
        <v>11</v>
      </c>
      <c r="C26" s="5" t="str">
        <f>IF(ISERROR(VLOOKUP(D26, D16:W35, 42, FALSE)),"", VLOOKUP(D26, D16:W35, 42, FALSE))</f>
        <v/>
      </c>
      <c r="D26" s="16" t="s">
        <v>93</v>
      </c>
      <c r="E26" s="17"/>
      <c r="F26" s="18"/>
      <c r="G26" s="9" t="s">
        <v>11</v>
      </c>
      <c r="H26" s="10" t="s">
        <v>12</v>
      </c>
      <c r="I26" s="97">
        <f>'VRZ BI (2027)'!J26</f>
        <v>1.0415000000000001</v>
      </c>
      <c r="J26" s="11">
        <f t="shared" si="1"/>
        <v>1.0415000000000001</v>
      </c>
      <c r="K26" s="12">
        <v>1500</v>
      </c>
      <c r="L26" s="12"/>
      <c r="M26" s="10" t="s">
        <v>13</v>
      </c>
      <c r="N26" s="13"/>
      <c r="W26" s="98">
        <v>11</v>
      </c>
    </row>
    <row r="27" spans="2:23" s="98" customFormat="1" ht="14.4" x14ac:dyDescent="0.3">
      <c r="B27" s="98">
        <v>12</v>
      </c>
      <c r="C27" s="5" t="str">
        <f>IF(ISERROR(VLOOKUP(D27, D16:W35, 42, FALSE)),"", VLOOKUP(D27, D16:W35, 42, FALSE))</f>
        <v/>
      </c>
      <c r="D27" s="16" t="s">
        <v>96</v>
      </c>
      <c r="E27" s="17"/>
      <c r="F27" s="18"/>
      <c r="G27" s="9" t="s">
        <v>11</v>
      </c>
      <c r="H27" s="10" t="s">
        <v>12</v>
      </c>
      <c r="I27" s="97">
        <f>'VRZ BI (2027)'!J27</f>
        <v>1.0415000000000001</v>
      </c>
      <c r="J27" s="11">
        <f t="shared" si="1"/>
        <v>1.0415000000000001</v>
      </c>
      <c r="K27" s="12">
        <v>350</v>
      </c>
      <c r="L27" s="12"/>
      <c r="M27" s="10" t="s">
        <v>13</v>
      </c>
      <c r="N27" s="13"/>
    </row>
    <row r="28" spans="2:23" s="98" customFormat="1" ht="14.4" x14ac:dyDescent="0.3">
      <c r="B28" s="98">
        <v>13</v>
      </c>
      <c r="C28" s="5" t="str">
        <f>IF(ISERROR(VLOOKUP(D28, D16:W35, 42, FALSE)),"", VLOOKUP(D28, D16:W35, 42, FALSE))</f>
        <v/>
      </c>
      <c r="D28" s="16" t="s">
        <v>97</v>
      </c>
      <c r="E28" s="17"/>
      <c r="F28" s="18"/>
      <c r="G28" s="9" t="s">
        <v>11</v>
      </c>
      <c r="H28" s="10" t="s">
        <v>12</v>
      </c>
      <c r="I28" s="97">
        <f>'VRZ BI (2027)'!J28</f>
        <v>1.0415000000000001</v>
      </c>
      <c r="J28" s="11">
        <f t="shared" si="1"/>
        <v>1.0415000000000001</v>
      </c>
      <c r="K28" s="12">
        <v>1500</v>
      </c>
      <c r="L28" s="12"/>
      <c r="M28" s="10" t="s">
        <v>13</v>
      </c>
      <c r="N28" s="13"/>
    </row>
    <row r="29" spans="2:23" s="98" customFormat="1" ht="14.4" x14ac:dyDescent="0.3">
      <c r="B29" s="98">
        <v>14</v>
      </c>
      <c r="C29" s="5" t="str">
        <f>IF(ISERROR(VLOOKUP(D29, D16:W35, 42, FALSE)),"", VLOOKUP(D29, D16:W35, 42, FALSE))</f>
        <v/>
      </c>
      <c r="D29" s="16" t="s">
        <v>94</v>
      </c>
      <c r="E29" s="17"/>
      <c r="F29" s="18"/>
      <c r="G29" s="9" t="s">
        <v>11</v>
      </c>
      <c r="H29" s="10" t="s">
        <v>12</v>
      </c>
      <c r="I29" s="97">
        <f>'VRZ BI (2027)'!J29</f>
        <v>1.0415000000000001</v>
      </c>
      <c r="J29" s="11">
        <f t="shared" si="1"/>
        <v>1.0415000000000001</v>
      </c>
      <c r="K29" s="12">
        <v>1000</v>
      </c>
      <c r="L29" s="12"/>
      <c r="M29" s="10" t="s">
        <v>13</v>
      </c>
      <c r="N29" s="13"/>
    </row>
    <row r="30" spans="2:23" s="98" customFormat="1" ht="14.4" x14ac:dyDescent="0.3">
      <c r="B30" s="98">
        <v>15</v>
      </c>
      <c r="C30" s="5" t="str">
        <f>IF(ISERROR(VLOOKUP(D30, D16:W35, 42, FALSE)),"", VLOOKUP(D30, D16:W35, 42, FALSE))</f>
        <v/>
      </c>
      <c r="D30" s="16" t="s">
        <v>95</v>
      </c>
      <c r="E30" s="17"/>
      <c r="F30" s="18"/>
      <c r="G30" s="9" t="s">
        <v>11</v>
      </c>
      <c r="H30" s="10" t="s">
        <v>12</v>
      </c>
      <c r="I30" s="97">
        <f>'VRZ BI (2027)'!J30</f>
        <v>1.0415000000000001</v>
      </c>
      <c r="J30" s="11">
        <f t="shared" si="1"/>
        <v>1.0415000000000001</v>
      </c>
      <c r="K30" s="12">
        <v>5000</v>
      </c>
      <c r="L30" s="12"/>
      <c r="M30" s="10" t="s">
        <v>13</v>
      </c>
      <c r="N30" s="13"/>
    </row>
    <row r="31" spans="2:23" s="98" customFormat="1" ht="14.4" x14ac:dyDescent="0.3">
      <c r="B31" s="98">
        <v>16</v>
      </c>
      <c r="C31" s="5" t="str">
        <f>IF(ISERROR(VLOOKUP(D31, D16:W35, 42, FALSE)),"", VLOOKUP(D31, D16:W35, 42, FALSE))</f>
        <v/>
      </c>
      <c r="D31" s="16" t="s">
        <v>23</v>
      </c>
      <c r="E31" s="17"/>
      <c r="F31" s="18"/>
      <c r="G31" s="9" t="s">
        <v>24</v>
      </c>
      <c r="H31" s="10"/>
      <c r="I31" s="97">
        <f>'VRZ BI (2027)'!J31</f>
        <v>0</v>
      </c>
      <c r="J31" s="11">
        <f t="shared" si="0"/>
        <v>0</v>
      </c>
      <c r="K31" s="12"/>
      <c r="L31" s="12"/>
      <c r="M31" s="10"/>
      <c r="N31" s="13"/>
    </row>
    <row r="32" spans="2:23" s="98" customFormat="1" ht="14.4" x14ac:dyDescent="0.3">
      <c r="B32" s="98">
        <v>17</v>
      </c>
      <c r="C32" s="5" t="str">
        <f>IF(ISERROR(VLOOKUP(D32, D16:W35, 42, FALSE)),"", VLOOKUP(D32, D16:W35, 42, FALSE))</f>
        <v/>
      </c>
      <c r="D32" s="16" t="s">
        <v>23</v>
      </c>
      <c r="E32" s="17"/>
      <c r="F32" s="18"/>
      <c r="G32" s="9" t="s">
        <v>24</v>
      </c>
      <c r="H32" s="10"/>
      <c r="I32" s="97">
        <f>'VRZ BI (2027)'!J32</f>
        <v>0</v>
      </c>
      <c r="J32" s="11">
        <f t="shared" si="0"/>
        <v>0</v>
      </c>
      <c r="K32" s="12"/>
      <c r="L32" s="12"/>
      <c r="M32" s="10"/>
      <c r="N32" s="13"/>
    </row>
    <row r="33" spans="2:15" s="98" customFormat="1" ht="14.4" x14ac:dyDescent="0.3">
      <c r="B33" s="98">
        <v>18</v>
      </c>
      <c r="C33" s="5" t="str">
        <f>IF(ISERROR(VLOOKUP(D33, D16:W35, 42, FALSE)),"", VLOOKUP(D33, D16:W35, 42, FALSE))</f>
        <v/>
      </c>
      <c r="D33" s="16" t="s">
        <v>23</v>
      </c>
      <c r="E33" s="17"/>
      <c r="F33" s="18"/>
      <c r="G33" s="9" t="s">
        <v>24</v>
      </c>
      <c r="H33" s="10"/>
      <c r="I33" s="97">
        <f>'VRZ BI (2027)'!J33</f>
        <v>0</v>
      </c>
      <c r="J33" s="11">
        <f t="shared" si="0"/>
        <v>0</v>
      </c>
      <c r="K33" s="12"/>
      <c r="L33" s="12"/>
      <c r="M33" s="10"/>
      <c r="N33" s="13"/>
    </row>
    <row r="34" spans="2:15" s="98" customFormat="1" ht="14.4" x14ac:dyDescent="0.3">
      <c r="B34" s="98">
        <v>19</v>
      </c>
      <c r="C34" s="5" t="str">
        <f>IF(ISERROR(VLOOKUP(D34, D16:W35, 42, FALSE)),"", VLOOKUP(D34, D16:W35, 42, FALSE))</f>
        <v/>
      </c>
      <c r="D34" s="16" t="s">
        <v>23</v>
      </c>
      <c r="E34" s="17"/>
      <c r="F34" s="18"/>
      <c r="G34" s="9" t="s">
        <v>24</v>
      </c>
      <c r="H34" s="10"/>
      <c r="I34" s="97">
        <f>'VRZ BI (2027)'!J34</f>
        <v>0</v>
      </c>
      <c r="J34" s="11">
        <f t="shared" si="0"/>
        <v>0</v>
      </c>
      <c r="K34" s="12"/>
      <c r="L34" s="12"/>
      <c r="M34" s="10"/>
      <c r="N34" s="13"/>
    </row>
    <row r="35" spans="2:15" s="98" customFormat="1" ht="14.4" x14ac:dyDescent="0.3">
      <c r="B35" s="98">
        <v>20</v>
      </c>
      <c r="C35" s="5" t="str">
        <f>IF(ISERROR(VLOOKUP(D35, D16:W35, 42, FALSE)),"", VLOOKUP(D35, D16:W35, 42, FALSE))</f>
        <v/>
      </c>
      <c r="D35" s="16" t="s">
        <v>23</v>
      </c>
      <c r="E35" s="17"/>
      <c r="F35" s="18"/>
      <c r="G35" s="9" t="s">
        <v>24</v>
      </c>
      <c r="H35" s="10"/>
      <c r="I35" s="97">
        <f>'VRZ BI (2027)'!J35</f>
        <v>0</v>
      </c>
      <c r="J35" s="11">
        <f t="shared" si="0"/>
        <v>0</v>
      </c>
      <c r="K35" s="12"/>
      <c r="L35" s="12"/>
      <c r="M35" s="10"/>
      <c r="N35" s="13"/>
    </row>
    <row r="36" spans="2:15" s="98" customFormat="1" x14ac:dyDescent="0.25">
      <c r="C36" s="5"/>
    </row>
    <row r="37" spans="2:15" s="98" customFormat="1" ht="15.6" x14ac:dyDescent="0.3">
      <c r="C37" s="5"/>
      <c r="D37" s="99" t="s">
        <v>25</v>
      </c>
    </row>
    <row r="38" spans="2:15" s="98" customFormat="1" ht="12.75" customHeight="1" x14ac:dyDescent="0.25">
      <c r="C38" s="5"/>
      <c r="D38" s="221" t="s">
        <v>1</v>
      </c>
      <c r="E38" s="222"/>
      <c r="F38" s="223"/>
      <c r="G38" s="230" t="s">
        <v>2</v>
      </c>
      <c r="H38" s="231" t="s">
        <v>26</v>
      </c>
      <c r="I38" s="231"/>
      <c r="J38" s="231"/>
      <c r="K38" s="231"/>
      <c r="L38" s="231"/>
      <c r="M38" s="231"/>
      <c r="N38" s="231" t="s">
        <v>27</v>
      </c>
      <c r="O38" s="231"/>
    </row>
    <row r="39" spans="2:15" s="98" customFormat="1" x14ac:dyDescent="0.25">
      <c r="C39" s="5"/>
      <c r="D39" s="224"/>
      <c r="E39" s="225"/>
      <c r="F39" s="226"/>
      <c r="G39" s="230"/>
      <c r="H39" s="232" t="s">
        <v>28</v>
      </c>
      <c r="I39" s="232"/>
      <c r="J39" s="232" t="s">
        <v>29</v>
      </c>
      <c r="K39" s="232"/>
      <c r="L39" s="232" t="s">
        <v>30</v>
      </c>
      <c r="M39" s="232"/>
      <c r="N39" s="232" t="s">
        <v>31</v>
      </c>
      <c r="O39" s="232"/>
    </row>
    <row r="40" spans="2:15" s="98" customFormat="1" x14ac:dyDescent="0.25">
      <c r="C40" s="5"/>
      <c r="D40" s="227"/>
      <c r="E40" s="228"/>
      <c r="F40" s="229"/>
      <c r="G40" s="230"/>
      <c r="H40" s="19" t="s">
        <v>32</v>
      </c>
      <c r="I40" s="19" t="s">
        <v>33</v>
      </c>
      <c r="J40" s="19" t="s">
        <v>32</v>
      </c>
      <c r="K40" s="19" t="s">
        <v>33</v>
      </c>
      <c r="L40" s="19" t="s">
        <v>32</v>
      </c>
      <c r="M40" s="19" t="s">
        <v>33</v>
      </c>
      <c r="N40" s="19" t="s">
        <v>32</v>
      </c>
      <c r="O40" s="19" t="s">
        <v>33</v>
      </c>
    </row>
    <row r="41" spans="2:15" s="98" customFormat="1" ht="14.4" x14ac:dyDescent="0.25">
      <c r="B41" s="98" t="str">
        <f t="shared" ref="B41:B60" si="2">H16</f>
        <v>RPP</v>
      </c>
      <c r="C41" s="5">
        <v>1</v>
      </c>
      <c r="D41" s="220" t="str">
        <f t="shared" ref="D41:D47" si="3">IF(ISBLANK(D16), "", IF(D16 = "Add additional scenarios if required", "", IF(M16="YES", D16 &amp; " - " &amp; H16 &amp; " - Interval Customers", D16 &amp; " - " &amp;H16)))</f>
        <v>Residential - RPP</v>
      </c>
      <c r="E41" s="220"/>
      <c r="F41" s="220"/>
      <c r="G41" s="100" t="str">
        <f t="shared" ref="G41:G60" si="4">IF(ISBLANK(G16), "", G16)</f>
        <v>kWh</v>
      </c>
      <c r="H41" s="101">
        <f t="shared" ref="H41:H60" si="5">IF(LEN($G41)&gt;1, (SUMPRODUCT(--($C$64:$C$1986=$B16), --($A$64:$A$1986=$D16), --($B$64:$B$1986="ST_A"), $L$64:$L$1986)), "")</f>
        <v>2.2700000000000031</v>
      </c>
      <c r="I41" s="102">
        <f t="shared" ref="I41:I60" si="6">IF(LEN($G41)&gt;1, (SUMPRODUCT(--($C$64:$C$1986=$B16), --($A$64:$A$1986=$D16), --($B$64:$B$1986="ST_A"), $M$64:$M$1986)), "")</f>
        <v>4.3170012501625332E-2</v>
      </c>
      <c r="J41" s="101">
        <f t="shared" ref="J41:J60" si="7">IF(LEN($G41)&gt;1, (SUMPRODUCT(--($C$64:$C$1986=$B16), --($A$64:$A$1986=$D16), --($B$64:$B$1986="ST_B"), $L$64:$L$1986)), "")</f>
        <v>2.3249946849236309</v>
      </c>
      <c r="K41" s="102">
        <f t="shared" ref="K41:K60" si="8">IF(LEN($G41)&gt;1, (SUMPRODUCT(--($C$64:$C$1986=$B16), --($A$64:$A$1986=$D16), --($B$64:$B$1986="ST_B"), $M$64:$M$1986)), "")</f>
        <v>3.9883493705553844E-2</v>
      </c>
      <c r="L41" s="101">
        <f t="shared" ref="L41:L60" si="9">IF(LEN($G41)&gt;1, (SUMPRODUCT(--($C$64:$C$1986=$B16), --($A$64:$A$1986=$D16), --($B$64:$B$1986="ST_C"), $L$64:$L$1986)), "")</f>
        <v>3.4185696849236393</v>
      </c>
      <c r="M41" s="102">
        <f t="shared" ref="M41:M60" si="10">IF(LEN($G41)&gt;1, (SUMPRODUCT(--($C$64:$C$1986=$B16), --($A$64:$A$1986=$D16), --($B$64:$B$1986="ST_C"), $M$64:$M$1986)), "")</f>
        <v>4.3927619748266672E-2</v>
      </c>
      <c r="N41" s="101">
        <f t="shared" ref="N41:N60" si="11">IF(LEN($G41)&gt;1, (SUMPRODUCT(--($C$64:$C$1986=$B16), --($A$64:$A$1986=$D16), --($B$64:$B$1986=$B41&amp;"_TOTAL"), $L$64:$L$1986)), "")</f>
        <v>3.0596198680066493</v>
      </c>
      <c r="O41" s="102">
        <f t="shared" ref="O41:O60" si="12">IF(LEN($G41)&gt;1, (SUMPRODUCT(--($C$64:$C$1986=$B16), --($A$64:$A$1986=$D16), --($B$64:$B$1986=$B41&amp;"_TOTAL"), $M$64:$M$1986)), "")</f>
        <v>1.9221348799712417E-2</v>
      </c>
    </row>
    <row r="42" spans="2:15" s="98" customFormat="1" ht="14.4" x14ac:dyDescent="0.25">
      <c r="B42" s="98" t="str">
        <f t="shared" si="2"/>
        <v>RPP</v>
      </c>
      <c r="C42" s="5">
        <v>2</v>
      </c>
      <c r="D42" s="220" t="str">
        <f t="shared" si="3"/>
        <v>Seasonal Residential - RPP</v>
      </c>
      <c r="E42" s="220"/>
      <c r="F42" s="220"/>
      <c r="G42" s="100" t="str">
        <f t="shared" si="4"/>
        <v>kWh</v>
      </c>
      <c r="H42" s="101">
        <f t="shared" si="5"/>
        <v>3.9399999999999977</v>
      </c>
      <c r="I42" s="102">
        <f t="shared" si="6"/>
        <v>4.3148043496688868E-2</v>
      </c>
      <c r="J42" s="101">
        <f t="shared" si="7"/>
        <v>4.0001833125540998</v>
      </c>
      <c r="K42" s="102">
        <f t="shared" si="8"/>
        <v>4.1288491994837438E-2</v>
      </c>
      <c r="L42" s="101">
        <f t="shared" si="9"/>
        <v>5.0625133125541026</v>
      </c>
      <c r="M42" s="102">
        <f t="shared" si="10"/>
        <v>4.3560439649614209E-2</v>
      </c>
      <c r="N42" s="101">
        <f t="shared" si="11"/>
        <v>4.5309494147358862</v>
      </c>
      <c r="O42" s="102">
        <f t="shared" si="12"/>
        <v>2.446423178609624E-2</v>
      </c>
    </row>
    <row r="43" spans="2:15" s="98" customFormat="1" ht="14.4" x14ac:dyDescent="0.25">
      <c r="B43" s="98" t="str">
        <f t="shared" si="2"/>
        <v>RPP</v>
      </c>
      <c r="C43" s="5">
        <v>3</v>
      </c>
      <c r="D43" s="220" t="str">
        <f t="shared" si="3"/>
        <v>GS &lt;50 - RPP</v>
      </c>
      <c r="E43" s="220"/>
      <c r="F43" s="220"/>
      <c r="G43" s="100" t="str">
        <f t="shared" si="4"/>
        <v>kWh</v>
      </c>
      <c r="H43" s="101">
        <f t="shared" si="5"/>
        <v>4.2000000000000028</v>
      </c>
      <c r="I43" s="102">
        <f t="shared" si="6"/>
        <v>4.0929792973742697E-2</v>
      </c>
      <c r="J43" s="101">
        <f t="shared" si="7"/>
        <v>4.3368290443638102</v>
      </c>
      <c r="K43" s="102">
        <f t="shared" si="8"/>
        <v>3.7105738452441361E-2</v>
      </c>
      <c r="L43" s="101">
        <f t="shared" si="9"/>
        <v>6.8364290443638254</v>
      </c>
      <c r="M43" s="102">
        <f t="shared" si="10"/>
        <v>4.1486563402762543E-2</v>
      </c>
      <c r="N43" s="101">
        <f t="shared" si="11"/>
        <v>6.1186039947056088</v>
      </c>
      <c r="O43" s="102">
        <f t="shared" si="12"/>
        <v>1.5857498625051779E-2</v>
      </c>
    </row>
    <row r="44" spans="2:15" s="98" customFormat="1" ht="14.4" x14ac:dyDescent="0.25">
      <c r="B44" s="98" t="str">
        <f t="shared" si="2"/>
        <v>Non-RPP (Other)</v>
      </c>
      <c r="C44" s="5">
        <v>4</v>
      </c>
      <c r="D44" s="220" t="str">
        <f t="shared" si="3"/>
        <v>GS 50 - 2,999 kW - Non-RPP (Other)</v>
      </c>
      <c r="E44" s="220"/>
      <c r="F44" s="220"/>
      <c r="G44" s="100" t="str">
        <f t="shared" si="4"/>
        <v>kW</v>
      </c>
      <c r="H44" s="101">
        <f t="shared" si="5"/>
        <v>58.537499999999909</v>
      </c>
      <c r="I44" s="102">
        <f t="shared" si="6"/>
        <v>4.0759242054663122E-2</v>
      </c>
      <c r="J44" s="101">
        <f t="shared" si="7"/>
        <v>63.558342735904034</v>
      </c>
      <c r="K44" s="102">
        <f t="shared" si="8"/>
        <v>4.1025587616067491E-2</v>
      </c>
      <c r="L44" s="101">
        <f t="shared" si="9"/>
        <v>162.38084273590403</v>
      </c>
      <c r="M44" s="102">
        <f t="shared" si="10"/>
        <v>4.8235229417176707E-2</v>
      </c>
      <c r="N44" s="101">
        <f t="shared" si="11"/>
        <v>183.4903522915738</v>
      </c>
      <c r="O44" s="102">
        <f t="shared" si="12"/>
        <v>1.287342800850474E-2</v>
      </c>
    </row>
    <row r="45" spans="2:15" s="98" customFormat="1" ht="14.4" x14ac:dyDescent="0.25">
      <c r="B45" s="98" t="str">
        <f t="shared" si="2"/>
        <v>Non-RPP (Other)</v>
      </c>
      <c r="C45" s="5">
        <v>5</v>
      </c>
      <c r="D45" s="220" t="str">
        <f t="shared" si="3"/>
        <v>GS 3,000 - 4,999 kW - Non-RPP (Other)</v>
      </c>
      <c r="E45" s="220"/>
      <c r="F45" s="220"/>
      <c r="G45" s="100" t="str">
        <f t="shared" si="4"/>
        <v>kW</v>
      </c>
      <c r="H45" s="101">
        <f t="shared" si="5"/>
        <v>1021.5999999999985</v>
      </c>
      <c r="I45" s="102">
        <f t="shared" si="6"/>
        <v>3.7211295084035617E-2</v>
      </c>
      <c r="J45" s="101">
        <f t="shared" si="7"/>
        <v>1103.1031636864318</v>
      </c>
      <c r="K45" s="102">
        <f t="shared" si="8"/>
        <v>3.7678454297522361E-2</v>
      </c>
      <c r="L45" s="101">
        <f t="shared" si="9"/>
        <v>3171.1031636864354</v>
      </c>
      <c r="M45" s="102">
        <f t="shared" si="10"/>
        <v>4.7178390089594832E-2</v>
      </c>
      <c r="N45" s="101">
        <f t="shared" si="11"/>
        <v>3583.346574965748</v>
      </c>
      <c r="O45" s="102">
        <f t="shared" si="12"/>
        <v>1.0185382307602913E-2</v>
      </c>
    </row>
    <row r="46" spans="2:15" s="98" customFormat="1" ht="14.4" x14ac:dyDescent="0.25">
      <c r="B46" s="98" t="str">
        <f t="shared" si="2"/>
        <v>Non-RPP (Other)</v>
      </c>
      <c r="C46" s="5">
        <v>6</v>
      </c>
      <c r="D46" s="220" t="str">
        <f t="shared" si="3"/>
        <v>Large Use &gt;5MW - Non-RPP (Other)</v>
      </c>
      <c r="E46" s="220"/>
      <c r="F46" s="220"/>
      <c r="G46" s="100" t="str">
        <f t="shared" si="4"/>
        <v>kW</v>
      </c>
      <c r="H46" s="101">
        <f t="shared" si="5"/>
        <v>2746.6800000000076</v>
      </c>
      <c r="I46" s="102">
        <f t="shared" si="6"/>
        <v>3.6493061832897654E-2</v>
      </c>
      <c r="J46" s="101">
        <f t="shared" si="7"/>
        <v>3042.6066811813071</v>
      </c>
      <c r="K46" s="102">
        <f t="shared" si="8"/>
        <v>3.7166387943722887E-2</v>
      </c>
      <c r="L46" s="101">
        <f t="shared" si="9"/>
        <v>8956.1466811813007</v>
      </c>
      <c r="M46" s="102">
        <f t="shared" si="10"/>
        <v>4.6995043315172784E-2</v>
      </c>
      <c r="N46" s="101">
        <f t="shared" si="11"/>
        <v>10120.445749734878</v>
      </c>
      <c r="O46" s="102">
        <f t="shared" si="12"/>
        <v>1.036785387103548E-2</v>
      </c>
    </row>
    <row r="47" spans="2:15" s="98" customFormat="1" ht="14.4" x14ac:dyDescent="0.25">
      <c r="B47" s="98" t="str">
        <f t="shared" si="2"/>
        <v>RPP</v>
      </c>
      <c r="C47" s="5">
        <v>7</v>
      </c>
      <c r="D47" s="220" t="str">
        <f t="shared" si="3"/>
        <v>Unmetered Scattered Load - RPP</v>
      </c>
      <c r="E47" s="220"/>
      <c r="F47" s="220"/>
      <c r="G47" s="100" t="str">
        <f t="shared" si="4"/>
        <v>kWh</v>
      </c>
      <c r="H47" s="101">
        <f t="shared" si="5"/>
        <v>1.0650000000000013</v>
      </c>
      <c r="I47" s="102">
        <f t="shared" si="6"/>
        <v>4.2515024278882298E-2</v>
      </c>
      <c r="J47" s="101">
        <f t="shared" si="7"/>
        <v>1.0961442707686651</v>
      </c>
      <c r="K47" s="102">
        <f t="shared" si="8"/>
        <v>3.8901392522599262E-2</v>
      </c>
      <c r="L47" s="101">
        <f t="shared" si="9"/>
        <v>1.6585542707686685</v>
      </c>
      <c r="M47" s="102">
        <f t="shared" si="10"/>
        <v>4.2522780552327936E-2</v>
      </c>
      <c r="N47" s="101">
        <f t="shared" si="11"/>
        <v>1.4844060723379613</v>
      </c>
      <c r="O47" s="102">
        <f t="shared" si="12"/>
        <v>1.6732474367756215E-2</v>
      </c>
    </row>
    <row r="48" spans="2:15" s="98" customFormat="1" ht="14.4" x14ac:dyDescent="0.25">
      <c r="B48" s="98" t="str">
        <f t="shared" si="2"/>
        <v>RPP</v>
      </c>
      <c r="C48" s="5">
        <v>8</v>
      </c>
      <c r="D48" s="220" t="str">
        <f t="shared" ref="D48:D53" si="13">IF(ISBLANK(D23), "", IF(D23 = "Add additional scenarios if required", "", IF(M23="YES", D23 &amp; " - " &amp; H23 &amp; " - Interval Customers", D23 &amp; " - " &amp;H23)))</f>
        <v>Sentinel - RPP</v>
      </c>
      <c r="E48" s="220"/>
      <c r="F48" s="220"/>
      <c r="G48" s="100" t="str">
        <f t="shared" si="4"/>
        <v>kW</v>
      </c>
      <c r="H48" s="101">
        <f t="shared" si="5"/>
        <v>0.58583999999999925</v>
      </c>
      <c r="I48" s="102">
        <f t="shared" si="6"/>
        <v>4.3830829559409056E-2</v>
      </c>
      <c r="J48" s="101">
        <f t="shared" si="7"/>
        <v>0.58957738507697321</v>
      </c>
      <c r="K48" s="102">
        <f t="shared" si="8"/>
        <v>4.2728608683085811E-2</v>
      </c>
      <c r="L48" s="101">
        <f t="shared" si="9"/>
        <v>0.66277738507697315</v>
      </c>
      <c r="M48" s="102">
        <f t="shared" si="10"/>
        <v>4.3764644313463531E-2</v>
      </c>
      <c r="N48" s="101">
        <f t="shared" si="11"/>
        <v>0.59318575964389098</v>
      </c>
      <c r="O48" s="102">
        <f t="shared" si="12"/>
        <v>2.835226274137841E-2</v>
      </c>
    </row>
    <row r="49" spans="2:15" s="98" customFormat="1" ht="14.4" x14ac:dyDescent="0.25">
      <c r="B49" s="98" t="str">
        <f t="shared" si="2"/>
        <v>Non-RPP (Other)</v>
      </c>
      <c r="C49" s="5">
        <v>9</v>
      </c>
      <c r="D49" s="220" t="str">
        <f t="shared" si="13"/>
        <v>Street Light - Non-RPP (Other)</v>
      </c>
      <c r="E49" s="220"/>
      <c r="F49" s="220"/>
      <c r="G49" s="100" t="str">
        <f t="shared" si="4"/>
        <v>kW</v>
      </c>
      <c r="H49" s="101">
        <f t="shared" si="5"/>
        <v>871.89664417211316</v>
      </c>
      <c r="I49" s="102">
        <f t="shared" si="6"/>
        <v>4.4092131711005733E-2</v>
      </c>
      <c r="J49" s="101">
        <f t="shared" si="7"/>
        <v>889.86477390424261</v>
      </c>
      <c r="K49" s="102">
        <f t="shared" si="8"/>
        <v>4.3981690219533721E-2</v>
      </c>
      <c r="L49" s="101">
        <f t="shared" si="9"/>
        <v>1240.4407835666643</v>
      </c>
      <c r="M49" s="102">
        <f t="shared" si="10"/>
        <v>4.6493926423805981E-2</v>
      </c>
      <c r="N49" s="101">
        <f t="shared" si="11"/>
        <v>1401.6980854303256</v>
      </c>
      <c r="O49" s="102">
        <f t="shared" si="12"/>
        <v>1.7378459290891598E-2</v>
      </c>
    </row>
    <row r="50" spans="2:15" s="98" customFormat="1" ht="14.4" x14ac:dyDescent="0.25">
      <c r="B50" s="98" t="str">
        <f t="shared" si="2"/>
        <v>RPP</v>
      </c>
      <c r="C50" s="5">
        <v>10</v>
      </c>
      <c r="D50" s="220" t="str">
        <f t="shared" si="13"/>
        <v>Residential (Low) - RPP</v>
      </c>
      <c r="E50" s="220"/>
      <c r="F50" s="220"/>
      <c r="G50" s="100" t="str">
        <f t="shared" si="4"/>
        <v>kWh</v>
      </c>
      <c r="H50" s="101">
        <f t="shared" si="5"/>
        <v>2.2700000000000031</v>
      </c>
      <c r="I50" s="102">
        <f t="shared" si="6"/>
        <v>4.3170012501625332E-2</v>
      </c>
      <c r="J50" s="101">
        <f t="shared" si="7"/>
        <v>2.2938310301335747</v>
      </c>
      <c r="K50" s="102">
        <f t="shared" si="8"/>
        <v>4.1431945836852786E-2</v>
      </c>
      <c r="L50" s="101">
        <f t="shared" si="9"/>
        <v>2.7677135301335696</v>
      </c>
      <c r="M50" s="102">
        <f t="shared" si="10"/>
        <v>4.3363409193964732E-2</v>
      </c>
      <c r="N50" s="101">
        <f t="shared" si="11"/>
        <v>2.477103609469566</v>
      </c>
      <c r="O50" s="102">
        <f t="shared" si="12"/>
        <v>2.5790797168078718E-2</v>
      </c>
    </row>
    <row r="51" spans="2:15" s="98" customFormat="1" ht="14.4" x14ac:dyDescent="0.25">
      <c r="B51" s="98" t="str">
        <f t="shared" si="2"/>
        <v>RPP</v>
      </c>
      <c r="C51" s="5">
        <v>11</v>
      </c>
      <c r="D51" s="220" t="str">
        <f t="shared" si="13"/>
        <v>Residential (High) - RPP</v>
      </c>
      <c r="E51" s="220"/>
      <c r="F51" s="220"/>
      <c r="G51" s="100" t="str">
        <f t="shared" si="4"/>
        <v>kWh</v>
      </c>
      <c r="H51" s="101">
        <f t="shared" si="5"/>
        <v>2.2700000000000031</v>
      </c>
      <c r="I51" s="102">
        <f t="shared" si="6"/>
        <v>4.3170012501625332E-2</v>
      </c>
      <c r="J51" s="101">
        <f t="shared" si="7"/>
        <v>2.3799893698472658</v>
      </c>
      <c r="K51" s="102">
        <f t="shared" si="8"/>
        <v>3.7499801573062923E-2</v>
      </c>
      <c r="L51" s="101">
        <f t="shared" si="9"/>
        <v>4.5671393698472684</v>
      </c>
      <c r="M51" s="102">
        <f t="shared" si="10"/>
        <v>4.4547474711085076E-2</v>
      </c>
      <c r="N51" s="101">
        <f t="shared" si="11"/>
        <v>4.0875897360133422</v>
      </c>
      <c r="O51" s="102">
        <f t="shared" si="12"/>
        <v>1.5106326371166604E-2</v>
      </c>
    </row>
    <row r="52" spans="2:15" s="98" customFormat="1" ht="14.4" x14ac:dyDescent="0.25">
      <c r="B52" s="98" t="str">
        <f t="shared" si="2"/>
        <v>RPP</v>
      </c>
      <c r="C52" s="5">
        <v>12</v>
      </c>
      <c r="D52" s="220" t="str">
        <f t="shared" si="13"/>
        <v>Seasonal Residential (Low) - RPP</v>
      </c>
      <c r="E52" s="220"/>
      <c r="F52" s="220"/>
      <c r="G52" s="100" t="str">
        <f t="shared" si="4"/>
        <v>kWh</v>
      </c>
      <c r="H52" s="101">
        <f t="shared" si="5"/>
        <v>3.9399999999999977</v>
      </c>
      <c r="I52" s="102">
        <f t="shared" si="6"/>
        <v>4.3148043496688868E-2</v>
      </c>
      <c r="J52" s="101">
        <f t="shared" si="7"/>
        <v>3.9709767049910738</v>
      </c>
      <c r="K52" s="102">
        <f t="shared" si="8"/>
        <v>4.2021602825672077E-2</v>
      </c>
      <c r="L52" s="101">
        <f t="shared" si="9"/>
        <v>4.5177642049910816</v>
      </c>
      <c r="M52" s="102">
        <f t="shared" si="10"/>
        <v>4.3252892097494347E-2</v>
      </c>
      <c r="N52" s="101">
        <f t="shared" si="11"/>
        <v>4.0433989634670127</v>
      </c>
      <c r="O52" s="102">
        <f t="shared" si="12"/>
        <v>2.9866756044536133E-2</v>
      </c>
    </row>
    <row r="53" spans="2:15" s="98" customFormat="1" ht="14.4" x14ac:dyDescent="0.25">
      <c r="B53" s="98" t="str">
        <f t="shared" si="2"/>
        <v>RPP</v>
      </c>
      <c r="C53" s="5">
        <v>13</v>
      </c>
      <c r="D53" s="220" t="str">
        <f t="shared" si="13"/>
        <v>Seasonal Residential (High) - RPP</v>
      </c>
      <c r="E53" s="220"/>
      <c r="F53" s="220"/>
      <c r="G53" s="100" t="str">
        <f t="shared" si="4"/>
        <v>kWh</v>
      </c>
      <c r="H53" s="101">
        <f t="shared" si="5"/>
        <v>3.9399999999999977</v>
      </c>
      <c r="I53" s="102">
        <f t="shared" si="6"/>
        <v>4.3148043496688868E-2</v>
      </c>
      <c r="J53" s="101">
        <f t="shared" si="7"/>
        <v>4.0727573071046095</v>
      </c>
      <c r="K53" s="102">
        <f t="shared" si="8"/>
        <v>3.961410592966351E-2</v>
      </c>
      <c r="L53" s="101">
        <f t="shared" si="9"/>
        <v>6.4161323071045899</v>
      </c>
      <c r="M53" s="102">
        <f t="shared" si="10"/>
        <v>4.4109191991672826E-2</v>
      </c>
      <c r="N53" s="101">
        <f t="shared" si="11"/>
        <v>5.7424384148586114</v>
      </c>
      <c r="O53" s="102">
        <f t="shared" si="12"/>
        <v>1.858293453839192E-2</v>
      </c>
    </row>
    <row r="54" spans="2:15" s="98" customFormat="1" ht="14.4" x14ac:dyDescent="0.25">
      <c r="B54" s="98" t="str">
        <f t="shared" si="2"/>
        <v>RPP</v>
      </c>
      <c r="C54" s="5">
        <v>14</v>
      </c>
      <c r="D54" s="220" t="str">
        <f t="shared" ref="D54:D60" si="14">IF(ISBLANK(D29), "", IF(D29 = "Add additional scenarios if required", "", IF(M29="YES", D29 &amp; " - " &amp; H29 &amp; " - Interval Customers", D29 &amp; " - " &amp;H29)))</f>
        <v>GS &lt; 50 (Low) - RPP</v>
      </c>
      <c r="E54" s="220"/>
      <c r="F54" s="220"/>
      <c r="G54" s="100" t="str">
        <f t="shared" si="4"/>
        <v>kWh</v>
      </c>
      <c r="H54" s="101">
        <f t="shared" si="5"/>
        <v>2.1000000000000085</v>
      </c>
      <c r="I54" s="102">
        <f t="shared" si="6"/>
        <v>3.2343833199894069E-2</v>
      </c>
      <c r="J54" s="101">
        <f t="shared" si="7"/>
        <v>2.1684145221819193</v>
      </c>
      <c r="K54" s="102">
        <f t="shared" si="8"/>
        <v>3.0004853680951279E-2</v>
      </c>
      <c r="L54" s="101">
        <f t="shared" si="9"/>
        <v>3.4182145221819269</v>
      </c>
      <c r="M54" s="102">
        <f t="shared" si="10"/>
        <v>3.5523774545506301E-2</v>
      </c>
      <c r="N54" s="101">
        <f t="shared" si="11"/>
        <v>3.0593019973528044</v>
      </c>
      <c r="O54" s="102">
        <f t="shared" si="12"/>
        <v>1.489332160578912E-2</v>
      </c>
    </row>
    <row r="55" spans="2:15" s="98" customFormat="1" ht="14.4" x14ac:dyDescent="0.25">
      <c r="B55" s="98" t="str">
        <f t="shared" si="2"/>
        <v>RPP</v>
      </c>
      <c r="C55" s="5">
        <v>15</v>
      </c>
      <c r="D55" s="220" t="str">
        <f t="shared" si="14"/>
        <v>GS &lt; 50 (High) - RPP</v>
      </c>
      <c r="E55" s="220"/>
      <c r="F55" s="220"/>
      <c r="G55" s="100" t="str">
        <f t="shared" si="4"/>
        <v>kWh</v>
      </c>
      <c r="H55" s="101">
        <f t="shared" si="5"/>
        <v>10.500000000000028</v>
      </c>
      <c r="I55" s="102">
        <f t="shared" si="6"/>
        <v>4.8683946334845976E-2</v>
      </c>
      <c r="J55" s="101">
        <f t="shared" si="7"/>
        <v>10.842072610909611</v>
      </c>
      <c r="K55" s="102">
        <f t="shared" si="8"/>
        <v>4.3246515391278911E-2</v>
      </c>
      <c r="L55" s="101">
        <f t="shared" si="9"/>
        <v>17.091072610909578</v>
      </c>
      <c r="M55" s="102">
        <f t="shared" si="10"/>
        <v>4.6132681866995512E-2</v>
      </c>
      <c r="N55" s="101">
        <f t="shared" si="11"/>
        <v>15.296509986764022</v>
      </c>
      <c r="O55" s="102">
        <f t="shared" si="12"/>
        <v>1.6498349463970399E-2</v>
      </c>
    </row>
    <row r="56" spans="2:15" s="98" customFormat="1" ht="14.4" x14ac:dyDescent="0.25">
      <c r="B56" s="98">
        <f t="shared" si="2"/>
        <v>0</v>
      </c>
      <c r="C56" s="5">
        <v>16</v>
      </c>
      <c r="D56" s="220" t="str">
        <f t="shared" si="14"/>
        <v/>
      </c>
      <c r="E56" s="220"/>
      <c r="F56" s="220"/>
      <c r="G56" s="100" t="str">
        <f t="shared" si="4"/>
        <v/>
      </c>
      <c r="H56" s="101" t="str">
        <f t="shared" si="5"/>
        <v/>
      </c>
      <c r="I56" s="102" t="str">
        <f t="shared" si="6"/>
        <v/>
      </c>
      <c r="J56" s="101" t="str">
        <f t="shared" si="7"/>
        <v/>
      </c>
      <c r="K56" s="102" t="str">
        <f t="shared" si="8"/>
        <v/>
      </c>
      <c r="L56" s="101" t="str">
        <f t="shared" si="9"/>
        <v/>
      </c>
      <c r="M56" s="102" t="str">
        <f t="shared" si="10"/>
        <v/>
      </c>
      <c r="N56" s="101" t="str">
        <f t="shared" si="11"/>
        <v/>
      </c>
      <c r="O56" s="102" t="str">
        <f t="shared" si="12"/>
        <v/>
      </c>
    </row>
    <row r="57" spans="2:15" s="98" customFormat="1" ht="14.4" x14ac:dyDescent="0.25">
      <c r="B57" s="98">
        <f t="shared" si="2"/>
        <v>0</v>
      </c>
      <c r="C57" s="5">
        <v>17</v>
      </c>
      <c r="D57" s="220" t="str">
        <f t="shared" si="14"/>
        <v/>
      </c>
      <c r="E57" s="220"/>
      <c r="F57" s="220"/>
      <c r="G57" s="100" t="str">
        <f t="shared" si="4"/>
        <v/>
      </c>
      <c r="H57" s="101" t="str">
        <f t="shared" si="5"/>
        <v/>
      </c>
      <c r="I57" s="102" t="str">
        <f t="shared" si="6"/>
        <v/>
      </c>
      <c r="J57" s="101" t="str">
        <f t="shared" si="7"/>
        <v/>
      </c>
      <c r="K57" s="102" t="str">
        <f t="shared" si="8"/>
        <v/>
      </c>
      <c r="L57" s="101" t="str">
        <f t="shared" si="9"/>
        <v/>
      </c>
      <c r="M57" s="102" t="str">
        <f t="shared" si="10"/>
        <v/>
      </c>
      <c r="N57" s="101" t="str">
        <f t="shared" si="11"/>
        <v/>
      </c>
      <c r="O57" s="102" t="str">
        <f t="shared" si="12"/>
        <v/>
      </c>
    </row>
    <row r="58" spans="2:15" s="98" customFormat="1" ht="14.4" x14ac:dyDescent="0.25">
      <c r="B58" s="98">
        <f t="shared" si="2"/>
        <v>0</v>
      </c>
      <c r="C58" s="5">
        <v>18</v>
      </c>
      <c r="D58" s="220" t="str">
        <f t="shared" si="14"/>
        <v/>
      </c>
      <c r="E58" s="220"/>
      <c r="F58" s="220"/>
      <c r="G58" s="100" t="str">
        <f t="shared" si="4"/>
        <v/>
      </c>
      <c r="H58" s="101" t="str">
        <f t="shared" si="5"/>
        <v/>
      </c>
      <c r="I58" s="102" t="str">
        <f t="shared" si="6"/>
        <v/>
      </c>
      <c r="J58" s="101" t="str">
        <f t="shared" si="7"/>
        <v/>
      </c>
      <c r="K58" s="102" t="str">
        <f t="shared" si="8"/>
        <v/>
      </c>
      <c r="L58" s="101" t="str">
        <f t="shared" si="9"/>
        <v/>
      </c>
      <c r="M58" s="102" t="str">
        <f t="shared" si="10"/>
        <v/>
      </c>
      <c r="N58" s="101" t="str">
        <f t="shared" si="11"/>
        <v/>
      </c>
      <c r="O58" s="102" t="str">
        <f t="shared" si="12"/>
        <v/>
      </c>
    </row>
    <row r="59" spans="2:15" s="98" customFormat="1" ht="14.4" x14ac:dyDescent="0.25">
      <c r="B59" s="98">
        <f t="shared" si="2"/>
        <v>0</v>
      </c>
      <c r="C59" s="5">
        <v>19</v>
      </c>
      <c r="D59" s="220" t="str">
        <f t="shared" si="14"/>
        <v/>
      </c>
      <c r="E59" s="220"/>
      <c r="F59" s="220"/>
      <c r="G59" s="100" t="str">
        <f t="shared" si="4"/>
        <v/>
      </c>
      <c r="H59" s="101" t="str">
        <f t="shared" si="5"/>
        <v/>
      </c>
      <c r="I59" s="102" t="str">
        <f t="shared" si="6"/>
        <v/>
      </c>
      <c r="J59" s="101" t="str">
        <f t="shared" si="7"/>
        <v/>
      </c>
      <c r="K59" s="102" t="str">
        <f t="shared" si="8"/>
        <v/>
      </c>
      <c r="L59" s="101" t="str">
        <f t="shared" si="9"/>
        <v/>
      </c>
      <c r="M59" s="102" t="str">
        <f t="shared" si="10"/>
        <v/>
      </c>
      <c r="N59" s="101" t="str">
        <f t="shared" si="11"/>
        <v/>
      </c>
      <c r="O59" s="102" t="str">
        <f t="shared" si="12"/>
        <v/>
      </c>
    </row>
    <row r="60" spans="2:15" s="98" customFormat="1" ht="14.4" x14ac:dyDescent="0.25">
      <c r="B60" s="98">
        <f t="shared" si="2"/>
        <v>0</v>
      </c>
      <c r="C60" s="5">
        <v>20</v>
      </c>
      <c r="D60" s="220" t="str">
        <f t="shared" si="14"/>
        <v/>
      </c>
      <c r="E60" s="220"/>
      <c r="F60" s="220"/>
      <c r="G60" s="100" t="str">
        <f t="shared" si="4"/>
        <v/>
      </c>
      <c r="H60" s="101" t="str">
        <f t="shared" si="5"/>
        <v/>
      </c>
      <c r="I60" s="102" t="str">
        <f t="shared" si="6"/>
        <v/>
      </c>
      <c r="J60" s="101" t="str">
        <f t="shared" si="7"/>
        <v/>
      </c>
      <c r="K60" s="102" t="str">
        <f t="shared" si="8"/>
        <v/>
      </c>
      <c r="L60" s="101" t="str">
        <f t="shared" si="9"/>
        <v/>
      </c>
      <c r="M60" s="102" t="str">
        <f t="shared" si="10"/>
        <v/>
      </c>
      <c r="N60" s="101" t="str">
        <f t="shared" si="11"/>
        <v/>
      </c>
      <c r="O60" s="102" t="str">
        <f t="shared" si="12"/>
        <v/>
      </c>
    </row>
    <row r="61" spans="2:15" s="98" customFormat="1" x14ac:dyDescent="0.25">
      <c r="C61" s="5"/>
    </row>
    <row r="62" spans="2:15" ht="5.25" customHeight="1" x14ac:dyDescent="0.25"/>
    <row r="63" spans="2:15" s="98" customFormat="1" x14ac:dyDescent="0.25">
      <c r="C63" s="5"/>
    </row>
    <row r="64" spans="2:15" x14ac:dyDescent="0.25">
      <c r="C64" s="103"/>
      <c r="D64" s="104" t="s">
        <v>34</v>
      </c>
      <c r="E64" s="246" t="str">
        <f>D16</f>
        <v>Residential</v>
      </c>
      <c r="F64" s="246"/>
      <c r="G64" s="246"/>
      <c r="H64" s="246"/>
      <c r="I64" s="246"/>
      <c r="J64" s="246"/>
      <c r="K64" s="103" t="str">
        <f>IF(N16="DEMAND - INTERVAL","RTSR - INTERVAL METERED","")</f>
        <v/>
      </c>
    </row>
    <row r="65" spans="1:14" x14ac:dyDescent="0.25">
      <c r="C65" s="103"/>
      <c r="D65" s="104" t="s">
        <v>35</v>
      </c>
      <c r="E65" s="236" t="str">
        <f>H16</f>
        <v>RPP</v>
      </c>
      <c r="F65" s="236"/>
      <c r="G65" s="236"/>
      <c r="H65" s="20"/>
      <c r="I65" s="20"/>
    </row>
    <row r="66" spans="1:14" ht="15.6" x14ac:dyDescent="0.25">
      <c r="C66" s="103"/>
      <c r="D66" s="104" t="s">
        <v>36</v>
      </c>
      <c r="E66" s="21">
        <f>K16</f>
        <v>750</v>
      </c>
      <c r="F66" s="105" t="s">
        <v>11</v>
      </c>
      <c r="J66" s="22"/>
      <c r="K66" s="22"/>
      <c r="L66" s="22"/>
      <c r="M66" s="22"/>
      <c r="N66" s="22"/>
    </row>
    <row r="67" spans="1:14" ht="15.6" x14ac:dyDescent="0.3">
      <c r="C67" s="103"/>
      <c r="D67" s="104" t="s">
        <v>37</v>
      </c>
      <c r="E67" s="21">
        <f>L16</f>
        <v>0</v>
      </c>
      <c r="F67" s="106" t="s">
        <v>16</v>
      </c>
      <c r="G67" s="107"/>
      <c r="H67" s="108"/>
      <c r="I67" s="108"/>
      <c r="J67" s="108"/>
    </row>
    <row r="68" spans="1:14" x14ac:dyDescent="0.25">
      <c r="C68" s="103"/>
      <c r="D68" s="104" t="s">
        <v>38</v>
      </c>
      <c r="E68" s="23">
        <f>I16</f>
        <v>1.0415000000000001</v>
      </c>
    </row>
    <row r="69" spans="1:14" x14ac:dyDescent="0.25">
      <c r="C69" s="103"/>
      <c r="D69" s="104" t="s">
        <v>39</v>
      </c>
      <c r="E69" s="23">
        <f>J16</f>
        <v>1.0415000000000001</v>
      </c>
    </row>
    <row r="70" spans="1:14" x14ac:dyDescent="0.25">
      <c r="C70" s="103"/>
    </row>
    <row r="71" spans="1:14" x14ac:dyDescent="0.25">
      <c r="C71" s="103"/>
      <c r="E71" s="105"/>
      <c r="F71" s="237" t="s">
        <v>40</v>
      </c>
      <c r="G71" s="238"/>
      <c r="H71" s="239"/>
      <c r="I71" s="237" t="s">
        <v>41</v>
      </c>
      <c r="J71" s="238"/>
      <c r="K71" s="239"/>
      <c r="L71" s="237" t="s">
        <v>42</v>
      </c>
      <c r="M71" s="239"/>
    </row>
    <row r="72" spans="1:14" x14ac:dyDescent="0.25">
      <c r="C72" s="103"/>
      <c r="E72" s="240"/>
      <c r="F72" s="109" t="s">
        <v>43</v>
      </c>
      <c r="G72" s="109" t="s">
        <v>44</v>
      </c>
      <c r="H72" s="110" t="s">
        <v>45</v>
      </c>
      <c r="I72" s="109" t="s">
        <v>43</v>
      </c>
      <c r="J72" s="111" t="s">
        <v>44</v>
      </c>
      <c r="K72" s="110" t="s">
        <v>45</v>
      </c>
      <c r="L72" s="242" t="s">
        <v>46</v>
      </c>
      <c r="M72" s="244" t="s">
        <v>47</v>
      </c>
    </row>
    <row r="73" spans="1:14" x14ac:dyDescent="0.25">
      <c r="C73" s="103"/>
      <c r="E73" s="241"/>
      <c r="F73" s="112" t="s">
        <v>48</v>
      </c>
      <c r="G73" s="112"/>
      <c r="H73" s="113" t="s">
        <v>48</v>
      </c>
      <c r="I73" s="112" t="s">
        <v>48</v>
      </c>
      <c r="J73" s="113"/>
      <c r="K73" s="113" t="s">
        <v>48</v>
      </c>
      <c r="L73" s="243"/>
      <c r="M73" s="245"/>
    </row>
    <row r="74" spans="1:14" x14ac:dyDescent="0.25">
      <c r="A74" s="103" t="str">
        <f>$E64</f>
        <v>Residential</v>
      </c>
      <c r="D74" s="114" t="s">
        <v>49</v>
      </c>
      <c r="E74" s="25"/>
      <c r="F74" s="26">
        <f>'VRZ BI (2029)'!I74</f>
        <v>50.61</v>
      </c>
      <c r="G74" s="115">
        <v>1</v>
      </c>
      <c r="H74" s="116">
        <f>G74*F74</f>
        <v>50.61</v>
      </c>
      <c r="I74" s="45">
        <v>52.88</v>
      </c>
      <c r="J74" s="117">
        <f>G74</f>
        <v>1</v>
      </c>
      <c r="K74" s="118">
        <f>J74*I74</f>
        <v>52.88</v>
      </c>
      <c r="L74" s="119">
        <f>K74-H74</f>
        <v>2.2700000000000031</v>
      </c>
      <c r="M74" s="120">
        <f>IF(ISERROR(L74/H74), "", L74/H74)</f>
        <v>4.4852795890140351E-2</v>
      </c>
    </row>
    <row r="75" spans="1:14" x14ac:dyDescent="0.25">
      <c r="A75" s="103" t="str">
        <f t="shared" ref="A75:A117" si="15">A74</f>
        <v>Residential</v>
      </c>
      <c r="D75" s="114" t="s">
        <v>50</v>
      </c>
      <c r="E75" s="25"/>
      <c r="F75" s="34">
        <v>0</v>
      </c>
      <c r="G75" s="115">
        <f>IF($E67&gt;0, $E67, $E66)</f>
        <v>750</v>
      </c>
      <c r="H75" s="116">
        <f>G75*F75</f>
        <v>0</v>
      </c>
      <c r="I75" s="35">
        <v>0</v>
      </c>
      <c r="J75" s="117">
        <f>IF($E67&gt;0, $E67, $E66)</f>
        <v>750</v>
      </c>
      <c r="K75" s="118">
        <f>J75*I75</f>
        <v>0</v>
      </c>
      <c r="L75" s="119">
        <f>K75-H75</f>
        <v>0</v>
      </c>
      <c r="M75" s="120" t="str">
        <f>IF(ISERROR(L75/H75), "", L75/H75)</f>
        <v/>
      </c>
    </row>
    <row r="76" spans="1:14" ht="13.2" hidden="1" customHeight="1" x14ac:dyDescent="0.25">
      <c r="A76" s="103" t="str">
        <f t="shared" si="15"/>
        <v>Residential</v>
      </c>
      <c r="D76" s="114" t="s">
        <v>51</v>
      </c>
      <c r="E76" s="25"/>
      <c r="F76" s="34"/>
      <c r="G76" s="115">
        <f>IF($E67&gt;0, $E67, $E66)</f>
        <v>750</v>
      </c>
      <c r="H76" s="116">
        <v>0</v>
      </c>
      <c r="I76" s="35"/>
      <c r="J76" s="117">
        <f>IF($E67&gt;0, $E67, $E66)</f>
        <v>750</v>
      </c>
      <c r="K76" s="118">
        <v>0</v>
      </c>
      <c r="L76" s="119"/>
      <c r="M76" s="120"/>
    </row>
    <row r="77" spans="1:14" ht="13.2" hidden="1" customHeight="1" x14ac:dyDescent="0.25">
      <c r="A77" s="103" t="str">
        <f t="shared" si="15"/>
        <v>Residential</v>
      </c>
      <c r="D77" s="114" t="s">
        <v>52</v>
      </c>
      <c r="E77" s="25"/>
      <c r="F77" s="34"/>
      <c r="G77" s="115">
        <f>IF($E67&gt;0, $E67, $E66)</f>
        <v>750</v>
      </c>
      <c r="H77" s="116">
        <v>0</v>
      </c>
      <c r="I77" s="35"/>
      <c r="J77" s="121">
        <f>IF($E67&gt;0, $E67, $E66)</f>
        <v>750</v>
      </c>
      <c r="K77" s="118">
        <v>0</v>
      </c>
      <c r="L77" s="119">
        <f t="shared" ref="L77:L95" si="16">K77-H77</f>
        <v>0</v>
      </c>
      <c r="M77" s="120" t="str">
        <f>IF(ISERROR(L77/H77), "", L77/H77)</f>
        <v/>
      </c>
    </row>
    <row r="78" spans="1:14" x14ac:dyDescent="0.25">
      <c r="A78" s="103" t="str">
        <f t="shared" si="15"/>
        <v>Residential</v>
      </c>
      <c r="D78" s="114" t="s">
        <v>53</v>
      </c>
      <c r="E78" s="25"/>
      <c r="F78" s="26">
        <f>'VRZ BI (2029)'!I78</f>
        <v>1.9727969105762635</v>
      </c>
      <c r="G78" s="115">
        <v>1</v>
      </c>
      <c r="H78" s="116">
        <f>G78*F78</f>
        <v>1.9727969105762635</v>
      </c>
      <c r="I78" s="45">
        <v>1.9727969105762635</v>
      </c>
      <c r="J78" s="117">
        <f>G78</f>
        <v>1</v>
      </c>
      <c r="K78" s="118">
        <f>J78*I78</f>
        <v>1.9727969105762635</v>
      </c>
      <c r="L78" s="119">
        <f t="shared" si="16"/>
        <v>0</v>
      </c>
      <c r="M78" s="120">
        <f>IF(ISERROR(L78/H78), "", L78/H78)</f>
        <v>0</v>
      </c>
    </row>
    <row r="79" spans="1:14" x14ac:dyDescent="0.25">
      <c r="A79" s="103" t="str">
        <f t="shared" si="15"/>
        <v>Residential</v>
      </c>
      <c r="D79" s="114" t="s">
        <v>54</v>
      </c>
      <c r="E79" s="25"/>
      <c r="F79" s="36">
        <f>'VRZ BI (2029)'!I79</f>
        <v>0</v>
      </c>
      <c r="G79" s="115">
        <f>IF($E67&gt;0, $E67, $E66)</f>
        <v>750</v>
      </c>
      <c r="H79" s="116">
        <f>G79*F79</f>
        <v>0</v>
      </c>
      <c r="I79" s="35">
        <v>0</v>
      </c>
      <c r="J79" s="117">
        <f>IF($E67&gt;0, $E67, $E66)</f>
        <v>750</v>
      </c>
      <c r="K79" s="118">
        <f>J79*I79</f>
        <v>0</v>
      </c>
      <c r="L79" s="119">
        <f t="shared" si="16"/>
        <v>0</v>
      </c>
      <c r="M79" s="120" t="str">
        <f>IF(ISERROR(L79/H79), "", L79/H79)</f>
        <v/>
      </c>
    </row>
    <row r="80" spans="1:14" x14ac:dyDescent="0.25">
      <c r="A80" s="103" t="str">
        <f t="shared" si="15"/>
        <v>Residential</v>
      </c>
      <c r="B80" s="103" t="s">
        <v>55</v>
      </c>
      <c r="C80" s="24">
        <f>B16</f>
        <v>1</v>
      </c>
      <c r="D80" s="46" t="s">
        <v>56</v>
      </c>
      <c r="E80" s="47"/>
      <c r="F80" s="48"/>
      <c r="G80" s="49"/>
      <c r="H80" s="50">
        <f>SUM(H74:H79)</f>
        <v>52.582796910576263</v>
      </c>
      <c r="I80" s="51"/>
      <c r="J80" s="52"/>
      <c r="K80" s="50">
        <f>SUM(K74:K79)</f>
        <v>54.852796910576266</v>
      </c>
      <c r="L80" s="41">
        <f t="shared" si="16"/>
        <v>2.2700000000000031</v>
      </c>
      <c r="M80" s="42">
        <f>IF((H80)=0,"",(L80/H80))</f>
        <v>4.3170012501625332E-2</v>
      </c>
    </row>
    <row r="81" spans="1:15" x14ac:dyDescent="0.25">
      <c r="A81" s="103" t="str">
        <f t="shared" si="15"/>
        <v>Residential</v>
      </c>
      <c r="D81" s="123" t="s">
        <v>57</v>
      </c>
      <c r="E81" s="25"/>
      <c r="F81" s="34">
        <f>IF((E66*12&gt;=150000), 0, IF(E65="RPP",(F97*OffPeakPer+F98*MidPeakPer+F99*OnPeakPer),IF(E65="Non-RPP (Retailer)",F100,F101)))</f>
        <v>0.12752000000000002</v>
      </c>
      <c r="G81" s="43">
        <f>IF(F81=0, 0, $E66*E68-E66)</f>
        <v>31.125000000000114</v>
      </c>
      <c r="H81" s="28">
        <f t="shared" ref="H81:H88" si="17">G81*F81</f>
        <v>3.9690600000000154</v>
      </c>
      <c r="I81" s="35">
        <f>IF((E66*12&gt;=150000), 0, IF(E65="RPP",(I97*OffPeakPer+I98*MidPeakPer+I99*OnPeakPer),IF(E65="Non-RPP (Retailer)",I100,I101)))</f>
        <v>0.12752000000000002</v>
      </c>
      <c r="J81" s="44">
        <f>IF(I81=0, 0, E66*E69-E66)</f>
        <v>31.125000000000114</v>
      </c>
      <c r="K81" s="31">
        <f t="shared" ref="K81:K88" si="18">J81*I81</f>
        <v>3.9690600000000154</v>
      </c>
      <c r="L81" s="119">
        <f t="shared" si="16"/>
        <v>0</v>
      </c>
      <c r="M81" s="120">
        <f t="shared" ref="M81:M88" si="19">IF(ISERROR(L81/H81), "", L81/H81)</f>
        <v>0</v>
      </c>
    </row>
    <row r="82" spans="1:15" ht="26.4" x14ac:dyDescent="0.25">
      <c r="A82" s="103" t="str">
        <f t="shared" si="15"/>
        <v>Residential</v>
      </c>
      <c r="D82" s="123" t="s">
        <v>58</v>
      </c>
      <c r="E82" s="25"/>
      <c r="F82" s="36">
        <f>'VRZ BI (2029)'!I82</f>
        <v>0</v>
      </c>
      <c r="G82" s="55">
        <f>IF($E67&gt;0, $E67, $E66)</f>
        <v>750</v>
      </c>
      <c r="H82" s="116">
        <f t="shared" si="17"/>
        <v>0</v>
      </c>
      <c r="I82" s="35">
        <v>0</v>
      </c>
      <c r="J82" s="56">
        <f>IF($E67&gt;0, $E67, $E66)</f>
        <v>750</v>
      </c>
      <c r="K82" s="118">
        <f t="shared" si="18"/>
        <v>0</v>
      </c>
      <c r="L82" s="119">
        <f t="shared" si="16"/>
        <v>0</v>
      </c>
      <c r="M82" s="120" t="str">
        <f t="shared" si="19"/>
        <v/>
      </c>
    </row>
    <row r="83" spans="1:15" x14ac:dyDescent="0.25">
      <c r="A83" s="103" t="str">
        <f t="shared" si="15"/>
        <v>Residential</v>
      </c>
      <c r="D83" s="123" t="s">
        <v>59</v>
      </c>
      <c r="E83" s="25"/>
      <c r="F83" s="36">
        <f>'VRZ BI (2029)'!I83</f>
        <v>0</v>
      </c>
      <c r="G83" s="55">
        <f>IF($E67&gt;0, $E67, $E66)</f>
        <v>750</v>
      </c>
      <c r="H83" s="116">
        <f t="shared" si="17"/>
        <v>0</v>
      </c>
      <c r="I83" s="35">
        <v>0</v>
      </c>
      <c r="J83" s="56">
        <f>IF($E67&gt;0, $E67, $E66)</f>
        <v>750</v>
      </c>
      <c r="K83" s="118">
        <f t="shared" si="18"/>
        <v>0</v>
      </c>
      <c r="L83" s="119">
        <f t="shared" si="16"/>
        <v>0</v>
      </c>
      <c r="M83" s="120" t="str">
        <f t="shared" si="19"/>
        <v/>
      </c>
    </row>
    <row r="84" spans="1:15" x14ac:dyDescent="0.25">
      <c r="A84" s="103" t="str">
        <f t="shared" si="15"/>
        <v>Residential</v>
      </c>
      <c r="D84" s="123" t="s">
        <v>60</v>
      </c>
      <c r="E84" s="25"/>
      <c r="F84" s="36">
        <f>'VRZ BI (2029)'!I84</f>
        <v>0</v>
      </c>
      <c r="G84" s="55">
        <f>E66</f>
        <v>750</v>
      </c>
      <c r="H84" s="116">
        <f t="shared" si="17"/>
        <v>0</v>
      </c>
      <c r="I84" s="35">
        <v>0</v>
      </c>
      <c r="J84" s="56">
        <f>E66</f>
        <v>750</v>
      </c>
      <c r="K84" s="118">
        <f t="shared" si="18"/>
        <v>0</v>
      </c>
      <c r="L84" s="119">
        <f t="shared" si="16"/>
        <v>0</v>
      </c>
      <c r="M84" s="120" t="str">
        <f t="shared" si="19"/>
        <v/>
      </c>
    </row>
    <row r="85" spans="1:15" x14ac:dyDescent="0.25">
      <c r="A85" s="103" t="str">
        <f t="shared" si="15"/>
        <v>Residential</v>
      </c>
      <c r="D85" s="114" t="s">
        <v>61</v>
      </c>
      <c r="E85" s="25"/>
      <c r="F85" s="36">
        <f>'VRZ BI (2029)'!I85</f>
        <v>1.603999374126371E-3</v>
      </c>
      <c r="G85" s="55">
        <f>IF($E67&gt;0, $E67, $E66)</f>
        <v>750</v>
      </c>
      <c r="H85" s="116">
        <f t="shared" si="17"/>
        <v>1.2029995305947783</v>
      </c>
      <c r="I85" s="35">
        <v>1.6773256206912112E-3</v>
      </c>
      <c r="J85" s="56">
        <f>IF($E67&gt;0, $E67, $E66)</f>
        <v>750</v>
      </c>
      <c r="K85" s="118">
        <f t="shared" si="18"/>
        <v>1.2579942155184085</v>
      </c>
      <c r="L85" s="119">
        <f t="shared" si="16"/>
        <v>5.4994684923630244E-2</v>
      </c>
      <c r="M85" s="120">
        <f t="shared" si="19"/>
        <v>4.5714635396773742E-2</v>
      </c>
      <c r="O85" s="160"/>
    </row>
    <row r="86" spans="1:15" ht="26.4" x14ac:dyDescent="0.25">
      <c r="A86" s="103" t="str">
        <f t="shared" si="15"/>
        <v>Residential</v>
      </c>
      <c r="D86" s="123" t="s">
        <v>62</v>
      </c>
      <c r="E86" s="25"/>
      <c r="F86" s="26">
        <v>0.42</v>
      </c>
      <c r="G86" s="115">
        <v>1</v>
      </c>
      <c r="H86" s="116">
        <f t="shared" si="17"/>
        <v>0.42</v>
      </c>
      <c r="I86" s="45">
        <v>0.42</v>
      </c>
      <c r="J86" s="121">
        <v>1</v>
      </c>
      <c r="K86" s="118">
        <f t="shared" si="18"/>
        <v>0.42</v>
      </c>
      <c r="L86" s="119">
        <f t="shared" si="16"/>
        <v>0</v>
      </c>
      <c r="M86" s="120">
        <f t="shared" si="19"/>
        <v>0</v>
      </c>
    </row>
    <row r="87" spans="1:15" x14ac:dyDescent="0.25">
      <c r="A87" s="103" t="str">
        <f t="shared" si="15"/>
        <v>Residential</v>
      </c>
      <c r="D87" s="114" t="s">
        <v>63</v>
      </c>
      <c r="E87" s="25"/>
      <c r="F87" s="26">
        <f>'VRZ BI (2029)'!I87</f>
        <v>0.11980305100555978</v>
      </c>
      <c r="G87" s="115">
        <v>1</v>
      </c>
      <c r="H87" s="116">
        <f t="shared" si="17"/>
        <v>0.11980305100555978</v>
      </c>
      <c r="I87" s="45">
        <v>0.11980305100555978</v>
      </c>
      <c r="J87" s="121">
        <v>1</v>
      </c>
      <c r="K87" s="118">
        <f t="shared" si="18"/>
        <v>0.11980305100555978</v>
      </c>
      <c r="L87" s="119">
        <f t="shared" si="16"/>
        <v>0</v>
      </c>
      <c r="M87" s="120">
        <f t="shared" si="19"/>
        <v>0</v>
      </c>
    </row>
    <row r="88" spans="1:15" x14ac:dyDescent="0.25">
      <c r="A88" s="103" t="str">
        <f t="shared" si="15"/>
        <v>Residential</v>
      </c>
      <c r="D88" s="114" t="s">
        <v>64</v>
      </c>
      <c r="E88" s="25"/>
      <c r="F88" s="34">
        <v>0</v>
      </c>
      <c r="G88" s="55">
        <f>IF($E67&gt;0, $E67, $E66)</f>
        <v>750</v>
      </c>
      <c r="H88" s="116">
        <f t="shared" si="17"/>
        <v>0</v>
      </c>
      <c r="I88" s="35">
        <v>0</v>
      </c>
      <c r="J88" s="56">
        <f>IF($E67&gt;0, $E67, $E66)</f>
        <v>750</v>
      </c>
      <c r="K88" s="118">
        <f t="shared" si="18"/>
        <v>0</v>
      </c>
      <c r="L88" s="119">
        <f t="shared" si="16"/>
        <v>0</v>
      </c>
      <c r="M88" s="120" t="str">
        <f t="shared" si="19"/>
        <v/>
      </c>
    </row>
    <row r="89" spans="1:15" ht="26.4" x14ac:dyDescent="0.25">
      <c r="A89" s="103" t="str">
        <f t="shared" si="15"/>
        <v>Residential</v>
      </c>
      <c r="B89" s="103" t="s">
        <v>65</v>
      </c>
      <c r="C89" s="24">
        <f>B16</f>
        <v>1</v>
      </c>
      <c r="D89" s="46" t="s">
        <v>66</v>
      </c>
      <c r="E89" s="47"/>
      <c r="F89" s="48"/>
      <c r="G89" s="49"/>
      <c r="H89" s="50">
        <f>SUM(H80:H88)</f>
        <v>58.294659492176621</v>
      </c>
      <c r="I89" s="51"/>
      <c r="J89" s="52"/>
      <c r="K89" s="50">
        <f>SUM(K80:K88)</f>
        <v>60.619654177100252</v>
      </c>
      <c r="L89" s="41">
        <f t="shared" si="16"/>
        <v>2.3249946849236309</v>
      </c>
      <c r="M89" s="42">
        <f>IF((H89)=0,"",(L89/H89))</f>
        <v>3.9883493705553844E-2</v>
      </c>
    </row>
    <row r="90" spans="1:15" x14ac:dyDescent="0.25">
      <c r="A90" s="103" t="str">
        <f t="shared" si="15"/>
        <v>Residential</v>
      </c>
      <c r="D90" s="126" t="s">
        <v>67</v>
      </c>
      <c r="E90" s="25"/>
      <c r="F90" s="36">
        <f>'VRZ BI (2029)'!I90</f>
        <v>1.4500000000000001E-2</v>
      </c>
      <c r="G90" s="43">
        <f>IF($E67&gt;0, $E67, $E66*$E68)</f>
        <v>781.12500000000011</v>
      </c>
      <c r="H90" s="116">
        <f>G90*F90</f>
        <v>11.326312500000002</v>
      </c>
      <c r="I90" s="35">
        <v>1.5299999999999999E-2</v>
      </c>
      <c r="J90" s="44">
        <f>IF($E67&gt;0, $E67, $E66*$E69)</f>
        <v>781.12500000000011</v>
      </c>
      <c r="K90" s="118">
        <f>J90*I90</f>
        <v>11.9512125</v>
      </c>
      <c r="L90" s="119">
        <f t="shared" si="16"/>
        <v>0.62489999999999846</v>
      </c>
      <c r="M90" s="120">
        <f>IF(ISERROR(L90/H90), "", L90/H90)</f>
        <v>5.5172413793103302E-2</v>
      </c>
      <c r="N90" s="127" t="str">
        <f>IF(ISERROR(ABS(M90)), "", IF(ABS(M90)&gt;=4%, "In the manager's summary, discuss the reasoning for the change in RTSR rates", ""))</f>
        <v>In the manager's summary, discuss the reasoning for the change in RTSR rates</v>
      </c>
      <c r="O90" s="160"/>
    </row>
    <row r="91" spans="1:15" ht="26.4" x14ac:dyDescent="0.25">
      <c r="A91" s="103" t="str">
        <f t="shared" si="15"/>
        <v>Residential</v>
      </c>
      <c r="D91" s="128" t="s">
        <v>68</v>
      </c>
      <c r="E91" s="25"/>
      <c r="F91" s="36">
        <f>'VRZ BI (2029)'!I91</f>
        <v>1.0500000000000001E-2</v>
      </c>
      <c r="G91" s="43">
        <f>IF($E67&gt;0, $E67, $E66*$E68)</f>
        <v>781.12500000000011</v>
      </c>
      <c r="H91" s="116">
        <f>G91*F91</f>
        <v>8.2018125000000008</v>
      </c>
      <c r="I91" s="35">
        <v>1.11E-2</v>
      </c>
      <c r="J91" s="44">
        <f>IF($E67&gt;0, $E67, $E66*$E69)</f>
        <v>781.12500000000011</v>
      </c>
      <c r="K91" s="118">
        <f>J91*I91</f>
        <v>8.6704875000000019</v>
      </c>
      <c r="L91" s="119">
        <f t="shared" si="16"/>
        <v>0.46867500000000106</v>
      </c>
      <c r="M91" s="120">
        <f>IF(ISERROR(L91/H91), "", L91/H91)</f>
        <v>5.7142857142857266E-2</v>
      </c>
      <c r="N91" s="127" t="str">
        <f>IF(ISERROR(ABS(M91)), "", IF(ABS(M91)&gt;=4%, "In the manager's summary, discuss the reasoning for the change in RTSR rates", ""))</f>
        <v>In the manager's summary, discuss the reasoning for the change in RTSR rates</v>
      </c>
      <c r="O91" s="160"/>
    </row>
    <row r="92" spans="1:15" ht="26.4" x14ac:dyDescent="0.25">
      <c r="A92" s="103" t="str">
        <f t="shared" si="15"/>
        <v>Residential</v>
      </c>
      <c r="B92" s="103" t="s">
        <v>69</v>
      </c>
      <c r="C92" s="24">
        <f>B16</f>
        <v>1</v>
      </c>
      <c r="D92" s="46" t="s">
        <v>70</v>
      </c>
      <c r="E92" s="47"/>
      <c r="F92" s="48"/>
      <c r="G92" s="49"/>
      <c r="H92" s="50">
        <f>SUM(H89:H91)</f>
        <v>77.822784492176623</v>
      </c>
      <c r="I92" s="51"/>
      <c r="J92" s="52"/>
      <c r="K92" s="50">
        <f>SUM(K89:K91)</f>
        <v>81.241354177100263</v>
      </c>
      <c r="L92" s="41">
        <f t="shared" si="16"/>
        <v>3.4185696849236393</v>
      </c>
      <c r="M92" s="42">
        <f>IF((H92)=0,"",(L92/H92))</f>
        <v>4.3927619748266672E-2</v>
      </c>
    </row>
    <row r="93" spans="1:15" ht="26.4" x14ac:dyDescent="0.25">
      <c r="A93" s="103" t="str">
        <f t="shared" si="15"/>
        <v>Residential</v>
      </c>
      <c r="D93" s="129" t="s">
        <v>71</v>
      </c>
      <c r="E93" s="25"/>
      <c r="F93" s="34">
        <v>4.7000000000000002E-3</v>
      </c>
      <c r="G93" s="43">
        <f>E66*E68</f>
        <v>781.12500000000011</v>
      </c>
      <c r="H93" s="53">
        <f>G93*F93</f>
        <v>3.6712875000000005</v>
      </c>
      <c r="I93" s="35">
        <f>F93</f>
        <v>4.7000000000000002E-3</v>
      </c>
      <c r="J93" s="44">
        <f>E66*E69</f>
        <v>781.12500000000011</v>
      </c>
      <c r="K93" s="31">
        <f>J93*I93</f>
        <v>3.6712875000000005</v>
      </c>
      <c r="L93" s="119">
        <f t="shared" si="16"/>
        <v>0</v>
      </c>
      <c r="M93" s="120">
        <f>IF(ISERROR(L93/H93), "", L93/H93)</f>
        <v>0</v>
      </c>
    </row>
    <row r="94" spans="1:15" ht="26.4" x14ac:dyDescent="0.25">
      <c r="A94" s="103" t="str">
        <f t="shared" si="15"/>
        <v>Residential</v>
      </c>
      <c r="D94" s="129" t="s">
        <v>72</v>
      </c>
      <c r="E94" s="25"/>
      <c r="F94" s="34">
        <v>5.9999999999999995E-4</v>
      </c>
      <c r="G94" s="43">
        <f>E66*E68</f>
        <v>781.12500000000011</v>
      </c>
      <c r="H94" s="53">
        <f>G94*F94</f>
        <v>0.46867500000000001</v>
      </c>
      <c r="I94" s="35">
        <f>F94</f>
        <v>5.9999999999999995E-4</v>
      </c>
      <c r="J94" s="44">
        <f>E66*E69</f>
        <v>781.12500000000011</v>
      </c>
      <c r="K94" s="31">
        <f>J94*I94</f>
        <v>0.46867500000000001</v>
      </c>
      <c r="L94" s="119">
        <f t="shared" si="16"/>
        <v>0</v>
      </c>
      <c r="M94" s="120">
        <f>IF(ISERROR(L94/H94), "", L94/H94)</f>
        <v>0</v>
      </c>
    </row>
    <row r="95" spans="1:15" x14ac:dyDescent="0.25">
      <c r="A95" s="103" t="str">
        <f t="shared" si="15"/>
        <v>Residential</v>
      </c>
      <c r="D95" s="25" t="s">
        <v>73</v>
      </c>
      <c r="E95" s="25"/>
      <c r="F95" s="54">
        <v>0.25</v>
      </c>
      <c r="G95" s="115">
        <v>1</v>
      </c>
      <c r="H95" s="130">
        <f>G95*F95</f>
        <v>0.25</v>
      </c>
      <c r="I95" s="45">
        <v>0.25</v>
      </c>
      <c r="J95" s="117">
        <v>1</v>
      </c>
      <c r="K95" s="118">
        <f>J95*I95</f>
        <v>0.25</v>
      </c>
      <c r="L95" s="119">
        <f t="shared" si="16"/>
        <v>0</v>
      </c>
      <c r="M95" s="120">
        <f>IF(ISERROR(L95/H95), "", L95/H95)</f>
        <v>0</v>
      </c>
    </row>
    <row r="96" spans="1:15" ht="26.4" hidden="1" customHeight="1" x14ac:dyDescent="0.25">
      <c r="A96" s="103" t="str">
        <f t="shared" si="15"/>
        <v>Residential</v>
      </c>
      <c r="D96" s="129" t="s">
        <v>74</v>
      </c>
      <c r="E96" s="25"/>
      <c r="F96" s="34"/>
      <c r="G96" s="55"/>
      <c r="H96" s="130"/>
      <c r="I96" s="35"/>
      <c r="J96" s="56"/>
      <c r="K96" s="118"/>
      <c r="L96" s="119"/>
      <c r="M96" s="120"/>
    </row>
    <row r="97" spans="1:13" x14ac:dyDescent="0.25">
      <c r="A97" s="103" t="str">
        <f t="shared" si="15"/>
        <v>Residential</v>
      </c>
      <c r="B97" s="103" t="s">
        <v>12</v>
      </c>
      <c r="D97" s="25" t="s">
        <v>75</v>
      </c>
      <c r="E97" s="25"/>
      <c r="F97" s="34">
        <v>9.8000000000000004E-2</v>
      </c>
      <c r="G97" s="55">
        <f>IF(AND(E66*12&gt;=150000),OffPeakPer*E66*E68,OffPeakPer*E66)</f>
        <v>480</v>
      </c>
      <c r="H97" s="130">
        <f>G97*F97</f>
        <v>47.04</v>
      </c>
      <c r="I97" s="35">
        <f>F97</f>
        <v>9.8000000000000004E-2</v>
      </c>
      <c r="J97" s="56">
        <f>IF(AND(E66*12&gt;=150000),OffPeakPer*E66*E69,OffPeakPer*E66)</f>
        <v>480</v>
      </c>
      <c r="K97" s="118">
        <f>J97*I97</f>
        <v>47.04</v>
      </c>
      <c r="L97" s="119">
        <f>K97-H97</f>
        <v>0</v>
      </c>
      <c r="M97" s="120">
        <f>IF(ISERROR(L97/H97), "", L97/H97)</f>
        <v>0</v>
      </c>
    </row>
    <row r="98" spans="1:13" x14ac:dyDescent="0.25">
      <c r="A98" s="103" t="str">
        <f t="shared" si="15"/>
        <v>Residential</v>
      </c>
      <c r="B98" s="103" t="s">
        <v>12</v>
      </c>
      <c r="D98" s="25" t="s">
        <v>76</v>
      </c>
      <c r="E98" s="25"/>
      <c r="F98" s="34">
        <v>0.157</v>
      </c>
      <c r="G98" s="55">
        <f>IF(AND(E66*12&gt;=150000),MidPeakPer*E66*E68,MidPeakPer*E66)</f>
        <v>135</v>
      </c>
      <c r="H98" s="130">
        <f>G98*F98</f>
        <v>21.195</v>
      </c>
      <c r="I98" s="35">
        <f>F98</f>
        <v>0.157</v>
      </c>
      <c r="J98" s="56">
        <f>IF(AND(E66*12&gt;=150000),MidPeakPer*E66*E69,MidPeakPer*E66)</f>
        <v>135</v>
      </c>
      <c r="K98" s="118">
        <f>J98*I98</f>
        <v>21.195</v>
      </c>
      <c r="L98" s="119">
        <f>K98-H98</f>
        <v>0</v>
      </c>
      <c r="M98" s="120">
        <f>IF(ISERROR(L98/H98), "", L98/H98)</f>
        <v>0</v>
      </c>
    </row>
    <row r="99" spans="1:13" ht="13.8" thickBot="1" x14ac:dyDescent="0.3">
      <c r="A99" s="103" t="str">
        <f t="shared" si="15"/>
        <v>Residential</v>
      </c>
      <c r="B99" s="103" t="s">
        <v>12</v>
      </c>
      <c r="D99" s="103" t="s">
        <v>77</v>
      </c>
      <c r="E99" s="25"/>
      <c r="F99" s="34">
        <v>0.20300000000000001</v>
      </c>
      <c r="G99" s="55">
        <f>IF(AND(E66*12&gt;=150000),OnPeakPer*E66*E68,OnPeakPer*E66)</f>
        <v>135</v>
      </c>
      <c r="H99" s="130">
        <f>G99*F99</f>
        <v>27.405000000000001</v>
      </c>
      <c r="I99" s="35">
        <f>F99</f>
        <v>0.20300000000000001</v>
      </c>
      <c r="J99" s="56">
        <f>IF(AND(E66*12&gt;=150000),OnPeakPer*E66*E69,OnPeakPer*E66)</f>
        <v>135</v>
      </c>
      <c r="K99" s="118">
        <f>J99*I99</f>
        <v>27.405000000000001</v>
      </c>
      <c r="L99" s="119">
        <f>K99-H99</f>
        <v>0</v>
      </c>
      <c r="M99" s="120">
        <f>IF(ISERROR(L99/H99), "", L99/H99)</f>
        <v>0</v>
      </c>
    </row>
    <row r="100" spans="1:13" ht="13.8" hidden="1" customHeight="1" thickBot="1" x14ac:dyDescent="0.3">
      <c r="A100" s="103" t="str">
        <f t="shared" si="15"/>
        <v>Residential</v>
      </c>
      <c r="B100" s="103" t="s">
        <v>78</v>
      </c>
      <c r="D100" s="25" t="s">
        <v>79</v>
      </c>
      <c r="E100" s="25"/>
      <c r="F100" s="34">
        <v>0.157</v>
      </c>
      <c r="G100" s="55">
        <f>IF(AND(E66*12&gt;=150000),E66*E68,E66)</f>
        <v>750</v>
      </c>
      <c r="H100" s="130">
        <f>G100*F100</f>
        <v>117.75</v>
      </c>
      <c r="I100" s="35">
        <f>F100</f>
        <v>0.157</v>
      </c>
      <c r="J100" s="56">
        <f>IF(AND(E66*12&gt;=150000),E66*E69,E66)</f>
        <v>750</v>
      </c>
      <c r="K100" s="118">
        <f>J100*I100</f>
        <v>117.75</v>
      </c>
      <c r="L100" s="119">
        <f>K100-H100</f>
        <v>0</v>
      </c>
      <c r="M100" s="120">
        <f>IF(ISERROR(L100/H100), "", L100/H100)</f>
        <v>0</v>
      </c>
    </row>
    <row r="101" spans="1:13" ht="13.8" hidden="1" customHeight="1" thickBot="1" x14ac:dyDescent="0.3">
      <c r="A101" s="103" t="str">
        <f t="shared" si="15"/>
        <v>Residential</v>
      </c>
      <c r="B101" s="103" t="s">
        <v>17</v>
      </c>
      <c r="D101" s="25" t="s">
        <v>80</v>
      </c>
      <c r="E101" s="25"/>
      <c r="F101" s="34">
        <v>0.11308</v>
      </c>
      <c r="G101" s="55">
        <f>IF(AND(E66*12&gt;=150000),E66*E68,E66)</f>
        <v>750</v>
      </c>
      <c r="H101" s="130">
        <f>G101*F101</f>
        <v>84.81</v>
      </c>
      <c r="I101" s="35">
        <f>F101</f>
        <v>0.11308</v>
      </c>
      <c r="J101" s="56">
        <f>IF(AND(E66*12&gt;=150000),E66*E69,E66)</f>
        <v>750</v>
      </c>
      <c r="K101" s="118">
        <f>J101*I101</f>
        <v>84.81</v>
      </c>
      <c r="L101" s="119">
        <f>K101-H101</f>
        <v>0</v>
      </c>
      <c r="M101" s="120">
        <f>IF(ISERROR(L101/H101), "", L101/H101)</f>
        <v>0</v>
      </c>
    </row>
    <row r="102" spans="1:13" ht="13.8" thickBot="1" x14ac:dyDescent="0.3">
      <c r="A102" s="103" t="str">
        <f t="shared" si="15"/>
        <v>Residential</v>
      </c>
      <c r="D102" s="58"/>
      <c r="E102" s="59"/>
      <c r="F102" s="60"/>
      <c r="G102" s="61"/>
      <c r="H102" s="62"/>
      <c r="I102" s="60"/>
      <c r="J102" s="63"/>
      <c r="K102" s="62"/>
      <c r="L102" s="64"/>
      <c r="M102" s="65"/>
    </row>
    <row r="103" spans="1:13" x14ac:dyDescent="0.25">
      <c r="A103" s="103" t="str">
        <f t="shared" si="15"/>
        <v>Residential</v>
      </c>
      <c r="B103" s="103" t="s">
        <v>12</v>
      </c>
      <c r="D103" s="135" t="s">
        <v>81</v>
      </c>
      <c r="E103" s="25"/>
      <c r="F103" s="136"/>
      <c r="G103" s="137"/>
      <c r="H103" s="138">
        <f>SUM(H93:H99,H92)</f>
        <v>177.85274699217663</v>
      </c>
      <c r="I103" s="139"/>
      <c r="J103" s="139"/>
      <c r="K103" s="138">
        <f>SUM(K93:K99,K92)</f>
        <v>181.27131667710029</v>
      </c>
      <c r="L103" s="140">
        <f>K103-H103</f>
        <v>3.4185696849236535</v>
      </c>
      <c r="M103" s="141">
        <f>IF((H103)=0,"",(L103/H103))</f>
        <v>1.9221348799712545E-2</v>
      </c>
    </row>
    <row r="104" spans="1:13" x14ac:dyDescent="0.25">
      <c r="A104" s="103" t="str">
        <f t="shared" si="15"/>
        <v>Residential</v>
      </c>
      <c r="B104" s="103" t="s">
        <v>12</v>
      </c>
      <c r="D104" s="142" t="s">
        <v>82</v>
      </c>
      <c r="E104" s="25"/>
      <c r="F104" s="136">
        <v>0.13</v>
      </c>
      <c r="G104" s="143"/>
      <c r="H104" s="144">
        <f>H103*F104</f>
        <v>23.120857108982964</v>
      </c>
      <c r="I104" s="145">
        <v>0.13</v>
      </c>
      <c r="J104" s="115"/>
      <c r="K104" s="144">
        <f>K103*I104</f>
        <v>23.565271168023038</v>
      </c>
      <c r="L104" s="119">
        <f>K104-H104</f>
        <v>0.44441405904007425</v>
      </c>
      <c r="M104" s="146">
        <f>IF((H104)=0,"",(L104/H104))</f>
        <v>1.9221348799712514E-2</v>
      </c>
    </row>
    <row r="105" spans="1:13" ht="14.4" x14ac:dyDescent="0.3">
      <c r="A105" s="103" t="str">
        <f t="shared" si="15"/>
        <v>Residential</v>
      </c>
      <c r="B105" s="103" t="s">
        <v>12</v>
      </c>
      <c r="D105" s="142" t="s">
        <v>83</v>
      </c>
      <c r="E105" s="147"/>
      <c r="F105" s="148">
        <f>OER</f>
        <v>0.23499999999999999</v>
      </c>
      <c r="G105" s="143"/>
      <c r="H105" s="144">
        <f>IF(OR(ISNUMBER(SEARCH("[DGEN]", E64))=TRUE, ISNUMBER(SEARCH("STREET LIGHT", E64))=TRUE), 0, IF(AND(E66=0, E67=0),0, IF(AND(E67=0, E66*12&gt;250000), 0, IF(AND(E66=0, E67&gt;=50), 0, IF(E66*12&lt;=250000, F105*H103*-1, IF(E67&lt;50, F105*H103*-1, 0))))))</f>
        <v>-41.795395543161504</v>
      </c>
      <c r="I105" s="148">
        <f>OER</f>
        <v>0.23499999999999999</v>
      </c>
      <c r="J105" s="115"/>
      <c r="K105" s="144">
        <f>IF(OR(ISNUMBER(SEARCH("[DGEN]", E64))=TRUE, ISNUMBER(SEARCH("STREET LIGHT", E64))=TRUE), 0, IF(AND(E66=0, E67=0),0, IF(AND(E67=0, E66*12&gt;250000), 0, IF(AND(E66=0, E67&gt;=50), 0, IF(E66*12&lt;=250000, I105*K103*-1, IF(E67&lt;50, I105*K103*-1, 0))))))</f>
        <v>-42.598759419118565</v>
      </c>
      <c r="L105" s="119">
        <f>K105-H105</f>
        <v>-0.80336387595706071</v>
      </c>
      <c r="M105" s="146"/>
    </row>
    <row r="106" spans="1:13" ht="13.8" thickBot="1" x14ac:dyDescent="0.3">
      <c r="A106" s="103" t="str">
        <f t="shared" si="15"/>
        <v>Residential</v>
      </c>
      <c r="B106" s="103" t="s">
        <v>84</v>
      </c>
      <c r="C106" s="24">
        <f>B16</f>
        <v>1</v>
      </c>
      <c r="D106" s="247" t="s">
        <v>85</v>
      </c>
      <c r="E106" s="247"/>
      <c r="F106" s="77"/>
      <c r="G106" s="78"/>
      <c r="H106" s="79">
        <f>H103+H104+H105</f>
        <v>159.17820855799809</v>
      </c>
      <c r="I106" s="80"/>
      <c r="J106" s="80"/>
      <c r="K106" s="81">
        <f>K103+K104+K105</f>
        <v>162.23782842600474</v>
      </c>
      <c r="L106" s="82">
        <f>K106-H106</f>
        <v>3.0596198680066493</v>
      </c>
      <c r="M106" s="83">
        <f>IF((H106)=0,"",(L106/H106))</f>
        <v>1.9221348799712417E-2</v>
      </c>
    </row>
    <row r="107" spans="1:13" ht="13.8" thickBot="1" x14ac:dyDescent="0.3">
      <c r="A107" s="103" t="str">
        <f t="shared" si="15"/>
        <v>Residential</v>
      </c>
      <c r="B107" s="103" t="s">
        <v>12</v>
      </c>
      <c r="D107" s="58"/>
      <c r="E107" s="59"/>
      <c r="F107" s="60"/>
      <c r="G107" s="61"/>
      <c r="H107" s="62"/>
      <c r="I107" s="60"/>
      <c r="J107" s="63"/>
      <c r="K107" s="62"/>
      <c r="L107" s="64"/>
      <c r="M107" s="65"/>
    </row>
    <row r="108" spans="1:13" hidden="1" x14ac:dyDescent="0.25">
      <c r="A108" s="103" t="str">
        <f t="shared" si="15"/>
        <v>Residential</v>
      </c>
      <c r="B108" s="103" t="s">
        <v>78</v>
      </c>
      <c r="D108" s="135" t="s">
        <v>86</v>
      </c>
      <c r="E108" s="25"/>
      <c r="F108" s="136"/>
      <c r="G108" s="137"/>
      <c r="H108" s="138">
        <f>SUM(H100,H93:H96,H92)</f>
        <v>199.96274699217662</v>
      </c>
      <c r="I108" s="139"/>
      <c r="J108" s="139"/>
      <c r="K108" s="138">
        <f>SUM(K100,K93:K96,K92)</f>
        <v>203.38131667710027</v>
      </c>
      <c r="L108" s="140">
        <f>K108-H108</f>
        <v>3.4185696849236535</v>
      </c>
      <c r="M108" s="141">
        <f>IF((H108)=0,"",(L108/H108))</f>
        <v>1.7096032817839828E-2</v>
      </c>
    </row>
    <row r="109" spans="1:13" hidden="1" x14ac:dyDescent="0.25">
      <c r="A109" s="103" t="str">
        <f t="shared" si="15"/>
        <v>Residential</v>
      </c>
      <c r="B109" s="103" t="s">
        <v>78</v>
      </c>
      <c r="D109" s="142" t="s">
        <v>82</v>
      </c>
      <c r="E109" s="25"/>
      <c r="F109" s="136">
        <v>0.13</v>
      </c>
      <c r="G109" s="137"/>
      <c r="H109" s="144">
        <f>H108*F109</f>
        <v>25.995157108982962</v>
      </c>
      <c r="I109" s="136">
        <v>0.13</v>
      </c>
      <c r="J109" s="145"/>
      <c r="K109" s="144">
        <f>K108*I109</f>
        <v>26.439571168023036</v>
      </c>
      <c r="L109" s="119">
        <f>K109-H109</f>
        <v>0.44441405904007425</v>
      </c>
      <c r="M109" s="146">
        <f>IF((H109)=0,"",(L109/H109))</f>
        <v>1.7096032817839796E-2</v>
      </c>
    </row>
    <row r="110" spans="1:13" ht="14.4" hidden="1" x14ac:dyDescent="0.3">
      <c r="A110" s="103" t="str">
        <f t="shared" si="15"/>
        <v>Residential</v>
      </c>
      <c r="B110" s="103" t="s">
        <v>78</v>
      </c>
      <c r="D110" s="142" t="s">
        <v>83</v>
      </c>
      <c r="E110" s="147"/>
      <c r="F110" s="148">
        <f>OER</f>
        <v>0.23499999999999999</v>
      </c>
      <c r="G110" s="137"/>
      <c r="H110" s="144">
        <f>IF(OR(ISNUMBER(SEARCH("[DGEN]", E64))=TRUE, ISNUMBER(SEARCH("STREET LIGHT", E64))=TRUE), 0, IF(AND(E66=0, E67=0),0, IF(AND(E67=0, E66*12&gt;250000), 0, IF(AND(E66=0, E67&gt;=50), 0, IF(E66*12&lt;=250000, F110*H108*-1, IF(E67&lt;50, F110*H108*-1, 0))))))</f>
        <v>-46.991245543161504</v>
      </c>
      <c r="I110" s="148">
        <f>OER</f>
        <v>0.23499999999999999</v>
      </c>
      <c r="J110" s="145"/>
      <c r="K110" s="144">
        <f>IF(OR(ISNUMBER(SEARCH("[DGEN]", E64))=TRUE, ISNUMBER(SEARCH("STREET LIGHT", E64))=TRUE), 0, IF(AND(E66=0, E67=0),0, IF(AND(E67=0, E66*12&gt;250000), 0, IF(AND(E66=0, E67&gt;=50), 0, IF(E66*12&lt;=250000, I110*K108*-1, IF(E67&lt;50, I110*K108*-1, 0))))))</f>
        <v>-47.794609419118558</v>
      </c>
      <c r="L110" s="119"/>
      <c r="M110" s="146"/>
    </row>
    <row r="111" spans="1:13" hidden="1" x14ac:dyDescent="0.25">
      <c r="A111" s="103" t="str">
        <f t="shared" si="15"/>
        <v>Residential</v>
      </c>
      <c r="B111" s="103" t="s">
        <v>87</v>
      </c>
      <c r="D111" s="248" t="s">
        <v>86</v>
      </c>
      <c r="E111" s="248"/>
      <c r="F111" s="149"/>
      <c r="G111" s="143"/>
      <c r="H111" s="138">
        <f>SUM(H108,H109)</f>
        <v>225.95790410115958</v>
      </c>
      <c r="I111" s="150"/>
      <c r="J111" s="150"/>
      <c r="K111" s="138">
        <f>SUM(K108,K109)</f>
        <v>229.82088784512331</v>
      </c>
      <c r="L111" s="140">
        <f>K111-H111</f>
        <v>3.8629837439637242</v>
      </c>
      <c r="M111" s="141">
        <f>IF((H111)=0,"",(L111/H111))</f>
        <v>1.7096032817839807E-2</v>
      </c>
    </row>
    <row r="112" spans="1:13" ht="13.8" hidden="1" thickBot="1" x14ac:dyDescent="0.3">
      <c r="A112" s="103" t="str">
        <f t="shared" si="15"/>
        <v>Residential</v>
      </c>
      <c r="B112" s="103" t="s">
        <v>78</v>
      </c>
      <c r="D112" s="131"/>
      <c r="E112" s="132"/>
      <c r="F112" s="151"/>
      <c r="G112" s="152"/>
      <c r="H112" s="153"/>
      <c r="I112" s="151"/>
      <c r="J112" s="133"/>
      <c r="K112" s="153"/>
      <c r="L112" s="154"/>
      <c r="M112" s="134"/>
    </row>
    <row r="113" spans="1:14" hidden="1" x14ac:dyDescent="0.25">
      <c r="A113" s="103" t="str">
        <f t="shared" si="15"/>
        <v>Residential</v>
      </c>
      <c r="B113" s="103" t="s">
        <v>17</v>
      </c>
      <c r="D113" s="135" t="s">
        <v>88</v>
      </c>
      <c r="E113" s="25"/>
      <c r="F113" s="136"/>
      <c r="G113" s="137"/>
      <c r="H113" s="138">
        <f>SUM(H101,H93:H96,H92)</f>
        <v>167.02274699217662</v>
      </c>
      <c r="I113" s="139"/>
      <c r="J113" s="139"/>
      <c r="K113" s="138">
        <f>SUM(K101,K93:K96,K92)</f>
        <v>170.44131667710028</v>
      </c>
      <c r="L113" s="140">
        <f>K113-H113</f>
        <v>3.4185696849236535</v>
      </c>
      <c r="M113" s="141">
        <f>IF((H113)=0,"",(L113/H113))</f>
        <v>2.0467689260815356E-2</v>
      </c>
    </row>
    <row r="114" spans="1:14" hidden="1" x14ac:dyDescent="0.25">
      <c r="A114" s="103" t="str">
        <f t="shared" si="15"/>
        <v>Residential</v>
      </c>
      <c r="B114" s="103" t="s">
        <v>17</v>
      </c>
      <c r="D114" s="142" t="s">
        <v>82</v>
      </c>
      <c r="E114" s="25"/>
      <c r="F114" s="136">
        <v>0.13</v>
      </c>
      <c r="G114" s="137"/>
      <c r="H114" s="144">
        <f>H113*F114</f>
        <v>21.712957108982962</v>
      </c>
      <c r="I114" s="136">
        <v>0.13</v>
      </c>
      <c r="J114" s="145"/>
      <c r="K114" s="144">
        <f>K113*I114</f>
        <v>22.157371168023037</v>
      </c>
      <c r="L114" s="119">
        <f>K114-H114</f>
        <v>0.44441405904007425</v>
      </c>
      <c r="M114" s="146">
        <f>IF((H114)=0,"",(L114/H114))</f>
        <v>2.0467689260815321E-2</v>
      </c>
    </row>
    <row r="115" spans="1:14" ht="14.4" hidden="1" x14ac:dyDescent="0.3">
      <c r="A115" s="103" t="str">
        <f t="shared" si="15"/>
        <v>Residential</v>
      </c>
      <c r="B115" s="103" t="s">
        <v>17</v>
      </c>
      <c r="D115" s="142" t="s">
        <v>83</v>
      </c>
      <c r="E115" s="147"/>
      <c r="F115" s="148">
        <f>OER</f>
        <v>0.23499999999999999</v>
      </c>
      <c r="G115" s="137"/>
      <c r="H115" s="144">
        <f>IF(OR(ISNUMBER(SEARCH("[DGEN]", E64))=TRUE, ISNUMBER(SEARCH("STREET LIGHT", E64))=TRUE), 0, IF(AND(E66=0, E67=0),0, IF(AND(E67=0, E66*12&gt;250000), 0, IF(AND(E66=0, E67&gt;=50), 0, IF(E66*12&lt;=250000, F115*H113*-1, IF(E67&lt;50, F115*H113*-1, 0))))))</f>
        <v>-39.250345543161501</v>
      </c>
      <c r="I115" s="148">
        <f>OER</f>
        <v>0.23499999999999999</v>
      </c>
      <c r="J115" s="145"/>
      <c r="K115" s="144">
        <f>IF(OR(ISNUMBER(SEARCH("[DGEN]", E64))=TRUE, ISNUMBER(SEARCH("STREET LIGHT", E64))=TRUE), 0, IF(AND(E66=0, E67=0),0, IF(AND(E67=0, E66*12&gt;250000), 0, IF(AND(E66=0, E67&gt;=50), 0, IF(E66*12&lt;=250000, I115*K113*-1, IF(E67&lt;50, I115*K113*-1, 0))))))</f>
        <v>-40.053709419118562</v>
      </c>
      <c r="L115" s="119"/>
      <c r="M115" s="146"/>
    </row>
    <row r="116" spans="1:14" hidden="1" x14ac:dyDescent="0.25">
      <c r="A116" s="103" t="str">
        <f t="shared" si="15"/>
        <v>Residential</v>
      </c>
      <c r="B116" s="103" t="s">
        <v>89</v>
      </c>
      <c r="D116" s="248" t="s">
        <v>88</v>
      </c>
      <c r="E116" s="248"/>
      <c r="F116" s="149"/>
      <c r="G116" s="143"/>
      <c r="H116" s="138">
        <f>SUM(H113,H114)</f>
        <v>188.73570410115957</v>
      </c>
      <c r="I116" s="150"/>
      <c r="J116" s="150"/>
      <c r="K116" s="138">
        <f>SUM(K113,K114)</f>
        <v>192.59868784512332</v>
      </c>
      <c r="L116" s="140">
        <f>K116-H116</f>
        <v>3.8629837439637527</v>
      </c>
      <c r="M116" s="141">
        <f>IF((H116)=0,"",(L116/H116))</f>
        <v>2.0467689260815485E-2</v>
      </c>
    </row>
    <row r="117" spans="1:14" ht="13.8" hidden="1" thickBot="1" x14ac:dyDescent="0.3">
      <c r="A117" s="103" t="str">
        <f t="shared" si="15"/>
        <v>Residential</v>
      </c>
      <c r="B117" s="103" t="s">
        <v>17</v>
      </c>
      <c r="D117" s="131"/>
      <c r="E117" s="132"/>
      <c r="F117" s="155"/>
      <c r="G117" s="152"/>
      <c r="H117" s="156"/>
      <c r="I117" s="155"/>
      <c r="J117" s="133"/>
      <c r="K117" s="156"/>
      <c r="L117" s="154"/>
      <c r="M117" s="157"/>
    </row>
    <row r="120" spans="1:14" x14ac:dyDescent="0.25">
      <c r="C120" s="103"/>
      <c r="D120" s="104" t="s">
        <v>34</v>
      </c>
      <c r="E120" s="246" t="str">
        <f>D17</f>
        <v>Seasonal Residential</v>
      </c>
      <c r="F120" s="246"/>
      <c r="G120" s="246"/>
      <c r="H120" s="246"/>
      <c r="I120" s="246"/>
      <c r="J120" s="246"/>
      <c r="K120" s="103" t="str">
        <f>IF(N17="DEMAND - INTERVAL","RTSR - INTERVAL METERED","")</f>
        <v/>
      </c>
    </row>
    <row r="121" spans="1:14" x14ac:dyDescent="0.25">
      <c r="C121" s="103"/>
      <c r="D121" s="104" t="s">
        <v>35</v>
      </c>
      <c r="E121" s="236" t="str">
        <f>H17</f>
        <v>RPP</v>
      </c>
      <c r="F121" s="236"/>
      <c r="G121" s="236"/>
      <c r="H121" s="20"/>
      <c r="I121" s="20"/>
    </row>
    <row r="122" spans="1:14" ht="15.6" x14ac:dyDescent="0.25">
      <c r="C122" s="103"/>
      <c r="D122" s="104" t="s">
        <v>36</v>
      </c>
      <c r="E122" s="21">
        <f>K17</f>
        <v>680</v>
      </c>
      <c r="F122" s="105" t="s">
        <v>11</v>
      </c>
      <c r="J122" s="22"/>
      <c r="K122" s="22"/>
      <c r="L122" s="22"/>
      <c r="M122" s="22"/>
      <c r="N122" s="22"/>
    </row>
    <row r="123" spans="1:14" ht="15.6" x14ac:dyDescent="0.3">
      <c r="C123" s="103"/>
      <c r="D123" s="104" t="s">
        <v>37</v>
      </c>
      <c r="E123" s="21">
        <f>L17</f>
        <v>0</v>
      </c>
      <c r="F123" s="106" t="s">
        <v>16</v>
      </c>
      <c r="G123" s="107"/>
      <c r="H123" s="108"/>
      <c r="I123" s="108"/>
      <c r="J123" s="108"/>
    </row>
    <row r="124" spans="1:14" x14ac:dyDescent="0.25">
      <c r="C124" s="103"/>
      <c r="D124" s="104" t="s">
        <v>38</v>
      </c>
      <c r="E124" s="23">
        <f>I17</f>
        <v>1.0415000000000001</v>
      </c>
    </row>
    <row r="125" spans="1:14" x14ac:dyDescent="0.25">
      <c r="C125" s="103"/>
      <c r="D125" s="104" t="s">
        <v>39</v>
      </c>
      <c r="E125" s="23">
        <f>J17</f>
        <v>1.0415000000000001</v>
      </c>
    </row>
    <row r="126" spans="1:14" x14ac:dyDescent="0.25">
      <c r="C126" s="103"/>
    </row>
    <row r="127" spans="1:14" x14ac:dyDescent="0.25">
      <c r="C127" s="103"/>
      <c r="E127" s="105"/>
      <c r="F127" s="237" t="s">
        <v>40</v>
      </c>
      <c r="G127" s="238"/>
      <c r="H127" s="239"/>
      <c r="I127" s="237" t="s">
        <v>41</v>
      </c>
      <c r="J127" s="238"/>
      <c r="K127" s="239"/>
      <c r="L127" s="237" t="s">
        <v>42</v>
      </c>
      <c r="M127" s="239"/>
    </row>
    <row r="128" spans="1:14" x14ac:dyDescent="0.25">
      <c r="C128" s="103"/>
      <c r="E128" s="240"/>
      <c r="F128" s="109" t="s">
        <v>43</v>
      </c>
      <c r="G128" s="109" t="s">
        <v>44</v>
      </c>
      <c r="H128" s="110" t="s">
        <v>45</v>
      </c>
      <c r="I128" s="109" t="s">
        <v>43</v>
      </c>
      <c r="J128" s="111" t="s">
        <v>44</v>
      </c>
      <c r="K128" s="110" t="s">
        <v>45</v>
      </c>
      <c r="L128" s="242" t="s">
        <v>46</v>
      </c>
      <c r="M128" s="244" t="s">
        <v>47</v>
      </c>
    </row>
    <row r="129" spans="1:15" x14ac:dyDescent="0.25">
      <c r="C129" s="103"/>
      <c r="E129" s="241"/>
      <c r="F129" s="112" t="s">
        <v>48</v>
      </c>
      <c r="G129" s="112"/>
      <c r="H129" s="113" t="s">
        <v>48</v>
      </c>
      <c r="I129" s="112" t="s">
        <v>48</v>
      </c>
      <c r="J129" s="113"/>
      <c r="K129" s="113" t="s">
        <v>48</v>
      </c>
      <c r="L129" s="243"/>
      <c r="M129" s="245"/>
    </row>
    <row r="130" spans="1:15" x14ac:dyDescent="0.25">
      <c r="A130" s="103" t="str">
        <f>$E120</f>
        <v>Seasonal Residential</v>
      </c>
      <c r="D130" s="114" t="s">
        <v>49</v>
      </c>
      <c r="E130" s="25"/>
      <c r="F130" s="26">
        <f>'VRZ BI (2029)'!I130</f>
        <v>88.13</v>
      </c>
      <c r="G130" s="115">
        <v>1</v>
      </c>
      <c r="H130" s="116">
        <f>G130*F130</f>
        <v>88.13</v>
      </c>
      <c r="I130" s="45">
        <v>92.07</v>
      </c>
      <c r="J130" s="117">
        <f>G130</f>
        <v>1</v>
      </c>
      <c r="K130" s="118">
        <f>J130*I130</f>
        <v>92.07</v>
      </c>
      <c r="L130" s="119">
        <f>K130-H130</f>
        <v>3.9399999999999977</v>
      </c>
      <c r="M130" s="120">
        <f>IF(ISERROR(L130/H130), "", L130/H130)</f>
        <v>4.470668330874842E-2</v>
      </c>
    </row>
    <row r="131" spans="1:15" x14ac:dyDescent="0.25">
      <c r="A131" s="103" t="str">
        <f t="shared" ref="A131:A173" si="20">A130</f>
        <v>Seasonal Residential</v>
      </c>
      <c r="D131" s="114" t="s">
        <v>50</v>
      </c>
      <c r="E131" s="25"/>
      <c r="F131" s="34"/>
      <c r="G131" s="115">
        <f>IF($E123&gt;0, $E123, $E122)</f>
        <v>680</v>
      </c>
      <c r="H131" s="116">
        <f>G131*F131</f>
        <v>0</v>
      </c>
      <c r="I131" s="35">
        <v>0</v>
      </c>
      <c r="J131" s="117">
        <f>IF($E123&gt;0, $E123, $E122)</f>
        <v>680</v>
      </c>
      <c r="K131" s="118">
        <f>J131*I131</f>
        <v>0</v>
      </c>
      <c r="L131" s="119">
        <f>K131-H131</f>
        <v>0</v>
      </c>
      <c r="M131" s="120" t="str">
        <f>IF(ISERROR(L131/H131), "", L131/H131)</f>
        <v/>
      </c>
    </row>
    <row r="132" spans="1:15" ht="13.2" hidden="1" customHeight="1" x14ac:dyDescent="0.25">
      <c r="A132" s="103" t="str">
        <f t="shared" si="20"/>
        <v>Seasonal Residential</v>
      </c>
      <c r="D132" s="114" t="s">
        <v>51</v>
      </c>
      <c r="E132" s="25"/>
      <c r="F132" s="34"/>
      <c r="G132" s="115">
        <f>IF($E123&gt;0, $E123, $E122)</f>
        <v>680</v>
      </c>
      <c r="H132" s="116">
        <v>0</v>
      </c>
      <c r="I132" s="35"/>
      <c r="J132" s="117">
        <f>IF($E123&gt;0, $E123, $E122)</f>
        <v>680</v>
      </c>
      <c r="K132" s="118">
        <v>0</v>
      </c>
      <c r="L132" s="119"/>
      <c r="M132" s="120"/>
    </row>
    <row r="133" spans="1:15" ht="13.2" hidden="1" customHeight="1" x14ac:dyDescent="0.25">
      <c r="A133" s="103" t="str">
        <f t="shared" si="20"/>
        <v>Seasonal Residential</v>
      </c>
      <c r="D133" s="114" t="s">
        <v>52</v>
      </c>
      <c r="E133" s="25"/>
      <c r="F133" s="34"/>
      <c r="G133" s="115">
        <f>IF($E123&gt;0, $E123, $E122)</f>
        <v>680</v>
      </c>
      <c r="H133" s="116">
        <v>0</v>
      </c>
      <c r="I133" s="35"/>
      <c r="J133" s="121">
        <f>IF($E123&gt;0, $E123, $E122)</f>
        <v>680</v>
      </c>
      <c r="K133" s="118">
        <v>0</v>
      </c>
      <c r="L133" s="119">
        <f t="shared" ref="L133:L151" si="21">K133-H133</f>
        <v>0</v>
      </c>
      <c r="M133" s="120" t="str">
        <f>IF(ISERROR(L133/H133), "", L133/H133)</f>
        <v/>
      </c>
    </row>
    <row r="134" spans="1:15" x14ac:dyDescent="0.25">
      <c r="A134" s="103" t="str">
        <f t="shared" si="20"/>
        <v>Seasonal Residential</v>
      </c>
      <c r="D134" s="114" t="s">
        <v>53</v>
      </c>
      <c r="E134" s="25"/>
      <c r="F134" s="26">
        <f>'VRZ BI (2029)'!I134</f>
        <v>3.1835261927310552</v>
      </c>
      <c r="G134" s="115">
        <v>1</v>
      </c>
      <c r="H134" s="116">
        <f>G134*F134</f>
        <v>3.1835261927310552</v>
      </c>
      <c r="I134" s="45">
        <v>3.1835261927310552</v>
      </c>
      <c r="J134" s="117">
        <f>G134</f>
        <v>1</v>
      </c>
      <c r="K134" s="118">
        <f>J134*I134</f>
        <v>3.1835261927310552</v>
      </c>
      <c r="L134" s="119">
        <f t="shared" si="21"/>
        <v>0</v>
      </c>
      <c r="M134" s="120">
        <f>IF(ISERROR(L134/H134), "", L134/H134)</f>
        <v>0</v>
      </c>
    </row>
    <row r="135" spans="1:15" x14ac:dyDescent="0.25">
      <c r="A135" s="103" t="str">
        <f t="shared" si="20"/>
        <v>Seasonal Residential</v>
      </c>
      <c r="D135" s="114" t="s">
        <v>54</v>
      </c>
      <c r="E135" s="25"/>
      <c r="F135" s="36">
        <f>'VRZ BI (2029)'!I135</f>
        <v>0</v>
      </c>
      <c r="G135" s="115">
        <f>IF($E123&gt;0, $E123, $E122)</f>
        <v>680</v>
      </c>
      <c r="H135" s="116">
        <f>G135*F135</f>
        <v>0</v>
      </c>
      <c r="I135" s="35">
        <v>0</v>
      </c>
      <c r="J135" s="117">
        <f>IF($E123&gt;0, $E123, $E122)</f>
        <v>680</v>
      </c>
      <c r="K135" s="118">
        <f>J135*I135</f>
        <v>0</v>
      </c>
      <c r="L135" s="119">
        <f t="shared" si="21"/>
        <v>0</v>
      </c>
      <c r="M135" s="120" t="str">
        <f>IF(ISERROR(L135/H135), "", L135/H135)</f>
        <v/>
      </c>
    </row>
    <row r="136" spans="1:15" x14ac:dyDescent="0.25">
      <c r="A136" s="103" t="str">
        <f t="shared" si="20"/>
        <v>Seasonal Residential</v>
      </c>
      <c r="B136" s="103" t="s">
        <v>55</v>
      </c>
      <c r="C136" s="24">
        <f>B17</f>
        <v>2</v>
      </c>
      <c r="D136" s="46" t="s">
        <v>56</v>
      </c>
      <c r="E136" s="47"/>
      <c r="F136" s="48"/>
      <c r="G136" s="49"/>
      <c r="H136" s="50">
        <f>SUM(H130:H135)</f>
        <v>91.313526192731047</v>
      </c>
      <c r="I136" s="51"/>
      <c r="J136" s="52"/>
      <c r="K136" s="50">
        <f>SUM(K130:K135)</f>
        <v>95.253526192731044</v>
      </c>
      <c r="L136" s="41">
        <f t="shared" si="21"/>
        <v>3.9399999999999977</v>
      </c>
      <c r="M136" s="42">
        <f>IF((H136)=0,"",(L136/H136))</f>
        <v>4.3148043496688868E-2</v>
      </c>
    </row>
    <row r="137" spans="1:15" x14ac:dyDescent="0.25">
      <c r="A137" s="103" t="str">
        <f t="shared" si="20"/>
        <v>Seasonal Residential</v>
      </c>
      <c r="D137" s="123" t="s">
        <v>57</v>
      </c>
      <c r="E137" s="25"/>
      <c r="F137" s="34">
        <f>IF((E122*12&gt;=150000), 0, IF(E121="RPP",(F153*OffPeakPer+F154*MidPeakPer+F155*OnPeakPer),IF(E121="Non-RPP (Retailer)",F156,F157)))</f>
        <v>0.12752000000000002</v>
      </c>
      <c r="G137" s="43">
        <f>IF(F137=0, 0, $E122*E124-E122)</f>
        <v>28.220000000000027</v>
      </c>
      <c r="H137" s="28">
        <f t="shared" ref="H137:H144" si="22">G137*F137</f>
        <v>3.5986144000000042</v>
      </c>
      <c r="I137" s="35">
        <f>IF((E122*12&gt;=150000), 0, IF(E121="RPP",(I153*OffPeakPer+I154*MidPeakPer+I155*OnPeakPer),IF(E121="Non-RPP (Retailer)",I156,I157)))</f>
        <v>0.12752000000000002</v>
      </c>
      <c r="J137" s="44">
        <f>IF(I137=0, 0, E122*E125-E122)</f>
        <v>28.220000000000027</v>
      </c>
      <c r="K137" s="31">
        <f t="shared" ref="K137:K144" si="23">J137*I137</f>
        <v>3.5986144000000042</v>
      </c>
      <c r="L137" s="119">
        <f t="shared" si="21"/>
        <v>0</v>
      </c>
      <c r="M137" s="120">
        <f t="shared" ref="M137:M144" si="24">IF(ISERROR(L137/H137), "", L137/H137)</f>
        <v>0</v>
      </c>
    </row>
    <row r="138" spans="1:15" ht="26.4" x14ac:dyDescent="0.25">
      <c r="A138" s="103" t="str">
        <f t="shared" si="20"/>
        <v>Seasonal Residential</v>
      </c>
      <c r="D138" s="123" t="s">
        <v>58</v>
      </c>
      <c r="E138" s="25"/>
      <c r="F138" s="36">
        <f>'VRZ BI (2029)'!I138</f>
        <v>0</v>
      </c>
      <c r="G138" s="55">
        <f>IF($E123&gt;0, $E123, $E122)</f>
        <v>680</v>
      </c>
      <c r="H138" s="116">
        <f t="shared" si="22"/>
        <v>0</v>
      </c>
      <c r="I138" s="35">
        <v>0</v>
      </c>
      <c r="J138" s="56">
        <f>IF($E123&gt;0, $E123, $E122)</f>
        <v>680</v>
      </c>
      <c r="K138" s="118">
        <f t="shared" si="23"/>
        <v>0</v>
      </c>
      <c r="L138" s="119">
        <f t="shared" si="21"/>
        <v>0</v>
      </c>
      <c r="M138" s="120" t="str">
        <f t="shared" si="24"/>
        <v/>
      </c>
    </row>
    <row r="139" spans="1:15" x14ac:dyDescent="0.25">
      <c r="A139" s="103" t="str">
        <f t="shared" si="20"/>
        <v>Seasonal Residential</v>
      </c>
      <c r="D139" s="123" t="s">
        <v>59</v>
      </c>
      <c r="E139" s="25"/>
      <c r="F139" s="36">
        <f>'VRZ BI (2029)'!I139</f>
        <v>0</v>
      </c>
      <c r="G139" s="55">
        <f>IF($E123&gt;0, $E123, $E122)</f>
        <v>680</v>
      </c>
      <c r="H139" s="116">
        <f t="shared" si="22"/>
        <v>0</v>
      </c>
      <c r="I139" s="35">
        <v>0</v>
      </c>
      <c r="J139" s="56">
        <f>IF($E123&gt;0, $E123, $E122)</f>
        <v>680</v>
      </c>
      <c r="K139" s="118">
        <f t="shared" si="23"/>
        <v>0</v>
      </c>
      <c r="L139" s="119">
        <f t="shared" si="21"/>
        <v>0</v>
      </c>
      <c r="M139" s="120" t="str">
        <f t="shared" si="24"/>
        <v/>
      </c>
    </row>
    <row r="140" spans="1:15" x14ac:dyDescent="0.25">
      <c r="A140" s="103" t="str">
        <f t="shared" si="20"/>
        <v>Seasonal Residential</v>
      </c>
      <c r="D140" s="123" t="s">
        <v>60</v>
      </c>
      <c r="E140" s="25"/>
      <c r="F140" s="36">
        <f>'VRZ BI (2029)'!I140</f>
        <v>0</v>
      </c>
      <c r="G140" s="55">
        <f>E122</f>
        <v>680</v>
      </c>
      <c r="H140" s="116">
        <f t="shared" si="22"/>
        <v>0</v>
      </c>
      <c r="I140" s="35">
        <v>0</v>
      </c>
      <c r="J140" s="56">
        <f>E122</f>
        <v>680</v>
      </c>
      <c r="K140" s="118">
        <f t="shared" si="23"/>
        <v>0</v>
      </c>
      <c r="L140" s="119">
        <f t="shared" si="21"/>
        <v>0</v>
      </c>
      <c r="M140" s="120" t="str">
        <f t="shared" si="24"/>
        <v/>
      </c>
    </row>
    <row r="141" spans="1:15" x14ac:dyDescent="0.25">
      <c r="A141" s="103" t="str">
        <f t="shared" si="20"/>
        <v>Seasonal Residential</v>
      </c>
      <c r="D141" s="114" t="s">
        <v>61</v>
      </c>
      <c r="E141" s="25"/>
      <c r="F141" s="36">
        <f>'VRZ BI (2029)'!I141</f>
        <v>1.9360292526651118E-3</v>
      </c>
      <c r="G141" s="55">
        <f>IF($E123&gt;0, $E123, $E122)</f>
        <v>680</v>
      </c>
      <c r="H141" s="116">
        <f t="shared" si="22"/>
        <v>1.3164998918122761</v>
      </c>
      <c r="I141" s="35">
        <v>2.0245341240681856E-3</v>
      </c>
      <c r="J141" s="56">
        <f>IF($E123&gt;0, $E123, $E122)</f>
        <v>680</v>
      </c>
      <c r="K141" s="118">
        <f t="shared" si="23"/>
        <v>1.3766832043663662</v>
      </c>
      <c r="L141" s="119">
        <f t="shared" si="21"/>
        <v>6.018331255409004E-2</v>
      </c>
      <c r="M141" s="120">
        <f t="shared" si="24"/>
        <v>4.5714635396773562E-2</v>
      </c>
      <c r="O141" s="160"/>
    </row>
    <row r="142" spans="1:15" ht="26.4" x14ac:dyDescent="0.25">
      <c r="A142" s="103" t="str">
        <f t="shared" si="20"/>
        <v>Seasonal Residential</v>
      </c>
      <c r="D142" s="123" t="s">
        <v>62</v>
      </c>
      <c r="E142" s="25"/>
      <c r="F142" s="26">
        <v>0.42</v>
      </c>
      <c r="G142" s="115">
        <v>1</v>
      </c>
      <c r="H142" s="116">
        <f t="shared" si="22"/>
        <v>0.42</v>
      </c>
      <c r="I142" s="45">
        <v>0.42</v>
      </c>
      <c r="J142" s="121">
        <v>1</v>
      </c>
      <c r="K142" s="118">
        <f t="shared" si="23"/>
        <v>0.42</v>
      </c>
      <c r="L142" s="119">
        <f t="shared" si="21"/>
        <v>0</v>
      </c>
      <c r="M142" s="120">
        <f t="shared" si="24"/>
        <v>0</v>
      </c>
    </row>
    <row r="143" spans="1:15" x14ac:dyDescent="0.25">
      <c r="A143" s="103" t="str">
        <f t="shared" si="20"/>
        <v>Seasonal Residential</v>
      </c>
      <c r="D143" s="114" t="s">
        <v>63</v>
      </c>
      <c r="E143" s="25"/>
      <c r="F143" s="36">
        <f>'VRZ BI (2029)'!I143</f>
        <v>0.23509440832387421</v>
      </c>
      <c r="G143" s="115">
        <v>1</v>
      </c>
      <c r="H143" s="116">
        <f t="shared" si="22"/>
        <v>0.23509440832387421</v>
      </c>
      <c r="I143" s="45">
        <v>0.23509440832387421</v>
      </c>
      <c r="J143" s="121">
        <v>1</v>
      </c>
      <c r="K143" s="118">
        <f t="shared" si="23"/>
        <v>0.23509440832387421</v>
      </c>
      <c r="L143" s="119">
        <f t="shared" si="21"/>
        <v>0</v>
      </c>
      <c r="M143" s="120">
        <f t="shared" si="24"/>
        <v>0</v>
      </c>
    </row>
    <row r="144" spans="1:15" x14ac:dyDescent="0.25">
      <c r="A144" s="103" t="str">
        <f t="shared" si="20"/>
        <v>Seasonal Residential</v>
      </c>
      <c r="D144" s="114" t="s">
        <v>64</v>
      </c>
      <c r="E144" s="25"/>
      <c r="F144" s="34">
        <v>0</v>
      </c>
      <c r="G144" s="55">
        <f>IF($E123&gt;0, $E123, $E122)</f>
        <v>680</v>
      </c>
      <c r="H144" s="116">
        <f t="shared" si="22"/>
        <v>0</v>
      </c>
      <c r="I144" s="35">
        <v>0</v>
      </c>
      <c r="J144" s="56">
        <f>IF($E123&gt;0, $E123, $E122)</f>
        <v>680</v>
      </c>
      <c r="K144" s="118">
        <f t="shared" si="23"/>
        <v>0</v>
      </c>
      <c r="L144" s="119">
        <f t="shared" si="21"/>
        <v>0</v>
      </c>
      <c r="M144" s="120" t="str">
        <f t="shared" si="24"/>
        <v/>
      </c>
    </row>
    <row r="145" spans="1:15" ht="26.4" x14ac:dyDescent="0.25">
      <c r="A145" s="103" t="str">
        <f t="shared" si="20"/>
        <v>Seasonal Residential</v>
      </c>
      <c r="B145" s="103" t="s">
        <v>65</v>
      </c>
      <c r="C145" s="24">
        <f>B17</f>
        <v>2</v>
      </c>
      <c r="D145" s="46" t="s">
        <v>66</v>
      </c>
      <c r="E145" s="47"/>
      <c r="F145" s="48"/>
      <c r="G145" s="49"/>
      <c r="H145" s="50">
        <f>SUM(H136:H144)</f>
        <v>96.883734892867196</v>
      </c>
      <c r="I145" s="51"/>
      <c r="J145" s="52"/>
      <c r="K145" s="50">
        <f>SUM(K136:K144)</f>
        <v>100.8839182054213</v>
      </c>
      <c r="L145" s="41">
        <f t="shared" si="21"/>
        <v>4.0001833125540998</v>
      </c>
      <c r="M145" s="42">
        <f>IF((H145)=0,"",(L145/H145))</f>
        <v>4.1288491994837438E-2</v>
      </c>
    </row>
    <row r="146" spans="1:15" x14ac:dyDescent="0.25">
      <c r="A146" s="103" t="str">
        <f t="shared" si="20"/>
        <v>Seasonal Residential</v>
      </c>
      <c r="D146" s="126" t="s">
        <v>67</v>
      </c>
      <c r="E146" s="25"/>
      <c r="F146" s="36">
        <f>'VRZ BI (2029)'!I146</f>
        <v>1.46E-2</v>
      </c>
      <c r="G146" s="43">
        <f>IF($E123&gt;0, $E123, $E122*$E124)</f>
        <v>708.22</v>
      </c>
      <c r="H146" s="116">
        <f>G146*F146</f>
        <v>10.340012</v>
      </c>
      <c r="I146" s="35">
        <v>1.54E-2</v>
      </c>
      <c r="J146" s="44">
        <f>IF($E123&gt;0, $E123, $E122*$E125)</f>
        <v>708.22</v>
      </c>
      <c r="K146" s="118">
        <f>J146*I146</f>
        <v>10.906588000000001</v>
      </c>
      <c r="L146" s="119">
        <f t="shared" si="21"/>
        <v>0.5665760000000013</v>
      </c>
      <c r="M146" s="120">
        <f>IF(ISERROR(L146/H146), "", L146/H146)</f>
        <v>5.4794520547945334E-2</v>
      </c>
      <c r="N146" s="127" t="str">
        <f>IF(ISERROR(ABS(M146)), "", IF(ABS(M146)&gt;=4%, "In the manager's summary, discuss the reasoning for the change in RTSR rates", ""))</f>
        <v>In the manager's summary, discuss the reasoning for the change in RTSR rates</v>
      </c>
      <c r="O146" s="160"/>
    </row>
    <row r="147" spans="1:15" ht="26.4" x14ac:dyDescent="0.25">
      <c r="A147" s="103" t="str">
        <f t="shared" si="20"/>
        <v>Seasonal Residential</v>
      </c>
      <c r="D147" s="128" t="s">
        <v>68</v>
      </c>
      <c r="E147" s="25"/>
      <c r="F147" s="36">
        <f>'VRZ BI (2029)'!I147</f>
        <v>1.2699999999999999E-2</v>
      </c>
      <c r="G147" s="43">
        <f>IF($E123&gt;0, $E123, $E122*$E124)</f>
        <v>708.22</v>
      </c>
      <c r="H147" s="116">
        <f>G147*F147</f>
        <v>8.9943939999999998</v>
      </c>
      <c r="I147" s="35">
        <v>1.34E-2</v>
      </c>
      <c r="J147" s="44">
        <f>IF($E123&gt;0, $E123, $E122*$E125)</f>
        <v>708.22</v>
      </c>
      <c r="K147" s="118">
        <f>J147*I147</f>
        <v>9.4901480000000014</v>
      </c>
      <c r="L147" s="119">
        <f t="shared" si="21"/>
        <v>0.49575400000000158</v>
      </c>
      <c r="M147" s="120">
        <f>IF(ISERROR(L147/H147), "", L147/H147)</f>
        <v>5.5118110236220652E-2</v>
      </c>
      <c r="N147" s="127" t="str">
        <f>IF(ISERROR(ABS(M147)), "", IF(ABS(M147)&gt;=4%, "In the manager's summary, discuss the reasoning for the change in RTSR rates", ""))</f>
        <v>In the manager's summary, discuss the reasoning for the change in RTSR rates</v>
      </c>
      <c r="O147" s="160"/>
    </row>
    <row r="148" spans="1:15" ht="26.4" x14ac:dyDescent="0.25">
      <c r="A148" s="103" t="str">
        <f t="shared" si="20"/>
        <v>Seasonal Residential</v>
      </c>
      <c r="B148" s="103" t="s">
        <v>69</v>
      </c>
      <c r="C148" s="24">
        <f>B17</f>
        <v>2</v>
      </c>
      <c r="D148" s="46" t="s">
        <v>70</v>
      </c>
      <c r="E148" s="47"/>
      <c r="F148" s="48"/>
      <c r="G148" s="49"/>
      <c r="H148" s="50">
        <f>SUM(H145:H147)</f>
        <v>116.2181408928672</v>
      </c>
      <c r="I148" s="51"/>
      <c r="J148" s="52"/>
      <c r="K148" s="50">
        <f>SUM(K145:K147)</f>
        <v>121.2806542054213</v>
      </c>
      <c r="L148" s="41">
        <f t="shared" si="21"/>
        <v>5.0625133125541026</v>
      </c>
      <c r="M148" s="42">
        <f>IF((H148)=0,"",(L148/H148))</f>
        <v>4.3560439649614209E-2</v>
      </c>
    </row>
    <row r="149" spans="1:15" ht="26.4" x14ac:dyDescent="0.25">
      <c r="A149" s="103" t="str">
        <f t="shared" si="20"/>
        <v>Seasonal Residential</v>
      </c>
      <c r="D149" s="129" t="s">
        <v>71</v>
      </c>
      <c r="E149" s="25"/>
      <c r="F149" s="34">
        <v>4.7000000000000002E-3</v>
      </c>
      <c r="G149" s="43">
        <f>E122*E124</f>
        <v>708.22</v>
      </c>
      <c r="H149" s="53">
        <f>G149*F149</f>
        <v>3.3286340000000001</v>
      </c>
      <c r="I149" s="35">
        <f>F149</f>
        <v>4.7000000000000002E-3</v>
      </c>
      <c r="J149" s="44">
        <f>E122*E125</f>
        <v>708.22</v>
      </c>
      <c r="K149" s="31">
        <f>J149*I149</f>
        <v>3.3286340000000001</v>
      </c>
      <c r="L149" s="119">
        <f t="shared" si="21"/>
        <v>0</v>
      </c>
      <c r="M149" s="120">
        <f>IF(ISERROR(L149/H149), "", L149/H149)</f>
        <v>0</v>
      </c>
    </row>
    <row r="150" spans="1:15" ht="26.4" x14ac:dyDescent="0.25">
      <c r="A150" s="103" t="str">
        <f t="shared" si="20"/>
        <v>Seasonal Residential</v>
      </c>
      <c r="D150" s="129" t="s">
        <v>72</v>
      </c>
      <c r="E150" s="25"/>
      <c r="F150" s="34">
        <v>5.9999999999999995E-4</v>
      </c>
      <c r="G150" s="43">
        <f>E122*E124</f>
        <v>708.22</v>
      </c>
      <c r="H150" s="53">
        <f>G150*F150</f>
        <v>0.42493199999999998</v>
      </c>
      <c r="I150" s="35">
        <f>F150</f>
        <v>5.9999999999999995E-4</v>
      </c>
      <c r="J150" s="44">
        <f>E122*E125</f>
        <v>708.22</v>
      </c>
      <c r="K150" s="31">
        <f>J150*I150</f>
        <v>0.42493199999999998</v>
      </c>
      <c r="L150" s="119">
        <f t="shared" si="21"/>
        <v>0</v>
      </c>
      <c r="M150" s="120">
        <f>IF(ISERROR(L150/H150), "", L150/H150)</f>
        <v>0</v>
      </c>
    </row>
    <row r="151" spans="1:15" x14ac:dyDescent="0.25">
      <c r="A151" s="103" t="str">
        <f t="shared" si="20"/>
        <v>Seasonal Residential</v>
      </c>
      <c r="D151" s="25" t="s">
        <v>73</v>
      </c>
      <c r="E151" s="25"/>
      <c r="F151" s="54">
        <v>0.25</v>
      </c>
      <c r="G151" s="115">
        <v>1</v>
      </c>
      <c r="H151" s="130">
        <f>G151*F151</f>
        <v>0.25</v>
      </c>
      <c r="I151" s="45">
        <v>0.25</v>
      </c>
      <c r="J151" s="117">
        <v>1</v>
      </c>
      <c r="K151" s="118">
        <f>J151*I151</f>
        <v>0.25</v>
      </c>
      <c r="L151" s="119">
        <f t="shared" si="21"/>
        <v>0</v>
      </c>
      <c r="M151" s="120">
        <f>IF(ISERROR(L151/H151), "", L151/H151)</f>
        <v>0</v>
      </c>
    </row>
    <row r="152" spans="1:15" ht="26.4" hidden="1" customHeight="1" x14ac:dyDescent="0.25">
      <c r="A152" s="103" t="str">
        <f t="shared" si="20"/>
        <v>Seasonal Residential</v>
      </c>
      <c r="D152" s="129" t="s">
        <v>74</v>
      </c>
      <c r="E152" s="25"/>
      <c r="F152" s="34"/>
      <c r="G152" s="55"/>
      <c r="H152" s="130"/>
      <c r="I152" s="35"/>
      <c r="J152" s="56"/>
      <c r="K152" s="118"/>
      <c r="L152" s="119"/>
      <c r="M152" s="120"/>
    </row>
    <row r="153" spans="1:15" x14ac:dyDescent="0.25">
      <c r="A153" s="103" t="str">
        <f t="shared" si="20"/>
        <v>Seasonal Residential</v>
      </c>
      <c r="B153" s="103" t="s">
        <v>12</v>
      </c>
      <c r="D153" s="25" t="s">
        <v>75</v>
      </c>
      <c r="E153" s="25"/>
      <c r="F153" s="34">
        <v>9.8000000000000004E-2</v>
      </c>
      <c r="G153" s="55">
        <f>IF(AND(E122*12&gt;=150000),OffPeakPer*E122*E124,OffPeakPer*E122)</f>
        <v>435.2</v>
      </c>
      <c r="H153" s="130">
        <f>G153*F153</f>
        <v>42.6496</v>
      </c>
      <c r="I153" s="35">
        <f>F153</f>
        <v>9.8000000000000004E-2</v>
      </c>
      <c r="J153" s="56">
        <f>IF(AND(E122*12&gt;=150000),OffPeakPer*E122*E125,OffPeakPer*E122)</f>
        <v>435.2</v>
      </c>
      <c r="K153" s="118">
        <f>J153*I153</f>
        <v>42.6496</v>
      </c>
      <c r="L153" s="119">
        <f>K153-H153</f>
        <v>0</v>
      </c>
      <c r="M153" s="120">
        <f>IF(ISERROR(L153/H153), "", L153/H153)</f>
        <v>0</v>
      </c>
    </row>
    <row r="154" spans="1:15" x14ac:dyDescent="0.25">
      <c r="A154" s="103" t="str">
        <f t="shared" si="20"/>
        <v>Seasonal Residential</v>
      </c>
      <c r="B154" s="103" t="s">
        <v>12</v>
      </c>
      <c r="D154" s="25" t="s">
        <v>76</v>
      </c>
      <c r="E154" s="25"/>
      <c r="F154" s="34">
        <v>0.157</v>
      </c>
      <c r="G154" s="55">
        <f>IF(AND(E122*12&gt;=150000),MidPeakPer*E122*E124,MidPeakPer*E122)</f>
        <v>122.39999999999999</v>
      </c>
      <c r="H154" s="130">
        <f>G154*F154</f>
        <v>19.216799999999999</v>
      </c>
      <c r="I154" s="35">
        <f>F154</f>
        <v>0.157</v>
      </c>
      <c r="J154" s="56">
        <f>IF(AND(E122*12&gt;=150000),MidPeakPer*E122*E125,MidPeakPer*E122)</f>
        <v>122.39999999999999</v>
      </c>
      <c r="K154" s="118">
        <f>J154*I154</f>
        <v>19.216799999999999</v>
      </c>
      <c r="L154" s="119">
        <f>K154-H154</f>
        <v>0</v>
      </c>
      <c r="M154" s="120">
        <f>IF(ISERROR(L154/H154), "", L154/H154)</f>
        <v>0</v>
      </c>
    </row>
    <row r="155" spans="1:15" ht="13.8" thickBot="1" x14ac:dyDescent="0.3">
      <c r="A155" s="103" t="str">
        <f t="shared" si="20"/>
        <v>Seasonal Residential</v>
      </c>
      <c r="B155" s="103" t="s">
        <v>12</v>
      </c>
      <c r="D155" s="103" t="s">
        <v>77</v>
      </c>
      <c r="E155" s="25"/>
      <c r="F155" s="34">
        <v>0.20300000000000001</v>
      </c>
      <c r="G155" s="55">
        <f>IF(AND(E122*12&gt;=150000),OnPeakPer*E122*E124,OnPeakPer*E122)</f>
        <v>122.39999999999999</v>
      </c>
      <c r="H155" s="130">
        <f>G155*F155</f>
        <v>24.847200000000001</v>
      </c>
      <c r="I155" s="35">
        <f>F155</f>
        <v>0.20300000000000001</v>
      </c>
      <c r="J155" s="56">
        <f>IF(AND(E122*12&gt;=150000),OnPeakPer*E122*E125,OnPeakPer*E122)</f>
        <v>122.39999999999999</v>
      </c>
      <c r="K155" s="118">
        <f>J155*I155</f>
        <v>24.847200000000001</v>
      </c>
      <c r="L155" s="119">
        <f>K155-H155</f>
        <v>0</v>
      </c>
      <c r="M155" s="120">
        <f>IF(ISERROR(L155/H155), "", L155/H155)</f>
        <v>0</v>
      </c>
    </row>
    <row r="156" spans="1:15" ht="13.8" hidden="1" customHeight="1" thickBot="1" x14ac:dyDescent="0.3">
      <c r="A156" s="103" t="str">
        <f t="shared" si="20"/>
        <v>Seasonal Residential</v>
      </c>
      <c r="B156" s="103" t="s">
        <v>78</v>
      </c>
      <c r="D156" s="25" t="s">
        <v>79</v>
      </c>
      <c r="E156" s="25"/>
      <c r="F156" s="34">
        <v>0.11308</v>
      </c>
      <c r="G156" s="55">
        <f>IF(AND(E122*12&gt;=150000),E122*E124,E122)</f>
        <v>680</v>
      </c>
      <c r="H156" s="130">
        <f>G156*F156</f>
        <v>76.894400000000005</v>
      </c>
      <c r="I156" s="35">
        <f>F156</f>
        <v>0.11308</v>
      </c>
      <c r="J156" s="56">
        <f>IF(AND(E122*12&gt;=150000),E122*E125,E122)</f>
        <v>680</v>
      </c>
      <c r="K156" s="118">
        <f>J156*I156</f>
        <v>76.894400000000005</v>
      </c>
      <c r="L156" s="119">
        <f>K156-H156</f>
        <v>0</v>
      </c>
      <c r="M156" s="120">
        <f>IF(ISERROR(L156/H156), "", L156/H156)</f>
        <v>0</v>
      </c>
    </row>
    <row r="157" spans="1:15" ht="13.8" hidden="1" customHeight="1" thickBot="1" x14ac:dyDescent="0.3">
      <c r="A157" s="103" t="str">
        <f t="shared" si="20"/>
        <v>Seasonal Residential</v>
      </c>
      <c r="B157" s="103" t="s">
        <v>17</v>
      </c>
      <c r="D157" s="25" t="s">
        <v>80</v>
      </c>
      <c r="E157" s="25"/>
      <c r="F157" s="34">
        <v>0.11308</v>
      </c>
      <c r="G157" s="55">
        <f>IF(AND(E122*12&gt;=150000),E122*E124,E122)</f>
        <v>680</v>
      </c>
      <c r="H157" s="130">
        <f>G157*F157</f>
        <v>76.894400000000005</v>
      </c>
      <c r="I157" s="35">
        <f>F157</f>
        <v>0.11308</v>
      </c>
      <c r="J157" s="56">
        <f>IF(AND(E122*12&gt;=150000),E122*E125,E122)</f>
        <v>680</v>
      </c>
      <c r="K157" s="118">
        <f>J157*I157</f>
        <v>76.894400000000005</v>
      </c>
      <c r="L157" s="119">
        <f>K157-H157</f>
        <v>0</v>
      </c>
      <c r="M157" s="120">
        <f>IF(ISERROR(L157/H157), "", L157/H157)</f>
        <v>0</v>
      </c>
    </row>
    <row r="158" spans="1:15" ht="13.8" thickBot="1" x14ac:dyDescent="0.3">
      <c r="A158" s="103" t="str">
        <f t="shared" si="20"/>
        <v>Seasonal Residential</v>
      </c>
      <c r="D158" s="58"/>
      <c r="E158" s="59"/>
      <c r="F158" s="60"/>
      <c r="G158" s="61"/>
      <c r="H158" s="62"/>
      <c r="I158" s="60"/>
      <c r="J158" s="63"/>
      <c r="K158" s="62"/>
      <c r="L158" s="64"/>
      <c r="M158" s="65"/>
    </row>
    <row r="159" spans="1:15" x14ac:dyDescent="0.25">
      <c r="A159" s="103" t="str">
        <f t="shared" si="20"/>
        <v>Seasonal Residential</v>
      </c>
      <c r="B159" s="103" t="s">
        <v>12</v>
      </c>
      <c r="D159" s="135" t="s">
        <v>81</v>
      </c>
      <c r="E159" s="25"/>
      <c r="F159" s="136"/>
      <c r="G159" s="137"/>
      <c r="H159" s="138">
        <f>SUM(H149:H155,H148)</f>
        <v>206.9353068928672</v>
      </c>
      <c r="I159" s="139"/>
      <c r="J159" s="139"/>
      <c r="K159" s="138">
        <f>SUM(K149:K155,K148)</f>
        <v>211.99782020542131</v>
      </c>
      <c r="L159" s="140">
        <f>K159-H159</f>
        <v>5.0625133125541026</v>
      </c>
      <c r="M159" s="141">
        <f>IF((H159)=0,"",(L159/H159))</f>
        <v>2.4464231786096434E-2</v>
      </c>
    </row>
    <row r="160" spans="1:15" x14ac:dyDescent="0.25">
      <c r="A160" s="103" t="str">
        <f t="shared" si="20"/>
        <v>Seasonal Residential</v>
      </c>
      <c r="B160" s="103" t="s">
        <v>12</v>
      </c>
      <c r="D160" s="142" t="s">
        <v>82</v>
      </c>
      <c r="E160" s="25"/>
      <c r="F160" s="136">
        <v>0.13</v>
      </c>
      <c r="G160" s="143"/>
      <c r="H160" s="144">
        <f>H159*F160</f>
        <v>26.901589896072736</v>
      </c>
      <c r="I160" s="145">
        <v>0.13</v>
      </c>
      <c r="J160" s="115"/>
      <c r="K160" s="144">
        <f>K159*I160</f>
        <v>27.55971662670477</v>
      </c>
      <c r="L160" s="119">
        <f>K160-H160</f>
        <v>0.6581267306320342</v>
      </c>
      <c r="M160" s="146">
        <f>IF((H160)=0,"",(L160/H160))</f>
        <v>2.4464231786096469E-2</v>
      </c>
    </row>
    <row r="161" spans="1:13" ht="14.4" x14ac:dyDescent="0.3">
      <c r="A161" s="103" t="str">
        <f t="shared" si="20"/>
        <v>Seasonal Residential</v>
      </c>
      <c r="B161" s="103" t="s">
        <v>12</v>
      </c>
      <c r="D161" s="142" t="s">
        <v>83</v>
      </c>
      <c r="E161" s="147"/>
      <c r="F161" s="148">
        <f>OER</f>
        <v>0.23499999999999999</v>
      </c>
      <c r="G161" s="143"/>
      <c r="H161" s="144">
        <f>IF(OR(ISNUMBER(SEARCH("[DGEN]", E120))=TRUE, ISNUMBER(SEARCH("STREET LIGHT", E120))=TRUE), 0, IF(AND(E122=0, E123=0),0, IF(AND(E123=0, E122*12&gt;250000), 0, IF(AND(E122=0, E123&gt;=50), 0, IF(E122*12&lt;=250000, F161*H159*-1, IF(E123&lt;50, F161*H159*-1, 0))))))</f>
        <v>-48.629797119823792</v>
      </c>
      <c r="I161" s="148">
        <f>OER</f>
        <v>0.23499999999999999</v>
      </c>
      <c r="J161" s="115"/>
      <c r="K161" s="144">
        <f>IF(OR(ISNUMBER(SEARCH("[DGEN]", E120))=TRUE, ISNUMBER(SEARCH("STREET LIGHT", E120))=TRUE), 0, IF(AND(E122=0, E123=0),0, IF(AND(E123=0, E122*12&gt;250000), 0, IF(AND(E122=0, E123&gt;=50), 0, IF(E122*12&lt;=250000, I161*K159*-1, IF(E123&lt;50, I161*K159*-1, 0))))))</f>
        <v>-49.819487748274007</v>
      </c>
      <c r="L161" s="119">
        <f>K161-H161</f>
        <v>-1.1896906284502151</v>
      </c>
      <c r="M161" s="146"/>
    </row>
    <row r="162" spans="1:13" ht="13.8" thickBot="1" x14ac:dyDescent="0.3">
      <c r="A162" s="103" t="str">
        <f t="shared" si="20"/>
        <v>Seasonal Residential</v>
      </c>
      <c r="B162" s="103" t="s">
        <v>84</v>
      </c>
      <c r="C162" s="24">
        <f>B17</f>
        <v>2</v>
      </c>
      <c r="D162" s="247" t="s">
        <v>85</v>
      </c>
      <c r="E162" s="247"/>
      <c r="F162" s="77"/>
      <c r="G162" s="78"/>
      <c r="H162" s="79">
        <f>H159+H160+H161</f>
        <v>185.20709966911616</v>
      </c>
      <c r="I162" s="80"/>
      <c r="J162" s="80"/>
      <c r="K162" s="81">
        <f>K159+K160+K161</f>
        <v>189.73804908385205</v>
      </c>
      <c r="L162" s="82">
        <f>K162-H162</f>
        <v>4.5309494147358862</v>
      </c>
      <c r="M162" s="83">
        <f>IF((H162)=0,"",(L162/H162))</f>
        <v>2.446423178609624E-2</v>
      </c>
    </row>
    <row r="163" spans="1:13" ht="13.8" thickBot="1" x14ac:dyDescent="0.3">
      <c r="A163" s="103" t="str">
        <f t="shared" si="20"/>
        <v>Seasonal Residential</v>
      </c>
      <c r="B163" s="103" t="s">
        <v>12</v>
      </c>
      <c r="D163" s="58"/>
      <c r="E163" s="59"/>
      <c r="F163" s="60"/>
      <c r="G163" s="61"/>
      <c r="H163" s="62"/>
      <c r="I163" s="60"/>
      <c r="J163" s="63"/>
      <c r="K163" s="62"/>
      <c r="L163" s="64"/>
      <c r="M163" s="65"/>
    </row>
    <row r="164" spans="1:13" hidden="1" x14ac:dyDescent="0.25">
      <c r="A164" s="103" t="str">
        <f t="shared" si="20"/>
        <v>Seasonal Residential</v>
      </c>
      <c r="B164" s="103" t="s">
        <v>78</v>
      </c>
      <c r="D164" s="135" t="s">
        <v>86</v>
      </c>
      <c r="E164" s="25"/>
      <c r="F164" s="136"/>
      <c r="G164" s="137"/>
      <c r="H164" s="138">
        <f>SUM(H156,H149:H152,H148)</f>
        <v>197.11610689286721</v>
      </c>
      <c r="I164" s="139"/>
      <c r="J164" s="139"/>
      <c r="K164" s="138">
        <f>SUM(K156,K149:K152,K148)</f>
        <v>202.17862020542128</v>
      </c>
      <c r="L164" s="140">
        <f>K164-H164</f>
        <v>5.0625133125540742</v>
      </c>
      <c r="M164" s="141">
        <f>IF((H164)=0,"",(L164/H164))</f>
        <v>2.5682900257894981E-2</v>
      </c>
    </row>
    <row r="165" spans="1:13" hidden="1" x14ac:dyDescent="0.25">
      <c r="A165" s="103" t="str">
        <f t="shared" si="20"/>
        <v>Seasonal Residential</v>
      </c>
      <c r="B165" s="103" t="s">
        <v>78</v>
      </c>
      <c r="D165" s="142" t="s">
        <v>82</v>
      </c>
      <c r="E165" s="25"/>
      <c r="F165" s="136">
        <v>0.13</v>
      </c>
      <c r="G165" s="137"/>
      <c r="H165" s="144">
        <f>H164*F165</f>
        <v>25.625093896072737</v>
      </c>
      <c r="I165" s="136">
        <v>0.13</v>
      </c>
      <c r="J165" s="145"/>
      <c r="K165" s="144">
        <f>K164*I165</f>
        <v>26.283220626704768</v>
      </c>
      <c r="L165" s="119">
        <f>K165-H165</f>
        <v>0.65812673063203064</v>
      </c>
      <c r="M165" s="146">
        <f>IF((H165)=0,"",(L165/H165))</f>
        <v>2.5682900257895023E-2</v>
      </c>
    </row>
    <row r="166" spans="1:13" ht="14.4" hidden="1" x14ac:dyDescent="0.3">
      <c r="A166" s="103" t="str">
        <f t="shared" si="20"/>
        <v>Seasonal Residential</v>
      </c>
      <c r="B166" s="103" t="s">
        <v>78</v>
      </c>
      <c r="D166" s="142" t="s">
        <v>83</v>
      </c>
      <c r="E166" s="147"/>
      <c r="F166" s="148">
        <f>OER</f>
        <v>0.23499999999999999</v>
      </c>
      <c r="G166" s="137"/>
      <c r="H166" s="144">
        <f>IF(OR(ISNUMBER(SEARCH("[DGEN]", E120))=TRUE, ISNUMBER(SEARCH("STREET LIGHT", E120))=TRUE), 0, IF(AND(E122=0, E123=0),0, IF(AND(E123=0, E122*12&gt;250000), 0, IF(AND(E122=0, E123&gt;=50), 0, IF(E122*12&lt;=250000, F166*H164*-1, IF(E123&lt;50, F166*H164*-1, 0))))))</f>
        <v>-46.322285119823789</v>
      </c>
      <c r="I166" s="148">
        <f>OER</f>
        <v>0.23499999999999999</v>
      </c>
      <c r="J166" s="145"/>
      <c r="K166" s="144">
        <f>IF(OR(ISNUMBER(SEARCH("[DGEN]", E120))=TRUE, ISNUMBER(SEARCH("STREET LIGHT", E120))=TRUE), 0, IF(AND(E122=0, E123=0),0, IF(AND(E123=0, E122*12&gt;250000), 0, IF(AND(E122=0, E123&gt;=50), 0, IF(E122*12&lt;=250000, I166*K164*-1, IF(E123&lt;50, I166*K164*-1, 0))))))</f>
        <v>-47.511975748273997</v>
      </c>
      <c r="L166" s="119"/>
      <c r="M166" s="146"/>
    </row>
    <row r="167" spans="1:13" hidden="1" x14ac:dyDescent="0.25">
      <c r="A167" s="103" t="str">
        <f t="shared" si="20"/>
        <v>Seasonal Residential</v>
      </c>
      <c r="B167" s="103" t="s">
        <v>87</v>
      </c>
      <c r="D167" s="248" t="s">
        <v>86</v>
      </c>
      <c r="E167" s="248"/>
      <c r="F167" s="149"/>
      <c r="G167" s="143"/>
      <c r="H167" s="138">
        <f>SUM(H164,H165)</f>
        <v>222.74120078893995</v>
      </c>
      <c r="I167" s="150"/>
      <c r="J167" s="150"/>
      <c r="K167" s="138">
        <f>SUM(K164,K165)</f>
        <v>228.46184083212606</v>
      </c>
      <c r="L167" s="140">
        <f>K167-H167</f>
        <v>5.7206400431861084</v>
      </c>
      <c r="M167" s="141">
        <f>IF((H167)=0,"",(L167/H167))</f>
        <v>2.5682900257895002E-2</v>
      </c>
    </row>
    <row r="168" spans="1:13" ht="13.8" hidden="1" thickBot="1" x14ac:dyDescent="0.3">
      <c r="A168" s="103" t="str">
        <f t="shared" si="20"/>
        <v>Seasonal Residential</v>
      </c>
      <c r="B168" s="103" t="s">
        <v>78</v>
      </c>
      <c r="D168" s="131"/>
      <c r="E168" s="132"/>
      <c r="F168" s="151"/>
      <c r="G168" s="152"/>
      <c r="H168" s="153"/>
      <c r="I168" s="151"/>
      <c r="J168" s="133"/>
      <c r="K168" s="153"/>
      <c r="L168" s="154"/>
      <c r="M168" s="134"/>
    </row>
    <row r="169" spans="1:13" hidden="1" x14ac:dyDescent="0.25">
      <c r="A169" s="103" t="str">
        <f t="shared" si="20"/>
        <v>Seasonal Residential</v>
      </c>
      <c r="B169" s="103" t="s">
        <v>17</v>
      </c>
      <c r="D169" s="135" t="s">
        <v>88</v>
      </c>
      <c r="E169" s="25"/>
      <c r="F169" s="136"/>
      <c r="G169" s="137"/>
      <c r="H169" s="138">
        <f>SUM(H157,H149:H152,H148)</f>
        <v>197.11610689286721</v>
      </c>
      <c r="I169" s="139"/>
      <c r="J169" s="139"/>
      <c r="K169" s="138">
        <f>SUM(K157,K149:K152,K148)</f>
        <v>202.17862020542128</v>
      </c>
      <c r="L169" s="140">
        <f>K169-H169</f>
        <v>5.0625133125540742</v>
      </c>
      <c r="M169" s="141">
        <f>IF((H169)=0,"",(L169/H169))</f>
        <v>2.5682900257894981E-2</v>
      </c>
    </row>
    <row r="170" spans="1:13" hidden="1" x14ac:dyDescent="0.25">
      <c r="A170" s="103" t="str">
        <f t="shared" si="20"/>
        <v>Seasonal Residential</v>
      </c>
      <c r="B170" s="103" t="s">
        <v>17</v>
      </c>
      <c r="D170" s="142" t="s">
        <v>82</v>
      </c>
      <c r="E170" s="25"/>
      <c r="F170" s="136">
        <v>0.13</v>
      </c>
      <c r="G170" s="137"/>
      <c r="H170" s="144">
        <f>H169*F170</f>
        <v>25.625093896072737</v>
      </c>
      <c r="I170" s="136">
        <v>0.13</v>
      </c>
      <c r="J170" s="145"/>
      <c r="K170" s="144">
        <f>K169*I170</f>
        <v>26.283220626704768</v>
      </c>
      <c r="L170" s="119">
        <f>K170-H170</f>
        <v>0.65812673063203064</v>
      </c>
      <c r="M170" s="146">
        <f>IF((H170)=0,"",(L170/H170))</f>
        <v>2.5682900257895023E-2</v>
      </c>
    </row>
    <row r="171" spans="1:13" ht="14.4" hidden="1" x14ac:dyDescent="0.3">
      <c r="A171" s="103" t="str">
        <f t="shared" si="20"/>
        <v>Seasonal Residential</v>
      </c>
      <c r="B171" s="103" t="s">
        <v>17</v>
      </c>
      <c r="D171" s="142" t="s">
        <v>83</v>
      </c>
      <c r="E171" s="147"/>
      <c r="F171" s="148">
        <f>OER</f>
        <v>0.23499999999999999</v>
      </c>
      <c r="G171" s="137"/>
      <c r="H171" s="144">
        <f>IF(OR(ISNUMBER(SEARCH("[DGEN]", E120))=TRUE, ISNUMBER(SEARCH("STREET LIGHT", E120))=TRUE), 0, IF(AND(E122=0, E123=0),0, IF(AND(E123=0, E122*12&gt;250000), 0, IF(AND(E122=0, E123&gt;=50), 0, IF(E122*12&lt;=250000, F171*H169*-1, IF(E123&lt;50, F171*H169*-1, 0))))))</f>
        <v>-46.322285119823789</v>
      </c>
      <c r="I171" s="148">
        <f>OER</f>
        <v>0.23499999999999999</v>
      </c>
      <c r="J171" s="145"/>
      <c r="K171" s="144">
        <f>IF(OR(ISNUMBER(SEARCH("[DGEN]", E120))=TRUE, ISNUMBER(SEARCH("STREET LIGHT", E120))=TRUE), 0, IF(AND(E122=0, E123=0),0, IF(AND(E123=0, E122*12&gt;250000), 0, IF(AND(E122=0, E123&gt;=50), 0, IF(E122*12&lt;=250000, I171*K169*-1, IF(E123&lt;50, I171*K169*-1, 0))))))</f>
        <v>-47.511975748273997</v>
      </c>
      <c r="L171" s="119"/>
      <c r="M171" s="146"/>
    </row>
    <row r="172" spans="1:13" hidden="1" x14ac:dyDescent="0.25">
      <c r="A172" s="103" t="str">
        <f t="shared" si="20"/>
        <v>Seasonal Residential</v>
      </c>
      <c r="B172" s="103" t="s">
        <v>89</v>
      </c>
      <c r="D172" s="248" t="s">
        <v>88</v>
      </c>
      <c r="E172" s="248"/>
      <c r="F172" s="149"/>
      <c r="G172" s="143"/>
      <c r="H172" s="138">
        <f>SUM(H169,H170)</f>
        <v>222.74120078893995</v>
      </c>
      <c r="I172" s="150"/>
      <c r="J172" s="150"/>
      <c r="K172" s="138">
        <f>SUM(K169,K170)</f>
        <v>228.46184083212606</v>
      </c>
      <c r="L172" s="140">
        <f>K172-H172</f>
        <v>5.7206400431861084</v>
      </c>
      <c r="M172" s="141">
        <f>IF((H172)=0,"",(L172/H172))</f>
        <v>2.5682900257895002E-2</v>
      </c>
    </row>
    <row r="173" spans="1:13" ht="13.8" hidden="1" thickBot="1" x14ac:dyDescent="0.3">
      <c r="A173" s="103" t="str">
        <f t="shared" si="20"/>
        <v>Seasonal Residential</v>
      </c>
      <c r="B173" s="103" t="s">
        <v>17</v>
      </c>
      <c r="D173" s="131"/>
      <c r="E173" s="132"/>
      <c r="F173" s="155"/>
      <c r="G173" s="152"/>
      <c r="H173" s="156"/>
      <c r="I173" s="155"/>
      <c r="J173" s="133"/>
      <c r="K173" s="156"/>
      <c r="L173" s="154"/>
      <c r="M173" s="157"/>
    </row>
    <row r="176" spans="1:13" x14ac:dyDescent="0.25">
      <c r="C176" s="103"/>
      <c r="D176" s="104" t="s">
        <v>34</v>
      </c>
      <c r="E176" s="246" t="str">
        <f>D18</f>
        <v>GS &lt;50</v>
      </c>
      <c r="F176" s="246"/>
      <c r="G176" s="246"/>
      <c r="H176" s="246"/>
      <c r="I176" s="246"/>
      <c r="J176" s="246"/>
      <c r="K176" s="103" t="str">
        <f>IF(N18="DEMAND - INTERVAL","RTSR - INTERVAL METERED","")</f>
        <v/>
      </c>
    </row>
    <row r="177" spans="1:14" x14ac:dyDescent="0.25">
      <c r="C177" s="103"/>
      <c r="D177" s="104" t="s">
        <v>35</v>
      </c>
      <c r="E177" s="236" t="str">
        <f>H18</f>
        <v>RPP</v>
      </c>
      <c r="F177" s="236"/>
      <c r="G177" s="236"/>
      <c r="H177" s="20"/>
      <c r="I177" s="20"/>
    </row>
    <row r="178" spans="1:14" ht="15.6" x14ac:dyDescent="0.25">
      <c r="C178" s="103"/>
      <c r="D178" s="104" t="s">
        <v>36</v>
      </c>
      <c r="E178" s="21">
        <f>K18</f>
        <v>2000</v>
      </c>
      <c r="F178" s="105" t="s">
        <v>11</v>
      </c>
      <c r="J178" s="22"/>
      <c r="K178" s="22"/>
      <c r="L178" s="22"/>
      <c r="M178" s="22"/>
      <c r="N178" s="22"/>
    </row>
    <row r="179" spans="1:14" ht="15.6" x14ac:dyDescent="0.3">
      <c r="C179" s="103"/>
      <c r="D179" s="104" t="s">
        <v>37</v>
      </c>
      <c r="E179" s="21">
        <f>L18</f>
        <v>0</v>
      </c>
      <c r="F179" s="106" t="s">
        <v>16</v>
      </c>
      <c r="G179" s="107"/>
      <c r="H179" s="108"/>
      <c r="I179" s="108"/>
      <c r="J179" s="108"/>
    </row>
    <row r="180" spans="1:14" x14ac:dyDescent="0.25">
      <c r="C180" s="103"/>
      <c r="D180" s="104" t="s">
        <v>38</v>
      </c>
      <c r="E180" s="23">
        <f>I18</f>
        <v>1.0415000000000001</v>
      </c>
    </row>
    <row r="181" spans="1:14" x14ac:dyDescent="0.25">
      <c r="C181" s="103"/>
      <c r="D181" s="104" t="s">
        <v>39</v>
      </c>
      <c r="E181" s="23">
        <f>J18</f>
        <v>1.0415000000000001</v>
      </c>
    </row>
    <row r="182" spans="1:14" x14ac:dyDescent="0.25">
      <c r="C182" s="103"/>
    </row>
    <row r="183" spans="1:14" x14ac:dyDescent="0.25">
      <c r="C183" s="103"/>
      <c r="E183" s="105"/>
      <c r="F183" s="237" t="s">
        <v>40</v>
      </c>
      <c r="G183" s="238"/>
      <c r="H183" s="239"/>
      <c r="I183" s="237" t="s">
        <v>41</v>
      </c>
      <c r="J183" s="238"/>
      <c r="K183" s="239"/>
      <c r="L183" s="237" t="s">
        <v>42</v>
      </c>
      <c r="M183" s="239"/>
    </row>
    <row r="184" spans="1:14" x14ac:dyDescent="0.25">
      <c r="C184" s="103"/>
      <c r="E184" s="240"/>
      <c r="F184" s="109" t="s">
        <v>43</v>
      </c>
      <c r="G184" s="109" t="s">
        <v>44</v>
      </c>
      <c r="H184" s="110" t="s">
        <v>45</v>
      </c>
      <c r="I184" s="109" t="s">
        <v>43</v>
      </c>
      <c r="J184" s="111" t="s">
        <v>44</v>
      </c>
      <c r="K184" s="110" t="s">
        <v>45</v>
      </c>
      <c r="L184" s="242" t="s">
        <v>46</v>
      </c>
      <c r="M184" s="244" t="s">
        <v>47</v>
      </c>
    </row>
    <row r="185" spans="1:14" x14ac:dyDescent="0.25">
      <c r="C185" s="103"/>
      <c r="E185" s="241"/>
      <c r="F185" s="112" t="s">
        <v>48</v>
      </c>
      <c r="G185" s="112"/>
      <c r="H185" s="113" t="s">
        <v>48</v>
      </c>
      <c r="I185" s="112" t="s">
        <v>48</v>
      </c>
      <c r="J185" s="113"/>
      <c r="K185" s="113" t="s">
        <v>48</v>
      </c>
      <c r="L185" s="243"/>
      <c r="M185" s="245"/>
    </row>
    <row r="186" spans="1:14" x14ac:dyDescent="0.25">
      <c r="A186" s="103" t="str">
        <f>$E176</f>
        <v>GS &lt;50</v>
      </c>
      <c r="D186" s="114" t="s">
        <v>49</v>
      </c>
      <c r="E186" s="25"/>
      <c r="F186" s="26">
        <f>'VRZ BI (2029)'!I186</f>
        <v>27.24</v>
      </c>
      <c r="G186" s="115">
        <v>1</v>
      </c>
      <c r="H186" s="116">
        <f>G186*F186</f>
        <v>27.24</v>
      </c>
      <c r="I186" s="45">
        <v>27.24</v>
      </c>
      <c r="J186" s="117">
        <f>G186</f>
        <v>1</v>
      </c>
      <c r="K186" s="118">
        <f>J186*I186</f>
        <v>27.24</v>
      </c>
      <c r="L186" s="119">
        <f>K186-H186</f>
        <v>0</v>
      </c>
      <c r="M186" s="120">
        <f>IF(ISERROR(L186/H186), "", L186/H186)</f>
        <v>0</v>
      </c>
    </row>
    <row r="187" spans="1:14" x14ac:dyDescent="0.25">
      <c r="A187" s="103" t="str">
        <f t="shared" ref="A187:A229" si="25">A186</f>
        <v>GS &lt;50</v>
      </c>
      <c r="D187" s="114" t="s">
        <v>50</v>
      </c>
      <c r="E187" s="25"/>
      <c r="F187" s="36">
        <f>'VRZ BI (2029)'!I187</f>
        <v>3.5499999999999997E-2</v>
      </c>
      <c r="G187" s="115">
        <f>IF($E179&gt;0, $E179, $E178)</f>
        <v>2000</v>
      </c>
      <c r="H187" s="116">
        <f>G187*F187</f>
        <v>71</v>
      </c>
      <c r="I187" s="35">
        <v>3.7600000000000001E-2</v>
      </c>
      <c r="J187" s="117">
        <f>IF($E179&gt;0, $E179, $E178)</f>
        <v>2000</v>
      </c>
      <c r="K187" s="118">
        <f>J187*I187</f>
        <v>75.2</v>
      </c>
      <c r="L187" s="119">
        <f>K187-H187</f>
        <v>4.2000000000000028</v>
      </c>
      <c r="M187" s="120">
        <f>IF(ISERROR(L187/H187), "", L187/H187)</f>
        <v>5.9154929577464828E-2</v>
      </c>
    </row>
    <row r="188" spans="1:14" ht="13.2" hidden="1" customHeight="1" x14ac:dyDescent="0.25">
      <c r="A188" s="103" t="str">
        <f t="shared" si="25"/>
        <v>GS &lt;50</v>
      </c>
      <c r="D188" s="114" t="s">
        <v>51</v>
      </c>
      <c r="E188" s="25"/>
      <c r="F188" s="34"/>
      <c r="G188" s="115">
        <f>IF($E179&gt;0, $E179, $E178)</f>
        <v>2000</v>
      </c>
      <c r="H188" s="116">
        <v>0</v>
      </c>
      <c r="I188" s="35"/>
      <c r="J188" s="117">
        <f>IF($E179&gt;0, $E179, $E178)</f>
        <v>2000</v>
      </c>
      <c r="K188" s="118">
        <v>0</v>
      </c>
      <c r="L188" s="119"/>
      <c r="M188" s="120"/>
    </row>
    <row r="189" spans="1:14" ht="13.2" hidden="1" customHeight="1" x14ac:dyDescent="0.25">
      <c r="A189" s="103" t="str">
        <f t="shared" si="25"/>
        <v>GS &lt;50</v>
      </c>
      <c r="D189" s="114" t="s">
        <v>52</v>
      </c>
      <c r="E189" s="25"/>
      <c r="F189" s="34"/>
      <c r="G189" s="115">
        <f>IF($E179&gt;0, $E179, $E178)</f>
        <v>2000</v>
      </c>
      <c r="H189" s="116">
        <v>0</v>
      </c>
      <c r="I189" s="35"/>
      <c r="J189" s="121">
        <f>IF($E179&gt;0, $E179, $E178)</f>
        <v>2000</v>
      </c>
      <c r="K189" s="118">
        <v>0</v>
      </c>
      <c r="L189" s="119">
        <f t="shared" ref="L189:L207" si="26">K189-H189</f>
        <v>0</v>
      </c>
      <c r="M189" s="120" t="str">
        <f>IF(ISERROR(L189/H189), "", L189/H189)</f>
        <v/>
      </c>
    </row>
    <row r="190" spans="1:14" x14ac:dyDescent="0.25">
      <c r="A190" s="103" t="str">
        <f t="shared" si="25"/>
        <v>GS &lt;50</v>
      </c>
      <c r="D190" s="114" t="s">
        <v>53</v>
      </c>
      <c r="E190" s="25"/>
      <c r="F190" s="26">
        <f>'VRZ BI (2029)'!I190</f>
        <v>0</v>
      </c>
      <c r="G190" s="115">
        <v>1</v>
      </c>
      <c r="H190" s="116">
        <f>G190*F190</f>
        <v>0</v>
      </c>
      <c r="I190" s="45">
        <v>0</v>
      </c>
      <c r="J190" s="117">
        <f>G190</f>
        <v>1</v>
      </c>
      <c r="K190" s="118">
        <f>J190*I190</f>
        <v>0</v>
      </c>
      <c r="L190" s="119">
        <f t="shared" si="26"/>
        <v>0</v>
      </c>
      <c r="M190" s="120" t="str">
        <f>IF(ISERROR(L190/H190), "", L190/H190)</f>
        <v/>
      </c>
    </row>
    <row r="191" spans="1:14" x14ac:dyDescent="0.25">
      <c r="A191" s="103" t="str">
        <f t="shared" si="25"/>
        <v>GS &lt;50</v>
      </c>
      <c r="D191" s="114" t="s">
        <v>54</v>
      </c>
      <c r="E191" s="25"/>
      <c r="F191" s="36">
        <f>'VRZ BI (2029)'!I191</f>
        <v>2.1873692150652917E-3</v>
      </c>
      <c r="G191" s="115">
        <f>IF($E179&gt;0, $E179, $E178)</f>
        <v>2000</v>
      </c>
      <c r="H191" s="116">
        <f>G191*F191</f>
        <v>4.3747384301305834</v>
      </c>
      <c r="I191" s="35">
        <v>2.1873692150652917E-3</v>
      </c>
      <c r="J191" s="117">
        <f>IF($E179&gt;0, $E179, $E178)</f>
        <v>2000</v>
      </c>
      <c r="K191" s="118">
        <f>J191*I191</f>
        <v>4.3747384301305834</v>
      </c>
      <c r="L191" s="119">
        <f t="shared" si="26"/>
        <v>0</v>
      </c>
      <c r="M191" s="120">
        <f>IF(ISERROR(L191/H191), "", L191/H191)</f>
        <v>0</v>
      </c>
    </row>
    <row r="192" spans="1:14" x14ac:dyDescent="0.25">
      <c r="A192" s="103" t="str">
        <f t="shared" si="25"/>
        <v>GS &lt;50</v>
      </c>
      <c r="B192" s="103" t="s">
        <v>55</v>
      </c>
      <c r="C192" s="24">
        <f>B18</f>
        <v>3</v>
      </c>
      <c r="D192" s="46" t="s">
        <v>56</v>
      </c>
      <c r="E192" s="47"/>
      <c r="F192" s="48"/>
      <c r="G192" s="49"/>
      <c r="H192" s="50">
        <f>SUM(H186:H191)</f>
        <v>102.61473843013057</v>
      </c>
      <c r="I192" s="51"/>
      <c r="J192" s="52"/>
      <c r="K192" s="50">
        <f>SUM(K186:K191)</f>
        <v>106.81473843013057</v>
      </c>
      <c r="L192" s="41">
        <f t="shared" si="26"/>
        <v>4.2000000000000028</v>
      </c>
      <c r="M192" s="42">
        <f>IF((H192)=0,"",(L192/H192))</f>
        <v>4.0929792973742697E-2</v>
      </c>
    </row>
    <row r="193" spans="1:15" x14ac:dyDescent="0.25">
      <c r="A193" s="103" t="str">
        <f t="shared" si="25"/>
        <v>GS &lt;50</v>
      </c>
      <c r="D193" s="123" t="s">
        <v>57</v>
      </c>
      <c r="E193" s="25"/>
      <c r="F193" s="34">
        <f>IF((E178*12&gt;=150000), 0, IF(E177="RPP",(F209*OffPeakPer+F210*MidPeakPer+F211*OnPeakPer),IF(E177="Non-RPP (Retailer)",F212,F213)))</f>
        <v>0.12752000000000002</v>
      </c>
      <c r="G193" s="43">
        <f>IF(F193=0, 0, $E178*E180-E178)</f>
        <v>83</v>
      </c>
      <c r="H193" s="28">
        <f t="shared" ref="H193:H200" si="27">G193*F193</f>
        <v>10.584160000000002</v>
      </c>
      <c r="I193" s="35">
        <f>IF((E178*12&gt;=150000), 0, IF(E177="RPP",(I209*OffPeakPer+I210*MidPeakPer+I211*OnPeakPer),IF(E177="Non-RPP (Retailer)",I212,I213)))</f>
        <v>0.12752000000000002</v>
      </c>
      <c r="J193" s="44">
        <f>IF(I193=0, 0, E178*E181-E178)</f>
        <v>83</v>
      </c>
      <c r="K193" s="31">
        <f t="shared" ref="K193:K200" si="28">J193*I193</f>
        <v>10.584160000000002</v>
      </c>
      <c r="L193" s="119">
        <f t="shared" si="26"/>
        <v>0</v>
      </c>
      <c r="M193" s="120">
        <f t="shared" ref="M193:M200" si="29">IF(ISERROR(L193/H193), "", L193/H193)</f>
        <v>0</v>
      </c>
    </row>
    <row r="194" spans="1:15" ht="26.4" x14ac:dyDescent="0.25">
      <c r="A194" s="103" t="str">
        <f t="shared" si="25"/>
        <v>GS &lt;50</v>
      </c>
      <c r="D194" s="123" t="s">
        <v>58</v>
      </c>
      <c r="E194" s="25"/>
      <c r="F194" s="36">
        <f>'VRZ BI (2029)'!I194</f>
        <v>0</v>
      </c>
      <c r="G194" s="55">
        <f>IF($E179&gt;0, $E179, $E178)</f>
        <v>2000</v>
      </c>
      <c r="H194" s="116">
        <f t="shared" si="27"/>
        <v>0</v>
      </c>
      <c r="I194" s="35">
        <v>0</v>
      </c>
      <c r="J194" s="56">
        <f>IF($E179&gt;0, $E179, $E178)</f>
        <v>2000</v>
      </c>
      <c r="K194" s="118">
        <f t="shared" si="28"/>
        <v>0</v>
      </c>
      <c r="L194" s="119">
        <f t="shared" si="26"/>
        <v>0</v>
      </c>
      <c r="M194" s="120" t="str">
        <f t="shared" si="29"/>
        <v/>
      </c>
    </row>
    <row r="195" spans="1:15" x14ac:dyDescent="0.25">
      <c r="A195" s="103" t="str">
        <f t="shared" si="25"/>
        <v>GS &lt;50</v>
      </c>
      <c r="D195" s="123" t="s">
        <v>59</v>
      </c>
      <c r="E195" s="25"/>
      <c r="F195" s="36">
        <f>'VRZ BI (2029)'!I195</f>
        <v>0</v>
      </c>
      <c r="G195" s="55">
        <f>IF($E179&gt;0, $E179, $E178)</f>
        <v>2000</v>
      </c>
      <c r="H195" s="116">
        <f t="shared" si="27"/>
        <v>0</v>
      </c>
      <c r="I195" s="35">
        <v>0</v>
      </c>
      <c r="J195" s="56">
        <f>IF($E179&gt;0, $E179, $E178)</f>
        <v>2000</v>
      </c>
      <c r="K195" s="118">
        <f t="shared" si="28"/>
        <v>0</v>
      </c>
      <c r="L195" s="119">
        <f t="shared" si="26"/>
        <v>0</v>
      </c>
      <c r="M195" s="120" t="str">
        <f t="shared" si="29"/>
        <v/>
      </c>
    </row>
    <row r="196" spans="1:15" x14ac:dyDescent="0.25">
      <c r="A196" s="103" t="str">
        <f t="shared" si="25"/>
        <v>GS &lt;50</v>
      </c>
      <c r="D196" s="123" t="s">
        <v>60</v>
      </c>
      <c r="E196" s="25"/>
      <c r="F196" s="36">
        <f>'VRZ BI (2029)'!I196</f>
        <v>0</v>
      </c>
      <c r="G196" s="55">
        <f>E178</f>
        <v>2000</v>
      </c>
      <c r="H196" s="116">
        <f t="shared" si="27"/>
        <v>0</v>
      </c>
      <c r="I196" s="35">
        <v>0</v>
      </c>
      <c r="J196" s="56">
        <f>E178</f>
        <v>2000</v>
      </c>
      <c r="K196" s="118">
        <f t="shared" si="28"/>
        <v>0</v>
      </c>
      <c r="L196" s="119">
        <f t="shared" si="26"/>
        <v>0</v>
      </c>
      <c r="M196" s="120" t="str">
        <f t="shared" si="29"/>
        <v/>
      </c>
    </row>
    <row r="197" spans="1:15" x14ac:dyDescent="0.25">
      <c r="A197" s="103" t="str">
        <f t="shared" si="25"/>
        <v>GS &lt;50</v>
      </c>
      <c r="D197" s="114" t="s">
        <v>61</v>
      </c>
      <c r="E197" s="25"/>
      <c r="F197" s="36">
        <f>'VRZ BI (2029)'!I197</f>
        <v>1.4965562251150709E-3</v>
      </c>
      <c r="G197" s="55">
        <f>IF($E179&gt;0, $E179, $E178)</f>
        <v>2000</v>
      </c>
      <c r="H197" s="116">
        <f t="shared" si="27"/>
        <v>2.9931124502301416</v>
      </c>
      <c r="I197" s="35">
        <v>1.5649707472969784E-3</v>
      </c>
      <c r="J197" s="56">
        <f>IF($E179&gt;0, $E179, $E178)</f>
        <v>2000</v>
      </c>
      <c r="K197" s="118">
        <f t="shared" si="28"/>
        <v>3.1299414945939565</v>
      </c>
      <c r="L197" s="119">
        <f t="shared" si="26"/>
        <v>0.13682904436381493</v>
      </c>
      <c r="M197" s="120">
        <f t="shared" si="29"/>
        <v>4.5714635396773715E-2</v>
      </c>
      <c r="O197" s="160"/>
    </row>
    <row r="198" spans="1:15" ht="26.4" x14ac:dyDescent="0.25">
      <c r="A198" s="103" t="str">
        <f t="shared" si="25"/>
        <v>GS &lt;50</v>
      </c>
      <c r="D198" s="123" t="s">
        <v>62</v>
      </c>
      <c r="E198" s="25"/>
      <c r="F198" s="26">
        <v>0.42</v>
      </c>
      <c r="G198" s="115">
        <v>1</v>
      </c>
      <c r="H198" s="116">
        <f t="shared" si="27"/>
        <v>0.42</v>
      </c>
      <c r="I198" s="45">
        <v>0.42</v>
      </c>
      <c r="J198" s="121">
        <v>1</v>
      </c>
      <c r="K198" s="118">
        <f t="shared" si="28"/>
        <v>0.42</v>
      </c>
      <c r="L198" s="119">
        <f t="shared" si="26"/>
        <v>0</v>
      </c>
      <c r="M198" s="120">
        <f t="shared" si="29"/>
        <v>0</v>
      </c>
    </row>
    <row r="199" spans="1:15" x14ac:dyDescent="0.25">
      <c r="A199" s="103" t="str">
        <f t="shared" si="25"/>
        <v>GS &lt;50</v>
      </c>
      <c r="D199" s="114" t="s">
        <v>63</v>
      </c>
      <c r="E199" s="25"/>
      <c r="F199" s="36">
        <v>0</v>
      </c>
      <c r="G199" s="115">
        <v>1</v>
      </c>
      <c r="H199" s="116">
        <f t="shared" si="27"/>
        <v>0</v>
      </c>
      <c r="I199" s="45">
        <v>0</v>
      </c>
      <c r="J199" s="121">
        <v>1</v>
      </c>
      <c r="K199" s="118">
        <f t="shared" si="28"/>
        <v>0</v>
      </c>
      <c r="L199" s="119">
        <f t="shared" si="26"/>
        <v>0</v>
      </c>
      <c r="M199" s="120" t="str">
        <f t="shared" si="29"/>
        <v/>
      </c>
    </row>
    <row r="200" spans="1:15" x14ac:dyDescent="0.25">
      <c r="A200" s="103" t="str">
        <f t="shared" si="25"/>
        <v>GS &lt;50</v>
      </c>
      <c r="D200" s="114" t="s">
        <v>64</v>
      </c>
      <c r="E200" s="25"/>
      <c r="F200" s="34">
        <f>'VRZ BI (2029)'!I200</f>
        <v>1.3278631062052729E-4</v>
      </c>
      <c r="G200" s="55">
        <f>IF($E179&gt;0, $E179, $E178)</f>
        <v>2000</v>
      </c>
      <c r="H200" s="116">
        <f t="shared" si="27"/>
        <v>0.26557262124105457</v>
      </c>
      <c r="I200" s="35">
        <v>1.3278631062052729E-4</v>
      </c>
      <c r="J200" s="56">
        <f>IF($E179&gt;0, $E179, $E178)</f>
        <v>2000</v>
      </c>
      <c r="K200" s="118">
        <f t="shared" si="28"/>
        <v>0.26557262124105457</v>
      </c>
      <c r="L200" s="119">
        <f t="shared" si="26"/>
        <v>0</v>
      </c>
      <c r="M200" s="120">
        <f t="shared" si="29"/>
        <v>0</v>
      </c>
    </row>
    <row r="201" spans="1:15" ht="26.4" x14ac:dyDescent="0.25">
      <c r="A201" s="103" t="str">
        <f t="shared" si="25"/>
        <v>GS &lt;50</v>
      </c>
      <c r="B201" s="103" t="s">
        <v>65</v>
      </c>
      <c r="C201" s="24">
        <f>B18</f>
        <v>3</v>
      </c>
      <c r="D201" s="46" t="s">
        <v>66</v>
      </c>
      <c r="E201" s="47"/>
      <c r="F201" s="48"/>
      <c r="G201" s="49"/>
      <c r="H201" s="50">
        <f>SUM(H192:H200)</f>
        <v>116.87758350160176</v>
      </c>
      <c r="I201" s="51"/>
      <c r="J201" s="52"/>
      <c r="K201" s="50">
        <f>SUM(K192:K200)</f>
        <v>121.21441254596557</v>
      </c>
      <c r="L201" s="41">
        <f t="shared" si="26"/>
        <v>4.3368290443638102</v>
      </c>
      <c r="M201" s="42">
        <f>IF((H201)=0,"",(L201/H201))</f>
        <v>3.7105738452441361E-2</v>
      </c>
    </row>
    <row r="202" spans="1:15" x14ac:dyDescent="0.25">
      <c r="A202" s="103" t="str">
        <f t="shared" si="25"/>
        <v>GS &lt;50</v>
      </c>
      <c r="D202" s="126" t="s">
        <v>67</v>
      </c>
      <c r="E202" s="25"/>
      <c r="F202" s="36">
        <f>'VRZ BI (2029)'!I202</f>
        <v>1.32E-2</v>
      </c>
      <c r="G202" s="43">
        <f>IF($E179&gt;0, $E179, $E178*$E180)</f>
        <v>2083</v>
      </c>
      <c r="H202" s="116">
        <f>G202*F202</f>
        <v>27.4956</v>
      </c>
      <c r="I202" s="35">
        <v>1.3899999999999999E-2</v>
      </c>
      <c r="J202" s="44">
        <f>IF($E179&gt;0, $E179, $E178*$E181)</f>
        <v>2083</v>
      </c>
      <c r="K202" s="118">
        <f>J202*I202</f>
        <v>28.953699999999998</v>
      </c>
      <c r="L202" s="119">
        <f t="shared" si="26"/>
        <v>1.4580999999999982</v>
      </c>
      <c r="M202" s="120">
        <f>IF(ISERROR(L202/H202), "", L202/H202)</f>
        <v>5.3030303030302962E-2</v>
      </c>
      <c r="N202" s="127" t="str">
        <f>IF(ISERROR(ABS(M202)), "", IF(ABS(M202)&gt;=4%, "In the manager's summary, discuss the reasoning for the change in RTSR rates", ""))</f>
        <v>In the manager's summary, discuss the reasoning for the change in RTSR rates</v>
      </c>
      <c r="O202" s="160"/>
    </row>
    <row r="203" spans="1:15" ht="26.4" x14ac:dyDescent="0.25">
      <c r="A203" s="103" t="str">
        <f t="shared" si="25"/>
        <v>GS &lt;50</v>
      </c>
      <c r="D203" s="128" t="s">
        <v>68</v>
      </c>
      <c r="E203" s="25"/>
      <c r="F203" s="36">
        <f>'VRZ BI (2029)'!I203</f>
        <v>9.7999999999999997E-3</v>
      </c>
      <c r="G203" s="43">
        <f>IF($E179&gt;0, $E179, $E178*$E180)</f>
        <v>2083</v>
      </c>
      <c r="H203" s="116">
        <f>G203*F203</f>
        <v>20.413399999999999</v>
      </c>
      <c r="I203" s="35">
        <v>1.03E-2</v>
      </c>
      <c r="J203" s="44">
        <f>IF($E179&gt;0, $E179, $E178*$E181)</f>
        <v>2083</v>
      </c>
      <c r="K203" s="118">
        <f>J203*I203</f>
        <v>21.454899999999999</v>
      </c>
      <c r="L203" s="119">
        <f t="shared" si="26"/>
        <v>1.0414999999999992</v>
      </c>
      <c r="M203" s="120">
        <f>IF(ISERROR(L203/H203), "", L203/H203)</f>
        <v>5.1020408163265266E-2</v>
      </c>
      <c r="N203" s="127" t="str">
        <f>IF(ISERROR(ABS(M203)), "", IF(ABS(M203)&gt;=4%, "In the manager's summary, discuss the reasoning for the change in RTSR rates", ""))</f>
        <v>In the manager's summary, discuss the reasoning for the change in RTSR rates</v>
      </c>
      <c r="O203" s="160"/>
    </row>
    <row r="204" spans="1:15" ht="26.4" x14ac:dyDescent="0.25">
      <c r="A204" s="103" t="str">
        <f t="shared" si="25"/>
        <v>GS &lt;50</v>
      </c>
      <c r="B204" s="103" t="s">
        <v>69</v>
      </c>
      <c r="C204" s="24">
        <f>B18</f>
        <v>3</v>
      </c>
      <c r="D204" s="46" t="s">
        <v>70</v>
      </c>
      <c r="E204" s="47"/>
      <c r="F204" s="48"/>
      <c r="G204" s="49"/>
      <c r="H204" s="50">
        <f>SUM(H201:H203)</f>
        <v>164.78658350160177</v>
      </c>
      <c r="I204" s="51"/>
      <c r="J204" s="52"/>
      <c r="K204" s="50">
        <f>SUM(K201:K203)</f>
        <v>171.62301254596559</v>
      </c>
      <c r="L204" s="41">
        <f t="shared" si="26"/>
        <v>6.8364290443638254</v>
      </c>
      <c r="M204" s="42">
        <f>IF((H204)=0,"",(L204/H204))</f>
        <v>4.1486563402762543E-2</v>
      </c>
    </row>
    <row r="205" spans="1:15" ht="26.4" x14ac:dyDescent="0.25">
      <c r="A205" s="103" t="str">
        <f t="shared" si="25"/>
        <v>GS &lt;50</v>
      </c>
      <c r="D205" s="129" t="s">
        <v>71</v>
      </c>
      <c r="E205" s="25"/>
      <c r="F205" s="34">
        <v>4.7000000000000002E-3</v>
      </c>
      <c r="G205" s="43">
        <f>E178*E180</f>
        <v>2083</v>
      </c>
      <c r="H205" s="53">
        <f>G205*F205</f>
        <v>9.7901000000000007</v>
      </c>
      <c r="I205" s="35">
        <f>F205</f>
        <v>4.7000000000000002E-3</v>
      </c>
      <c r="J205" s="44">
        <f>E178*E181</f>
        <v>2083</v>
      </c>
      <c r="K205" s="31">
        <f>J205*I205</f>
        <v>9.7901000000000007</v>
      </c>
      <c r="L205" s="119">
        <f t="shared" si="26"/>
        <v>0</v>
      </c>
      <c r="M205" s="120">
        <f>IF(ISERROR(L205/H205), "", L205/H205)</f>
        <v>0</v>
      </c>
    </row>
    <row r="206" spans="1:15" ht="26.4" x14ac:dyDescent="0.25">
      <c r="A206" s="103" t="str">
        <f t="shared" si="25"/>
        <v>GS &lt;50</v>
      </c>
      <c r="D206" s="129" t="s">
        <v>72</v>
      </c>
      <c r="E206" s="25"/>
      <c r="F206" s="34">
        <v>5.9999999999999995E-4</v>
      </c>
      <c r="G206" s="43">
        <f>E178*E180</f>
        <v>2083</v>
      </c>
      <c r="H206" s="53">
        <f>G206*F206</f>
        <v>1.2497999999999998</v>
      </c>
      <c r="I206" s="35">
        <f>F206</f>
        <v>5.9999999999999995E-4</v>
      </c>
      <c r="J206" s="44">
        <f>E178*E181</f>
        <v>2083</v>
      </c>
      <c r="K206" s="31">
        <f>J206*I206</f>
        <v>1.2497999999999998</v>
      </c>
      <c r="L206" s="119">
        <f t="shared" si="26"/>
        <v>0</v>
      </c>
      <c r="M206" s="120">
        <f>IF(ISERROR(L206/H206), "", L206/H206)</f>
        <v>0</v>
      </c>
    </row>
    <row r="207" spans="1:15" x14ac:dyDescent="0.25">
      <c r="A207" s="103" t="str">
        <f t="shared" si="25"/>
        <v>GS &lt;50</v>
      </c>
      <c r="D207" s="25" t="s">
        <v>73</v>
      </c>
      <c r="E207" s="25"/>
      <c r="F207" s="54">
        <v>0.25</v>
      </c>
      <c r="G207" s="115">
        <v>1</v>
      </c>
      <c r="H207" s="130">
        <f>G207*F207</f>
        <v>0.25</v>
      </c>
      <c r="I207" s="45">
        <v>0.25</v>
      </c>
      <c r="J207" s="117">
        <v>1</v>
      </c>
      <c r="K207" s="118">
        <f>J207*I207</f>
        <v>0.25</v>
      </c>
      <c r="L207" s="119">
        <f t="shared" si="26"/>
        <v>0</v>
      </c>
      <c r="M207" s="120">
        <f>IF(ISERROR(L207/H207), "", L207/H207)</f>
        <v>0</v>
      </c>
    </row>
    <row r="208" spans="1:15" ht="26.4" hidden="1" customHeight="1" x14ac:dyDescent="0.25">
      <c r="A208" s="103" t="str">
        <f t="shared" si="25"/>
        <v>GS &lt;50</v>
      </c>
      <c r="D208" s="129" t="s">
        <v>74</v>
      </c>
      <c r="E208" s="25"/>
      <c r="F208" s="34"/>
      <c r="G208" s="55"/>
      <c r="H208" s="130"/>
      <c r="I208" s="35"/>
      <c r="J208" s="56"/>
      <c r="K208" s="118"/>
      <c r="L208" s="119"/>
      <c r="M208" s="120"/>
    </row>
    <row r="209" spans="1:13" x14ac:dyDescent="0.25">
      <c r="A209" s="103" t="str">
        <f t="shared" si="25"/>
        <v>GS &lt;50</v>
      </c>
      <c r="B209" s="103" t="s">
        <v>12</v>
      </c>
      <c r="D209" s="25" t="s">
        <v>75</v>
      </c>
      <c r="E209" s="25"/>
      <c r="F209" s="34">
        <v>9.8000000000000004E-2</v>
      </c>
      <c r="G209" s="55">
        <f>IF(AND(E178*12&gt;=150000),OffPeakPer*E178*E180,OffPeakPer*E178)</f>
        <v>1280</v>
      </c>
      <c r="H209" s="130">
        <f>G209*F209</f>
        <v>125.44</v>
      </c>
      <c r="I209" s="35">
        <f>F209</f>
        <v>9.8000000000000004E-2</v>
      </c>
      <c r="J209" s="56">
        <f>IF(AND(E178*12&gt;=150000),OffPeakPer*E178*E181,OffPeakPer*E178)</f>
        <v>1280</v>
      </c>
      <c r="K209" s="118">
        <f>J209*I209</f>
        <v>125.44</v>
      </c>
      <c r="L209" s="119">
        <f>K209-H209</f>
        <v>0</v>
      </c>
      <c r="M209" s="120">
        <f>IF(ISERROR(L209/H209), "", L209/H209)</f>
        <v>0</v>
      </c>
    </row>
    <row r="210" spans="1:13" x14ac:dyDescent="0.25">
      <c r="A210" s="103" t="str">
        <f t="shared" si="25"/>
        <v>GS &lt;50</v>
      </c>
      <c r="B210" s="103" t="s">
        <v>12</v>
      </c>
      <c r="D210" s="25" t="s">
        <v>76</v>
      </c>
      <c r="E210" s="25"/>
      <c r="F210" s="34">
        <v>0.157</v>
      </c>
      <c r="G210" s="55">
        <f>IF(AND(E178*12&gt;=150000),MidPeakPer*E178*E180,MidPeakPer*E178)</f>
        <v>360</v>
      </c>
      <c r="H210" s="130">
        <f>G210*F210</f>
        <v>56.52</v>
      </c>
      <c r="I210" s="35">
        <f>F210</f>
        <v>0.157</v>
      </c>
      <c r="J210" s="56">
        <f>IF(AND(E178*12&gt;=150000),MidPeakPer*E178*E181,MidPeakPer*E178)</f>
        <v>360</v>
      </c>
      <c r="K210" s="118">
        <f>J210*I210</f>
        <v>56.52</v>
      </c>
      <c r="L210" s="119">
        <f>K210-H210</f>
        <v>0</v>
      </c>
      <c r="M210" s="120">
        <f>IF(ISERROR(L210/H210), "", L210/H210)</f>
        <v>0</v>
      </c>
    </row>
    <row r="211" spans="1:13" ht="13.8" thickBot="1" x14ac:dyDescent="0.3">
      <c r="A211" s="103" t="str">
        <f t="shared" si="25"/>
        <v>GS &lt;50</v>
      </c>
      <c r="B211" s="103" t="s">
        <v>12</v>
      </c>
      <c r="D211" s="103" t="s">
        <v>77</v>
      </c>
      <c r="E211" s="25"/>
      <c r="F211" s="34">
        <v>0.20300000000000001</v>
      </c>
      <c r="G211" s="55">
        <f>IF(AND(E178*12&gt;=150000),OnPeakPer*E178*E180,OnPeakPer*E178)</f>
        <v>360</v>
      </c>
      <c r="H211" s="130">
        <f>G211*F211</f>
        <v>73.08</v>
      </c>
      <c r="I211" s="35">
        <f>F211</f>
        <v>0.20300000000000001</v>
      </c>
      <c r="J211" s="56">
        <f>IF(AND(E178*12&gt;=150000),OnPeakPer*E178*E181,OnPeakPer*E178)</f>
        <v>360</v>
      </c>
      <c r="K211" s="118">
        <f>J211*I211</f>
        <v>73.08</v>
      </c>
      <c r="L211" s="119">
        <f>K211-H211</f>
        <v>0</v>
      </c>
      <c r="M211" s="120">
        <f>IF(ISERROR(L211/H211), "", L211/H211)</f>
        <v>0</v>
      </c>
    </row>
    <row r="212" spans="1:13" ht="13.8" hidden="1" customHeight="1" thickBot="1" x14ac:dyDescent="0.3">
      <c r="A212" s="103" t="str">
        <f t="shared" si="25"/>
        <v>GS &lt;50</v>
      </c>
      <c r="B212" s="103" t="s">
        <v>78</v>
      </c>
      <c r="D212" s="25" t="s">
        <v>79</v>
      </c>
      <c r="E212" s="25"/>
      <c r="F212" s="34">
        <v>0.11308</v>
      </c>
      <c r="G212" s="55">
        <f>IF(AND(E178*12&gt;=150000),E178*E180,E178)</f>
        <v>2000</v>
      </c>
      <c r="H212" s="130">
        <f>G212*F212</f>
        <v>226.16</v>
      </c>
      <c r="I212" s="35">
        <f>F212</f>
        <v>0.11308</v>
      </c>
      <c r="J212" s="56">
        <f>IF(AND(E178*12&gt;=150000),E178*E181,E178)</f>
        <v>2000</v>
      </c>
      <c r="K212" s="118">
        <f>J212*I212</f>
        <v>226.16</v>
      </c>
      <c r="L212" s="119">
        <f>K212-H212</f>
        <v>0</v>
      </c>
      <c r="M212" s="120">
        <f>IF(ISERROR(L212/H212), "", L212/H212)</f>
        <v>0</v>
      </c>
    </row>
    <row r="213" spans="1:13" ht="13.8" hidden="1" customHeight="1" thickBot="1" x14ac:dyDescent="0.3">
      <c r="A213" s="103" t="str">
        <f t="shared" si="25"/>
        <v>GS &lt;50</v>
      </c>
      <c r="B213" s="103" t="s">
        <v>17</v>
      </c>
      <c r="D213" s="25" t="s">
        <v>80</v>
      </c>
      <c r="E213" s="25"/>
      <c r="F213" s="34">
        <v>0.11308</v>
      </c>
      <c r="G213" s="55">
        <f>IF(AND(E178*12&gt;=150000),E178*E180,E178)</f>
        <v>2000</v>
      </c>
      <c r="H213" s="130">
        <f>G213*F213</f>
        <v>226.16</v>
      </c>
      <c r="I213" s="35">
        <f>F213</f>
        <v>0.11308</v>
      </c>
      <c r="J213" s="56">
        <f>IF(AND(E178*12&gt;=150000),E178*E181,E178)</f>
        <v>2000</v>
      </c>
      <c r="K213" s="118">
        <f>J213*I213</f>
        <v>226.16</v>
      </c>
      <c r="L213" s="119">
        <f>K213-H213</f>
        <v>0</v>
      </c>
      <c r="M213" s="120">
        <f>IF(ISERROR(L213/H213), "", L213/H213)</f>
        <v>0</v>
      </c>
    </row>
    <row r="214" spans="1:13" ht="13.8" thickBot="1" x14ac:dyDescent="0.3">
      <c r="A214" s="103" t="str">
        <f t="shared" si="25"/>
        <v>GS &lt;50</v>
      </c>
      <c r="D214" s="58"/>
      <c r="E214" s="59"/>
      <c r="F214" s="60"/>
      <c r="G214" s="61"/>
      <c r="H214" s="62"/>
      <c r="I214" s="60"/>
      <c r="J214" s="63"/>
      <c r="K214" s="62"/>
      <c r="L214" s="64"/>
      <c r="M214" s="65"/>
    </row>
    <row r="215" spans="1:13" x14ac:dyDescent="0.25">
      <c r="A215" s="103" t="str">
        <f t="shared" si="25"/>
        <v>GS &lt;50</v>
      </c>
      <c r="B215" s="103" t="s">
        <v>12</v>
      </c>
      <c r="D215" s="135" t="s">
        <v>81</v>
      </c>
      <c r="E215" s="25"/>
      <c r="F215" s="136"/>
      <c r="G215" s="137"/>
      <c r="H215" s="138">
        <f>SUM(H205:H211,H204)</f>
        <v>431.11648350160181</v>
      </c>
      <c r="I215" s="139"/>
      <c r="J215" s="139"/>
      <c r="K215" s="138">
        <f>SUM(K205:K211,K204)</f>
        <v>437.9529125459656</v>
      </c>
      <c r="L215" s="140">
        <f>K215-H215</f>
        <v>6.8364290443637969</v>
      </c>
      <c r="M215" s="141">
        <f>IF((H215)=0,"",(L215/H215))</f>
        <v>1.5857498625051751E-2</v>
      </c>
    </row>
    <row r="216" spans="1:13" x14ac:dyDescent="0.25">
      <c r="A216" s="103" t="str">
        <f t="shared" si="25"/>
        <v>GS &lt;50</v>
      </c>
      <c r="B216" s="103" t="s">
        <v>12</v>
      </c>
      <c r="D216" s="142" t="s">
        <v>82</v>
      </c>
      <c r="E216" s="25"/>
      <c r="F216" s="136">
        <v>0.13</v>
      </c>
      <c r="G216" s="143"/>
      <c r="H216" s="144">
        <f>H215*F216</f>
        <v>56.045142855208233</v>
      </c>
      <c r="I216" s="145">
        <v>0.13</v>
      </c>
      <c r="J216" s="115"/>
      <c r="K216" s="144">
        <f>K215*I216</f>
        <v>56.933878630975528</v>
      </c>
      <c r="L216" s="119">
        <f>K216-H216</f>
        <v>0.88873577576729446</v>
      </c>
      <c r="M216" s="146">
        <f>IF((H216)=0,"",(L216/H216))</f>
        <v>1.5857498625051768E-2</v>
      </c>
    </row>
    <row r="217" spans="1:13" ht="14.4" x14ac:dyDescent="0.3">
      <c r="A217" s="103" t="str">
        <f t="shared" si="25"/>
        <v>GS &lt;50</v>
      </c>
      <c r="B217" s="103" t="s">
        <v>12</v>
      </c>
      <c r="D217" s="142" t="s">
        <v>83</v>
      </c>
      <c r="E217" s="147"/>
      <c r="F217" s="148">
        <f>OER</f>
        <v>0.23499999999999999</v>
      </c>
      <c r="G217" s="143"/>
      <c r="H217" s="144">
        <f>IF(OR(ISNUMBER(SEARCH("[DGEN]", E176))=TRUE, ISNUMBER(SEARCH("STREET LIGHT", E176))=TRUE), 0, IF(AND(E178=0, E179=0),0, IF(AND(E179=0, E178*12&gt;250000), 0, IF(AND(E178=0, E179&gt;=50), 0, IF(E178*12&lt;=250000, F217*H215*-1, IF(E179&lt;50, F217*H215*-1, 0))))))</f>
        <v>-101.31237362287642</v>
      </c>
      <c r="I217" s="148">
        <f>OER</f>
        <v>0.23499999999999999</v>
      </c>
      <c r="J217" s="115"/>
      <c r="K217" s="144">
        <f>IF(OR(ISNUMBER(SEARCH("[DGEN]", E176))=TRUE, ISNUMBER(SEARCH("STREET LIGHT", E176))=TRUE), 0, IF(AND(E178=0, E179=0),0, IF(AND(E179=0, E178*12&gt;250000), 0, IF(AND(E178=0, E179&gt;=50), 0, IF(E178*12&lt;=250000, I217*K215*-1, IF(E179&lt;50, I217*K215*-1, 0))))))</f>
        <v>-102.91893444830191</v>
      </c>
      <c r="L217" s="119">
        <f>K217-H217</f>
        <v>-1.6065608254254897</v>
      </c>
      <c r="M217" s="146"/>
    </row>
    <row r="218" spans="1:13" ht="13.8" thickBot="1" x14ac:dyDescent="0.3">
      <c r="A218" s="103" t="str">
        <f t="shared" si="25"/>
        <v>GS &lt;50</v>
      </c>
      <c r="B218" s="103" t="s">
        <v>84</v>
      </c>
      <c r="C218" s="24">
        <f>B18</f>
        <v>3</v>
      </c>
      <c r="D218" s="247" t="s">
        <v>85</v>
      </c>
      <c r="E218" s="247"/>
      <c r="F218" s="77"/>
      <c r="G218" s="78"/>
      <c r="H218" s="79">
        <f>H215+H216+H217</f>
        <v>385.84925273393361</v>
      </c>
      <c r="I218" s="80"/>
      <c r="J218" s="80"/>
      <c r="K218" s="81">
        <f>K215+K216+K217</f>
        <v>391.96785672863922</v>
      </c>
      <c r="L218" s="82">
        <f>K218-H218</f>
        <v>6.1186039947056088</v>
      </c>
      <c r="M218" s="83">
        <f>IF((H218)=0,"",(L218/H218))</f>
        <v>1.5857498625051779E-2</v>
      </c>
    </row>
    <row r="219" spans="1:13" ht="13.8" thickBot="1" x14ac:dyDescent="0.3">
      <c r="A219" s="103" t="str">
        <f t="shared" si="25"/>
        <v>GS &lt;50</v>
      </c>
      <c r="B219" s="103" t="s">
        <v>12</v>
      </c>
      <c r="D219" s="58"/>
      <c r="E219" s="59"/>
      <c r="F219" s="60"/>
      <c r="G219" s="61"/>
      <c r="H219" s="62"/>
      <c r="I219" s="60"/>
      <c r="J219" s="63"/>
      <c r="K219" s="62"/>
      <c r="L219" s="64"/>
      <c r="M219" s="65"/>
    </row>
    <row r="220" spans="1:13" hidden="1" x14ac:dyDescent="0.25">
      <c r="A220" s="103" t="str">
        <f t="shared" si="25"/>
        <v>GS &lt;50</v>
      </c>
      <c r="B220" s="103" t="s">
        <v>78</v>
      </c>
      <c r="D220" s="135" t="s">
        <v>86</v>
      </c>
      <c r="E220" s="25"/>
      <c r="F220" s="136"/>
      <c r="G220" s="137"/>
      <c r="H220" s="138">
        <f>SUM(H212,H205:H208,H204)</f>
        <v>402.23648350160175</v>
      </c>
      <c r="I220" s="139"/>
      <c r="J220" s="139"/>
      <c r="K220" s="138">
        <f>SUM(K212,K205:K208,K204)</f>
        <v>409.07291254596555</v>
      </c>
      <c r="L220" s="140">
        <f>K220-H220</f>
        <v>6.8364290443637969</v>
      </c>
      <c r="M220" s="141">
        <f>IF((H220)=0,"",(L220/H220))</f>
        <v>1.6996044179907348E-2</v>
      </c>
    </row>
    <row r="221" spans="1:13" hidden="1" x14ac:dyDescent="0.25">
      <c r="A221" s="103" t="str">
        <f t="shared" si="25"/>
        <v>GS &lt;50</v>
      </c>
      <c r="B221" s="103" t="s">
        <v>78</v>
      </c>
      <c r="D221" s="142" t="s">
        <v>82</v>
      </c>
      <c r="E221" s="25"/>
      <c r="F221" s="136">
        <v>0.13</v>
      </c>
      <c r="G221" s="137"/>
      <c r="H221" s="144">
        <f>H220*F221</f>
        <v>52.290742855208229</v>
      </c>
      <c r="I221" s="136">
        <v>0.13</v>
      </c>
      <c r="J221" s="145"/>
      <c r="K221" s="144">
        <f>K220*I221</f>
        <v>53.179478630975524</v>
      </c>
      <c r="L221" s="119">
        <f>K221-H221</f>
        <v>0.88873577576729446</v>
      </c>
      <c r="M221" s="146">
        <f>IF((H221)=0,"",(L221/H221))</f>
        <v>1.6996044179907365E-2</v>
      </c>
    </row>
    <row r="222" spans="1:13" ht="14.4" hidden="1" x14ac:dyDescent="0.3">
      <c r="A222" s="103" t="str">
        <f t="shared" si="25"/>
        <v>GS &lt;50</v>
      </c>
      <c r="B222" s="103" t="s">
        <v>78</v>
      </c>
      <c r="D222" s="142" t="s">
        <v>83</v>
      </c>
      <c r="E222" s="147"/>
      <c r="F222" s="148">
        <f>OER</f>
        <v>0.23499999999999999</v>
      </c>
      <c r="G222" s="137"/>
      <c r="H222" s="144">
        <f>IF(OR(ISNUMBER(SEARCH("[DGEN]", E176))=TRUE, ISNUMBER(SEARCH("STREET LIGHT", E176))=TRUE), 0, IF(AND(E178=0, E179=0),0, IF(AND(E179=0, E178*12&gt;250000), 0, IF(AND(E178=0, E179&gt;=50), 0, IF(E178*12&lt;=250000, F222*H220*-1, IF(E179&lt;50, F222*H220*-1, 0))))))</f>
        <v>-94.525573622876408</v>
      </c>
      <c r="I222" s="148">
        <f>OER</f>
        <v>0.23499999999999999</v>
      </c>
      <c r="J222" s="145"/>
      <c r="K222" s="144">
        <f>IF(OR(ISNUMBER(SEARCH("[DGEN]", E176))=TRUE, ISNUMBER(SEARCH("STREET LIGHT", E176))=TRUE), 0, IF(AND(E178=0, E179=0),0, IF(AND(E179=0, E178*12&gt;250000), 0, IF(AND(E178=0, E179&gt;=50), 0, IF(E178*12&lt;=250000, I222*K220*-1, IF(E179&lt;50, I222*K220*-1, 0))))))</f>
        <v>-96.132134448301898</v>
      </c>
      <c r="L222" s="119"/>
      <c r="M222" s="146"/>
    </row>
    <row r="223" spans="1:13" hidden="1" x14ac:dyDescent="0.25">
      <c r="A223" s="103" t="str">
        <f t="shared" si="25"/>
        <v>GS &lt;50</v>
      </c>
      <c r="B223" s="103" t="s">
        <v>87</v>
      </c>
      <c r="D223" s="248" t="s">
        <v>86</v>
      </c>
      <c r="E223" s="248"/>
      <c r="F223" s="149"/>
      <c r="G223" s="143"/>
      <c r="H223" s="138">
        <f>SUM(H220,H221)</f>
        <v>454.52722635680999</v>
      </c>
      <c r="I223" s="150"/>
      <c r="J223" s="150"/>
      <c r="K223" s="138">
        <f>SUM(K220,K221)</f>
        <v>462.25239117694105</v>
      </c>
      <c r="L223" s="140">
        <f>K223-H223</f>
        <v>7.7251648201310559</v>
      </c>
      <c r="M223" s="141">
        <f>IF((H223)=0,"",(L223/H223))</f>
        <v>1.6996044179907271E-2</v>
      </c>
    </row>
    <row r="224" spans="1:13" ht="13.8" hidden="1" thickBot="1" x14ac:dyDescent="0.3">
      <c r="A224" s="103" t="str">
        <f t="shared" si="25"/>
        <v>GS &lt;50</v>
      </c>
      <c r="B224" s="103" t="s">
        <v>78</v>
      </c>
      <c r="D224" s="131"/>
      <c r="E224" s="132"/>
      <c r="F224" s="151"/>
      <c r="G224" s="152"/>
      <c r="H224" s="153"/>
      <c r="I224" s="151"/>
      <c r="J224" s="133"/>
      <c r="K224" s="153"/>
      <c r="L224" s="154"/>
      <c r="M224" s="134"/>
    </row>
    <row r="225" spans="1:14" hidden="1" x14ac:dyDescent="0.25">
      <c r="A225" s="103" t="str">
        <f t="shared" si="25"/>
        <v>GS &lt;50</v>
      </c>
      <c r="B225" s="103" t="s">
        <v>17</v>
      </c>
      <c r="D225" s="135" t="s">
        <v>88</v>
      </c>
      <c r="E225" s="25"/>
      <c r="F225" s="136"/>
      <c r="G225" s="137"/>
      <c r="H225" s="138">
        <f>SUM(H213,H205:H208,H204)</f>
        <v>402.23648350160175</v>
      </c>
      <c r="I225" s="139"/>
      <c r="J225" s="139"/>
      <c r="K225" s="138">
        <f>SUM(K213,K205:K208,K204)</f>
        <v>409.07291254596555</v>
      </c>
      <c r="L225" s="140">
        <f>K225-H225</f>
        <v>6.8364290443637969</v>
      </c>
      <c r="M225" s="141">
        <f>IF((H225)=0,"",(L225/H225))</f>
        <v>1.6996044179907348E-2</v>
      </c>
    </row>
    <row r="226" spans="1:14" hidden="1" x14ac:dyDescent="0.25">
      <c r="A226" s="103" t="str">
        <f t="shared" si="25"/>
        <v>GS &lt;50</v>
      </c>
      <c r="B226" s="103" t="s">
        <v>17</v>
      </c>
      <c r="D226" s="142" t="s">
        <v>82</v>
      </c>
      <c r="E226" s="25"/>
      <c r="F226" s="136">
        <v>0.13</v>
      </c>
      <c r="G226" s="137"/>
      <c r="H226" s="144">
        <f>H225*F226</f>
        <v>52.290742855208229</v>
      </c>
      <c r="I226" s="136">
        <v>0.13</v>
      </c>
      <c r="J226" s="145"/>
      <c r="K226" s="144">
        <f>K225*I226</f>
        <v>53.179478630975524</v>
      </c>
      <c r="L226" s="119">
        <f>K226-H226</f>
        <v>0.88873577576729446</v>
      </c>
      <c r="M226" s="146">
        <f>IF((H226)=0,"",(L226/H226))</f>
        <v>1.6996044179907365E-2</v>
      </c>
    </row>
    <row r="227" spans="1:14" ht="14.4" hidden="1" x14ac:dyDescent="0.3">
      <c r="A227" s="103" t="str">
        <f t="shared" si="25"/>
        <v>GS &lt;50</v>
      </c>
      <c r="B227" s="103" t="s">
        <v>17</v>
      </c>
      <c r="D227" s="142" t="s">
        <v>83</v>
      </c>
      <c r="E227" s="147"/>
      <c r="F227" s="148">
        <f>OER</f>
        <v>0.23499999999999999</v>
      </c>
      <c r="G227" s="137"/>
      <c r="H227" s="144">
        <f>IF(OR(ISNUMBER(SEARCH("[DGEN]", E176))=TRUE, ISNUMBER(SEARCH("STREET LIGHT", E176))=TRUE), 0, IF(AND(E178=0, E179=0),0, IF(AND(E179=0, E178*12&gt;250000), 0, IF(AND(E178=0, E179&gt;=50), 0, IF(E178*12&lt;=250000, F227*H225*-1, IF(E179&lt;50, F227*H225*-1, 0))))))</f>
        <v>-94.525573622876408</v>
      </c>
      <c r="I227" s="148">
        <f>OER</f>
        <v>0.23499999999999999</v>
      </c>
      <c r="J227" s="145"/>
      <c r="K227" s="144">
        <f>IF(OR(ISNUMBER(SEARCH("[DGEN]", E176))=TRUE, ISNUMBER(SEARCH("STREET LIGHT", E176))=TRUE), 0, IF(AND(E178=0, E179=0),0, IF(AND(E179=0, E178*12&gt;250000), 0, IF(AND(E178=0, E179&gt;=50), 0, IF(E178*12&lt;=250000, I227*K225*-1, IF(E179&lt;50, I227*K225*-1, 0))))))</f>
        <v>-96.132134448301898</v>
      </c>
      <c r="L227" s="119"/>
      <c r="M227" s="146"/>
    </row>
    <row r="228" spans="1:14" hidden="1" x14ac:dyDescent="0.25">
      <c r="A228" s="103" t="str">
        <f t="shared" si="25"/>
        <v>GS &lt;50</v>
      </c>
      <c r="B228" s="103" t="s">
        <v>89</v>
      </c>
      <c r="D228" s="248" t="s">
        <v>88</v>
      </c>
      <c r="E228" s="248"/>
      <c r="F228" s="149"/>
      <c r="G228" s="143"/>
      <c r="H228" s="138">
        <f>SUM(H225,H226)</f>
        <v>454.52722635680999</v>
      </c>
      <c r="I228" s="150"/>
      <c r="J228" s="150"/>
      <c r="K228" s="138">
        <f>SUM(K225,K226)</f>
        <v>462.25239117694105</v>
      </c>
      <c r="L228" s="140">
        <f>K228-H228</f>
        <v>7.7251648201310559</v>
      </c>
      <c r="M228" s="141">
        <f>IF((H228)=0,"",(L228/H228))</f>
        <v>1.6996044179907271E-2</v>
      </c>
    </row>
    <row r="229" spans="1:14" ht="13.8" hidden="1" thickBot="1" x14ac:dyDescent="0.3">
      <c r="A229" s="103" t="str">
        <f t="shared" si="25"/>
        <v>GS &lt;50</v>
      </c>
      <c r="B229" s="103" t="s">
        <v>17</v>
      </c>
      <c r="D229" s="131"/>
      <c r="E229" s="132"/>
      <c r="F229" s="155"/>
      <c r="G229" s="152"/>
      <c r="H229" s="156"/>
      <c r="I229" s="155"/>
      <c r="J229" s="133"/>
      <c r="K229" s="156"/>
      <c r="L229" s="154"/>
      <c r="M229" s="157"/>
    </row>
    <row r="232" spans="1:14" x14ac:dyDescent="0.25">
      <c r="C232" s="103"/>
      <c r="D232" s="104" t="s">
        <v>34</v>
      </c>
      <c r="E232" s="249" t="str">
        <f>D19</f>
        <v>GS 50 - 2,999 kW</v>
      </c>
      <c r="F232" s="250"/>
      <c r="G232" s="250"/>
      <c r="H232" s="250"/>
      <c r="I232" s="250"/>
      <c r="J232" s="251"/>
      <c r="K232" s="103" t="str">
        <f>IF(N19="DEMAND - INTERVAL","RTSR - INTERVAL METERED","")</f>
        <v/>
      </c>
    </row>
    <row r="233" spans="1:14" x14ac:dyDescent="0.25">
      <c r="C233" s="103"/>
      <c r="D233" s="104" t="s">
        <v>35</v>
      </c>
      <c r="E233" s="252" t="str">
        <f>H19</f>
        <v>Non-RPP (Other)</v>
      </c>
      <c r="F233" s="253"/>
      <c r="G233" s="254"/>
      <c r="H233" s="20"/>
      <c r="I233" s="20"/>
    </row>
    <row r="234" spans="1:14" ht="15.6" x14ac:dyDescent="0.25">
      <c r="C234" s="103"/>
      <c r="D234" s="104" t="s">
        <v>36</v>
      </c>
      <c r="E234" s="21">
        <f>K19</f>
        <v>75000</v>
      </c>
      <c r="F234" s="105" t="s">
        <v>11</v>
      </c>
      <c r="J234" s="22"/>
      <c r="K234" s="22"/>
      <c r="L234" s="22"/>
      <c r="M234" s="22"/>
      <c r="N234" s="22"/>
    </row>
    <row r="235" spans="1:14" ht="15.6" x14ac:dyDescent="0.3">
      <c r="C235" s="103"/>
      <c r="D235" s="104" t="s">
        <v>37</v>
      </c>
      <c r="E235" s="21">
        <f>L19</f>
        <v>175</v>
      </c>
      <c r="F235" s="106" t="s">
        <v>16</v>
      </c>
      <c r="G235" s="107"/>
      <c r="H235" s="108"/>
      <c r="I235" s="108"/>
      <c r="J235" s="108"/>
    </row>
    <row r="236" spans="1:14" x14ac:dyDescent="0.25">
      <c r="C236" s="103"/>
      <c r="D236" s="104" t="s">
        <v>38</v>
      </c>
      <c r="E236" s="23">
        <f>I19</f>
        <v>1.0415000000000001</v>
      </c>
    </row>
    <row r="237" spans="1:14" x14ac:dyDescent="0.25">
      <c r="C237" s="103"/>
      <c r="D237" s="104" t="s">
        <v>39</v>
      </c>
      <c r="E237" s="23">
        <f>J19</f>
        <v>1.0415000000000001</v>
      </c>
    </row>
    <row r="238" spans="1:14" x14ac:dyDescent="0.25">
      <c r="C238" s="103"/>
    </row>
    <row r="239" spans="1:14" x14ac:dyDescent="0.25">
      <c r="C239" s="103"/>
      <c r="E239" s="105"/>
      <c r="F239" s="237" t="s">
        <v>40</v>
      </c>
      <c r="G239" s="238"/>
      <c r="H239" s="239"/>
      <c r="I239" s="237" t="s">
        <v>41</v>
      </c>
      <c r="J239" s="238"/>
      <c r="K239" s="239"/>
      <c r="L239" s="237" t="s">
        <v>42</v>
      </c>
      <c r="M239" s="239"/>
    </row>
    <row r="240" spans="1:14" x14ac:dyDescent="0.25">
      <c r="C240" s="103"/>
      <c r="E240" s="240"/>
      <c r="F240" s="109" t="s">
        <v>43</v>
      </c>
      <c r="G240" s="109" t="s">
        <v>44</v>
      </c>
      <c r="H240" s="110" t="s">
        <v>45</v>
      </c>
      <c r="I240" s="109" t="s">
        <v>43</v>
      </c>
      <c r="J240" s="111" t="s">
        <v>44</v>
      </c>
      <c r="K240" s="110" t="s">
        <v>45</v>
      </c>
      <c r="L240" s="242" t="s">
        <v>46</v>
      </c>
      <c r="M240" s="244" t="s">
        <v>47</v>
      </c>
    </row>
    <row r="241" spans="1:15" x14ac:dyDescent="0.25">
      <c r="C241" s="103"/>
      <c r="E241" s="241"/>
      <c r="F241" s="112" t="s">
        <v>48</v>
      </c>
      <c r="G241" s="112"/>
      <c r="H241" s="113" t="s">
        <v>48</v>
      </c>
      <c r="I241" s="112" t="s">
        <v>48</v>
      </c>
      <c r="J241" s="113"/>
      <c r="K241" s="113" t="s">
        <v>48</v>
      </c>
      <c r="L241" s="243"/>
      <c r="M241" s="245"/>
    </row>
    <row r="242" spans="1:15" x14ac:dyDescent="0.25">
      <c r="A242" s="103" t="str">
        <f>$E232</f>
        <v>GS 50 - 2,999 kW</v>
      </c>
      <c r="D242" s="114" t="s">
        <v>49</v>
      </c>
      <c r="E242" s="25"/>
      <c r="F242" s="26">
        <f>'VRZ BI (2029)'!I242</f>
        <v>165.94</v>
      </c>
      <c r="G242" s="115">
        <v>1</v>
      </c>
      <c r="H242" s="116">
        <f>G242*F242</f>
        <v>165.94</v>
      </c>
      <c r="I242" s="45">
        <v>165.94</v>
      </c>
      <c r="J242" s="117">
        <f>G242</f>
        <v>1</v>
      </c>
      <c r="K242" s="118">
        <f>J242*I242</f>
        <v>165.94</v>
      </c>
      <c r="L242" s="119">
        <f>K242-H242</f>
        <v>0</v>
      </c>
      <c r="M242" s="120">
        <f>IF(ISERROR(L242/H242), "", L242/H242)</f>
        <v>0</v>
      </c>
    </row>
    <row r="243" spans="1:15" x14ac:dyDescent="0.25">
      <c r="A243" s="103" t="str">
        <f t="shared" ref="A243:A285" si="30">A242</f>
        <v>GS 50 - 2,999 kW</v>
      </c>
      <c r="D243" s="114" t="s">
        <v>50</v>
      </c>
      <c r="E243" s="25"/>
      <c r="F243" s="36">
        <f>'VRZ BI (2029)'!I243</f>
        <v>6.7892000000000001</v>
      </c>
      <c r="G243" s="115">
        <f>IF($E235&gt;0, $E235, $E234)</f>
        <v>175</v>
      </c>
      <c r="H243" s="116">
        <f>G243*F243</f>
        <v>1188.1100000000001</v>
      </c>
      <c r="I243" s="35">
        <v>7.1237000000000004</v>
      </c>
      <c r="J243" s="117">
        <f>IF($E235&gt;0, $E235, $E234)</f>
        <v>175</v>
      </c>
      <c r="K243" s="118">
        <f>J243*I243</f>
        <v>1246.6475</v>
      </c>
      <c r="L243" s="119">
        <f>K243-H243</f>
        <v>58.537499999999909</v>
      </c>
      <c r="M243" s="120">
        <f>IF(ISERROR(L243/H243), "", L243/H243)</f>
        <v>4.9269427914923621E-2</v>
      </c>
    </row>
    <row r="244" spans="1:15" ht="13.2" hidden="1" customHeight="1" x14ac:dyDescent="0.25">
      <c r="A244" s="103" t="str">
        <f t="shared" si="30"/>
        <v>GS 50 - 2,999 kW</v>
      </c>
      <c r="D244" s="114" t="s">
        <v>51</v>
      </c>
      <c r="E244" s="25"/>
      <c r="F244" s="34"/>
      <c r="G244" s="115">
        <f>IF($E235&gt;0, $E235, $E234)</f>
        <v>175</v>
      </c>
      <c r="H244" s="116">
        <v>0</v>
      </c>
      <c r="I244" s="35"/>
      <c r="J244" s="117">
        <f>IF($E235&gt;0, $E235, $E234)</f>
        <v>175</v>
      </c>
      <c r="K244" s="118">
        <v>0</v>
      </c>
      <c r="L244" s="119"/>
      <c r="M244" s="120"/>
    </row>
    <row r="245" spans="1:15" ht="13.2" hidden="1" customHeight="1" x14ac:dyDescent="0.25">
      <c r="A245" s="103" t="str">
        <f t="shared" si="30"/>
        <v>GS 50 - 2,999 kW</v>
      </c>
      <c r="D245" s="114" t="s">
        <v>52</v>
      </c>
      <c r="E245" s="25"/>
      <c r="F245" s="34"/>
      <c r="G245" s="115">
        <f>IF($E235&gt;0, $E235, $E234)</f>
        <v>175</v>
      </c>
      <c r="H245" s="116">
        <v>0</v>
      </c>
      <c r="I245" s="35"/>
      <c r="J245" s="121">
        <f>IF($E235&gt;0, $E235, $E234)</f>
        <v>175</v>
      </c>
      <c r="K245" s="118">
        <v>0</v>
      </c>
      <c r="L245" s="119">
        <f t="shared" ref="L245:L263" si="31">K245-H245</f>
        <v>0</v>
      </c>
      <c r="M245" s="120" t="str">
        <f>IF(ISERROR(L245/H245), "", L245/H245)</f>
        <v/>
      </c>
    </row>
    <row r="246" spans="1:15" x14ac:dyDescent="0.25">
      <c r="A246" s="103" t="str">
        <f t="shared" si="30"/>
        <v>GS 50 - 2,999 kW</v>
      </c>
      <c r="D246" s="114" t="s">
        <v>53</v>
      </c>
      <c r="E246" s="25"/>
      <c r="F246" s="26">
        <f>'VRZ BI (2029)'!I246</f>
        <v>0</v>
      </c>
      <c r="G246" s="115">
        <v>1</v>
      </c>
      <c r="H246" s="116">
        <f>G246*F246</f>
        <v>0</v>
      </c>
      <c r="I246" s="45">
        <v>0</v>
      </c>
      <c r="J246" s="117">
        <f>G246</f>
        <v>1</v>
      </c>
      <c r="K246" s="118">
        <f>J246*I246</f>
        <v>0</v>
      </c>
      <c r="L246" s="119">
        <f t="shared" si="31"/>
        <v>0</v>
      </c>
      <c r="M246" s="120" t="str">
        <f>IF(ISERROR(L246/H246), "", L246/H246)</f>
        <v/>
      </c>
    </row>
    <row r="247" spans="1:15" x14ac:dyDescent="0.25">
      <c r="A247" s="103" t="str">
        <f t="shared" si="30"/>
        <v>GS 50 - 2,999 kW</v>
      </c>
      <c r="D247" s="114" t="s">
        <v>54</v>
      </c>
      <c r="E247" s="25"/>
      <c r="F247" s="36">
        <f>'VRZ BI (2029)'!I247</f>
        <v>0.46929910891921489</v>
      </c>
      <c r="G247" s="115">
        <f>IF($E235&gt;0, $E235, $E234)</f>
        <v>175</v>
      </c>
      <c r="H247" s="116">
        <f>G247*F247</f>
        <v>82.127344060862612</v>
      </c>
      <c r="I247" s="35">
        <v>0.46929910891921489</v>
      </c>
      <c r="J247" s="117">
        <f>IF($E235&gt;0, $E235, $E234)</f>
        <v>175</v>
      </c>
      <c r="K247" s="118">
        <f>J247*I247</f>
        <v>82.127344060862612</v>
      </c>
      <c r="L247" s="119">
        <f t="shared" si="31"/>
        <v>0</v>
      </c>
      <c r="M247" s="120">
        <f>IF(ISERROR(L247/H247), "", L247/H247)</f>
        <v>0</v>
      </c>
    </row>
    <row r="248" spans="1:15" x14ac:dyDescent="0.25">
      <c r="A248" s="103" t="str">
        <f t="shared" si="30"/>
        <v>GS 50 - 2,999 kW</v>
      </c>
      <c r="B248" s="103" t="s">
        <v>55</v>
      </c>
      <c r="C248" s="24">
        <f>B19</f>
        <v>4</v>
      </c>
      <c r="D248" s="122" t="s">
        <v>56</v>
      </c>
      <c r="E248" s="7"/>
      <c r="F248" s="37"/>
      <c r="G248" s="38"/>
      <c r="H248" s="39">
        <f>SUM(H242:H247)</f>
        <v>1436.1773440608629</v>
      </c>
      <c r="I248" s="51"/>
      <c r="J248" s="40"/>
      <c r="K248" s="39">
        <f>SUM(K242:K247)</f>
        <v>1494.7148440608628</v>
      </c>
      <c r="L248" s="41">
        <f t="shared" si="31"/>
        <v>58.537499999999909</v>
      </c>
      <c r="M248" s="42">
        <f>IF((H248)=0,"",(L248/H248))</f>
        <v>4.0759242054663122E-2</v>
      </c>
    </row>
    <row r="249" spans="1:15" x14ac:dyDescent="0.25">
      <c r="A249" s="103" t="str">
        <f t="shared" si="30"/>
        <v>GS 50 - 2,999 kW</v>
      </c>
      <c r="D249" s="123" t="s">
        <v>57</v>
      </c>
      <c r="E249" s="25"/>
      <c r="F249" s="34">
        <f>IF((E234*12&gt;=150000), 0, IF(E233="RPP",(F265*OffPeakPer+F266*MidPeakPer+F267*OnPeakPer),IF(E233="Non-RPP (Retailer)",F268,F269)))</f>
        <v>0</v>
      </c>
      <c r="G249" s="43">
        <f>IF(F249=0, 0, $E234*E236-E234)</f>
        <v>0</v>
      </c>
      <c r="H249" s="28">
        <f t="shared" ref="H249:H256" si="32">G249*F249</f>
        <v>0</v>
      </c>
      <c r="I249" s="35">
        <f>IF((E234*12&gt;=150000), 0, IF(E233="RPP",(I265*OffPeakPer+I266*MidPeakPer+I267*OnPeakPer),IF(E233="Non-RPP (Retailer)",I268,I269)))</f>
        <v>0</v>
      </c>
      <c r="J249" s="44">
        <f>IF(I249=0, 0, E234*E237-E234)</f>
        <v>0</v>
      </c>
      <c r="K249" s="31">
        <f t="shared" ref="K249:K256" si="33">J249*I249</f>
        <v>0</v>
      </c>
      <c r="L249" s="32">
        <f t="shared" si="31"/>
        <v>0</v>
      </c>
      <c r="M249" s="33" t="str">
        <f t="shared" ref="M249:M256" si="34">IF(ISERROR(L249/H249), "", L249/H249)</f>
        <v/>
      </c>
    </row>
    <row r="250" spans="1:15" ht="26.4" x14ac:dyDescent="0.25">
      <c r="A250" s="103" t="str">
        <f t="shared" si="30"/>
        <v>GS 50 - 2,999 kW</v>
      </c>
      <c r="D250" s="123" t="s">
        <v>58</v>
      </c>
      <c r="E250" s="25"/>
      <c r="F250" s="36">
        <f>'VRZ BI (2029)'!I250</f>
        <v>0</v>
      </c>
      <c r="G250" s="55">
        <f>IF($E235&gt;0, $E235, $E234)</f>
        <v>175</v>
      </c>
      <c r="H250" s="116">
        <f t="shared" si="32"/>
        <v>0</v>
      </c>
      <c r="I250" s="35">
        <v>0</v>
      </c>
      <c r="J250" s="56">
        <f>IF($E235&gt;0, $E235, $E234)</f>
        <v>175</v>
      </c>
      <c r="K250" s="118">
        <f t="shared" si="33"/>
        <v>0</v>
      </c>
      <c r="L250" s="119">
        <f t="shared" si="31"/>
        <v>0</v>
      </c>
      <c r="M250" s="120" t="str">
        <f t="shared" si="34"/>
        <v/>
      </c>
    </row>
    <row r="251" spans="1:15" x14ac:dyDescent="0.25">
      <c r="A251" s="103" t="str">
        <f t="shared" si="30"/>
        <v>GS 50 - 2,999 kW</v>
      </c>
      <c r="D251" s="123" t="s">
        <v>59</v>
      </c>
      <c r="E251" s="25"/>
      <c r="F251" s="36">
        <f>'VRZ BI (2029)'!I251</f>
        <v>0</v>
      </c>
      <c r="G251" s="55">
        <f>IF($E235&gt;0, $E235, $E234)</f>
        <v>175</v>
      </c>
      <c r="H251" s="116">
        <f t="shared" si="32"/>
        <v>0</v>
      </c>
      <c r="I251" s="35">
        <v>0</v>
      </c>
      <c r="J251" s="56">
        <f>IF($E235&gt;0, $E235, $E234)</f>
        <v>175</v>
      </c>
      <c r="K251" s="118">
        <f t="shared" si="33"/>
        <v>0</v>
      </c>
      <c r="L251" s="119">
        <f t="shared" si="31"/>
        <v>0</v>
      </c>
      <c r="M251" s="120" t="str">
        <f t="shared" si="34"/>
        <v/>
      </c>
    </row>
    <row r="252" spans="1:15" x14ac:dyDescent="0.25">
      <c r="A252" s="103" t="str">
        <f t="shared" si="30"/>
        <v>GS 50 - 2,999 kW</v>
      </c>
      <c r="D252" s="123" t="s">
        <v>60</v>
      </c>
      <c r="E252" s="25"/>
      <c r="F252" s="36">
        <f>'VRZ BI (2029)'!I252</f>
        <v>0</v>
      </c>
      <c r="G252" s="55">
        <f>E234</f>
        <v>75000</v>
      </c>
      <c r="H252" s="116">
        <f t="shared" si="32"/>
        <v>0</v>
      </c>
      <c r="I252" s="35">
        <v>0</v>
      </c>
      <c r="J252" s="56">
        <f>E234</f>
        <v>75000</v>
      </c>
      <c r="K252" s="118">
        <f t="shared" si="33"/>
        <v>0</v>
      </c>
      <c r="L252" s="119">
        <f t="shared" si="31"/>
        <v>0</v>
      </c>
      <c r="M252" s="120" t="str">
        <f t="shared" si="34"/>
        <v/>
      </c>
    </row>
    <row r="253" spans="1:15" x14ac:dyDescent="0.25">
      <c r="A253" s="103" t="str">
        <f t="shared" si="30"/>
        <v>GS 50 - 2,999 kW</v>
      </c>
      <c r="D253" s="114" t="s">
        <v>61</v>
      </c>
      <c r="E253" s="25"/>
      <c r="F253" s="36">
        <f>'VRZ BI (2029)'!I253</f>
        <v>0.62760054128042186</v>
      </c>
      <c r="G253" s="55">
        <f>IF($E235&gt;0, $E235, $E234)</f>
        <v>175</v>
      </c>
      <c r="H253" s="116">
        <f t="shared" si="32"/>
        <v>109.83009472407383</v>
      </c>
      <c r="I253" s="35">
        <v>0.65629107119987418</v>
      </c>
      <c r="J253" s="56">
        <f>IF($E235&gt;0, $E235, $E234)</f>
        <v>175</v>
      </c>
      <c r="K253" s="118">
        <f t="shared" si="33"/>
        <v>114.85093745997798</v>
      </c>
      <c r="L253" s="119">
        <f t="shared" si="31"/>
        <v>5.0208427359041536</v>
      </c>
      <c r="M253" s="120">
        <f t="shared" si="34"/>
        <v>4.5714635396773694E-2</v>
      </c>
      <c r="O253" s="160"/>
    </row>
    <row r="254" spans="1:15" ht="26.4" x14ac:dyDescent="0.25">
      <c r="A254" s="103" t="str">
        <f t="shared" si="30"/>
        <v>GS 50 - 2,999 kW</v>
      </c>
      <c r="D254" s="123" t="s">
        <v>62</v>
      </c>
      <c r="E254" s="25"/>
      <c r="F254" s="26">
        <v>0</v>
      </c>
      <c r="G254" s="115">
        <v>1</v>
      </c>
      <c r="H254" s="116">
        <f t="shared" si="32"/>
        <v>0</v>
      </c>
      <c r="I254" s="45">
        <v>0</v>
      </c>
      <c r="J254" s="121">
        <v>1</v>
      </c>
      <c r="K254" s="118">
        <f t="shared" si="33"/>
        <v>0</v>
      </c>
      <c r="L254" s="119">
        <f t="shared" si="31"/>
        <v>0</v>
      </c>
      <c r="M254" s="120" t="str">
        <f t="shared" si="34"/>
        <v/>
      </c>
    </row>
    <row r="255" spans="1:15" x14ac:dyDescent="0.25">
      <c r="A255" s="103" t="str">
        <f t="shared" si="30"/>
        <v>GS 50 - 2,999 kW</v>
      </c>
      <c r="D255" s="114" t="s">
        <v>63</v>
      </c>
      <c r="E255" s="25"/>
      <c r="F255" s="26">
        <v>0</v>
      </c>
      <c r="G255" s="115">
        <v>1</v>
      </c>
      <c r="H255" s="116">
        <f t="shared" si="32"/>
        <v>0</v>
      </c>
      <c r="I255" s="45">
        <v>0</v>
      </c>
      <c r="J255" s="121">
        <v>1</v>
      </c>
      <c r="K255" s="118">
        <f t="shared" si="33"/>
        <v>0</v>
      </c>
      <c r="L255" s="119">
        <f t="shared" si="31"/>
        <v>0</v>
      </c>
      <c r="M255" s="120" t="str">
        <f t="shared" si="34"/>
        <v/>
      </c>
    </row>
    <row r="256" spans="1:15" x14ac:dyDescent="0.25">
      <c r="A256" s="103" t="str">
        <f t="shared" si="30"/>
        <v>GS 50 - 2,999 kW</v>
      </c>
      <c r="D256" s="114" t="s">
        <v>64</v>
      </c>
      <c r="E256" s="25"/>
      <c r="F256" s="36">
        <f>'VRZ BI (2029)'!I256</f>
        <v>1.8452470224931204E-2</v>
      </c>
      <c r="G256" s="55">
        <f>IF($E235&gt;0, $E235, $E234)</f>
        <v>175</v>
      </c>
      <c r="H256" s="116">
        <f t="shared" si="32"/>
        <v>3.2291822893629609</v>
      </c>
      <c r="I256" s="35">
        <v>1.8452470224931204E-2</v>
      </c>
      <c r="J256" s="56">
        <f>IF($E235&gt;0, $E235, $E234)</f>
        <v>175</v>
      </c>
      <c r="K256" s="118">
        <f t="shared" si="33"/>
        <v>3.2291822893629609</v>
      </c>
      <c r="L256" s="119">
        <f t="shared" si="31"/>
        <v>0</v>
      </c>
      <c r="M256" s="120">
        <f t="shared" si="34"/>
        <v>0</v>
      </c>
    </row>
    <row r="257" spans="1:15" ht="26.4" x14ac:dyDescent="0.25">
      <c r="A257" s="103" t="str">
        <f t="shared" si="30"/>
        <v>GS 50 - 2,999 kW</v>
      </c>
      <c r="B257" s="103" t="s">
        <v>65</v>
      </c>
      <c r="C257" s="24">
        <f>B19</f>
        <v>4</v>
      </c>
      <c r="D257" s="124" t="s">
        <v>66</v>
      </c>
      <c r="E257" s="125"/>
      <c r="F257" s="48"/>
      <c r="G257" s="49"/>
      <c r="H257" s="50">
        <f>SUM(H248:H256)</f>
        <v>1549.2366210742998</v>
      </c>
      <c r="I257" s="51"/>
      <c r="J257" s="52"/>
      <c r="K257" s="50">
        <f>SUM(K248:K256)</f>
        <v>1612.7949638102039</v>
      </c>
      <c r="L257" s="41">
        <f t="shared" si="31"/>
        <v>63.558342735904034</v>
      </c>
      <c r="M257" s="42">
        <f>IF((H257)=0,"",(L257/H257))</f>
        <v>4.1025587616067491E-2</v>
      </c>
    </row>
    <row r="258" spans="1:15" x14ac:dyDescent="0.25">
      <c r="A258" s="103" t="str">
        <f t="shared" si="30"/>
        <v>GS 50 - 2,999 kW</v>
      </c>
      <c r="D258" s="126" t="s">
        <v>67</v>
      </c>
      <c r="E258" s="25"/>
      <c r="F258" s="36">
        <f>'VRZ BI (2029)'!I258</f>
        <v>6.0796000000000001</v>
      </c>
      <c r="G258" s="43">
        <f>IF($E235&gt;0, $E235, $E234*$E236)</f>
        <v>175</v>
      </c>
      <c r="H258" s="116">
        <f>G258*F258</f>
        <v>1063.93</v>
      </c>
      <c r="I258" s="35">
        <v>6.4134000000000002</v>
      </c>
      <c r="J258" s="44">
        <f>IF($E235&gt;0, $E235, $E234*$E237)</f>
        <v>175</v>
      </c>
      <c r="K258" s="118">
        <f>J258*I258</f>
        <v>1122.345</v>
      </c>
      <c r="L258" s="119">
        <f t="shared" si="31"/>
        <v>58.414999999999964</v>
      </c>
      <c r="M258" s="120">
        <f>IF(ISERROR(L258/H258), "", L258/H258)</f>
        <v>5.4904927955786526E-2</v>
      </c>
      <c r="N258" s="127" t="str">
        <f>IF(ISERROR(ABS(M258)), "", IF(ABS(M258)&gt;=4%, "In the manager's summary, discuss the reasoning for the change in RTSR rates", ""))</f>
        <v>In the manager's summary, discuss the reasoning for the change in RTSR rates</v>
      </c>
      <c r="O258" s="160"/>
    </row>
    <row r="259" spans="1:15" ht="26.4" x14ac:dyDescent="0.25">
      <c r="A259" s="103" t="str">
        <f t="shared" si="30"/>
        <v>GS 50 - 2,999 kW</v>
      </c>
      <c r="D259" s="128" t="s">
        <v>68</v>
      </c>
      <c r="E259" s="25"/>
      <c r="F259" s="36">
        <f>'VRZ BI (2029)'!I259</f>
        <v>4.3044000000000002</v>
      </c>
      <c r="G259" s="43">
        <f>IF($E235&gt;0, $E235, $E234*$E236)</f>
        <v>175</v>
      </c>
      <c r="H259" s="116">
        <f>G259*F259</f>
        <v>753.2700000000001</v>
      </c>
      <c r="I259" s="35">
        <v>4.5353000000000003</v>
      </c>
      <c r="J259" s="44">
        <f>IF($E235&gt;0, $E235, $E234*$E237)</f>
        <v>175</v>
      </c>
      <c r="K259" s="118">
        <f>J259*I259</f>
        <v>793.67750000000001</v>
      </c>
      <c r="L259" s="119">
        <f t="shared" si="31"/>
        <v>40.407499999999914</v>
      </c>
      <c r="M259" s="120">
        <f>IF(ISERROR(L259/H259), "", L259/H259)</f>
        <v>5.3642784127869034E-2</v>
      </c>
      <c r="N259" s="127" t="str">
        <f>IF(ISERROR(ABS(M259)), "", IF(ABS(M259)&gt;=4%, "In the manager's summary, discuss the reasoning for the change in RTSR rates", ""))</f>
        <v>In the manager's summary, discuss the reasoning for the change in RTSR rates</v>
      </c>
      <c r="O259" s="160"/>
    </row>
    <row r="260" spans="1:15" ht="26.4" x14ac:dyDescent="0.25">
      <c r="A260" s="103" t="str">
        <f t="shared" si="30"/>
        <v>GS 50 - 2,999 kW</v>
      </c>
      <c r="B260" s="103" t="s">
        <v>69</v>
      </c>
      <c r="C260" s="24">
        <f>B19</f>
        <v>4</v>
      </c>
      <c r="D260" s="124" t="s">
        <v>70</v>
      </c>
      <c r="E260" s="7"/>
      <c r="F260" s="48"/>
      <c r="G260" s="49"/>
      <c r="H260" s="50">
        <f>SUM(H257:H259)</f>
        <v>3366.4366210742996</v>
      </c>
      <c r="I260" s="51"/>
      <c r="J260" s="40"/>
      <c r="K260" s="50">
        <f>SUM(K257:K259)</f>
        <v>3528.8174638102037</v>
      </c>
      <c r="L260" s="41">
        <f t="shared" si="31"/>
        <v>162.38084273590403</v>
      </c>
      <c r="M260" s="42">
        <f>IF((H260)=0,"",(L260/H260))</f>
        <v>4.8235229417176707E-2</v>
      </c>
    </row>
    <row r="261" spans="1:15" ht="26.4" x14ac:dyDescent="0.25">
      <c r="A261" s="103" t="str">
        <f t="shared" si="30"/>
        <v>GS 50 - 2,999 kW</v>
      </c>
      <c r="D261" s="129" t="s">
        <v>71</v>
      </c>
      <c r="E261" s="25"/>
      <c r="F261" s="34">
        <v>4.7000000000000002E-3</v>
      </c>
      <c r="G261" s="43">
        <f>E234*E236</f>
        <v>78112.5</v>
      </c>
      <c r="H261" s="53">
        <f>G261*F261</f>
        <v>367.12875000000003</v>
      </c>
      <c r="I261" s="35">
        <f>F261</f>
        <v>4.7000000000000002E-3</v>
      </c>
      <c r="J261" s="44">
        <f>E234*E237</f>
        <v>78112.5</v>
      </c>
      <c r="K261" s="118">
        <f>J261*I261</f>
        <v>367.12875000000003</v>
      </c>
      <c r="L261" s="119">
        <f t="shared" si="31"/>
        <v>0</v>
      </c>
      <c r="M261" s="120">
        <f>IF(ISERROR(L261/H261), "", L261/H261)</f>
        <v>0</v>
      </c>
    </row>
    <row r="262" spans="1:15" ht="26.4" x14ac:dyDescent="0.25">
      <c r="A262" s="103" t="str">
        <f t="shared" si="30"/>
        <v>GS 50 - 2,999 kW</v>
      </c>
      <c r="D262" s="129" t="s">
        <v>72</v>
      </c>
      <c r="E262" s="25"/>
      <c r="F262" s="34">
        <v>5.9999999999999995E-4</v>
      </c>
      <c r="G262" s="43">
        <f>E234*E236</f>
        <v>78112.5</v>
      </c>
      <c r="H262" s="53">
        <f>G262*F262</f>
        <v>46.867499999999993</v>
      </c>
      <c r="I262" s="35">
        <f>F262</f>
        <v>5.9999999999999995E-4</v>
      </c>
      <c r="J262" s="44">
        <f>E234*E237</f>
        <v>78112.5</v>
      </c>
      <c r="K262" s="118">
        <f>J262*I262</f>
        <v>46.867499999999993</v>
      </c>
      <c r="L262" s="119">
        <f t="shared" si="31"/>
        <v>0</v>
      </c>
      <c r="M262" s="120">
        <f>IF(ISERROR(L262/H262), "", L262/H262)</f>
        <v>0</v>
      </c>
    </row>
    <row r="263" spans="1:15" x14ac:dyDescent="0.25">
      <c r="A263" s="103" t="str">
        <f t="shared" si="30"/>
        <v>GS 50 - 2,999 kW</v>
      </c>
      <c r="D263" s="25" t="s">
        <v>73</v>
      </c>
      <c r="E263" s="25"/>
      <c r="F263" s="54">
        <v>0.25</v>
      </c>
      <c r="G263" s="27">
        <v>1</v>
      </c>
      <c r="H263" s="130">
        <f>G263*F263</f>
        <v>0.25</v>
      </c>
      <c r="I263" s="45">
        <v>0.25</v>
      </c>
      <c r="J263" s="30">
        <v>1</v>
      </c>
      <c r="K263" s="118">
        <f>J263*I263</f>
        <v>0.25</v>
      </c>
      <c r="L263" s="119">
        <f t="shared" si="31"/>
        <v>0</v>
      </c>
      <c r="M263" s="120">
        <f>IF(ISERROR(L263/H263), "", L263/H263)</f>
        <v>0</v>
      </c>
    </row>
    <row r="264" spans="1:15" ht="26.4" hidden="1" customHeight="1" x14ac:dyDescent="0.25">
      <c r="A264" s="103" t="str">
        <f t="shared" si="30"/>
        <v>GS 50 - 2,999 kW</v>
      </c>
      <c r="D264" s="129" t="s">
        <v>74</v>
      </c>
      <c r="E264" s="25"/>
      <c r="F264" s="34"/>
      <c r="G264" s="43"/>
      <c r="H264" s="130"/>
      <c r="I264" s="35"/>
      <c r="J264" s="44"/>
      <c r="K264" s="118"/>
      <c r="L264" s="119"/>
      <c r="M264" s="120"/>
    </row>
    <row r="265" spans="1:15" ht="13.2" hidden="1" customHeight="1" x14ac:dyDescent="0.25">
      <c r="A265" s="103" t="str">
        <f t="shared" si="30"/>
        <v>GS 50 - 2,999 kW</v>
      </c>
      <c r="B265" s="103" t="s">
        <v>12</v>
      </c>
      <c r="D265" s="25" t="s">
        <v>75</v>
      </c>
      <c r="E265" s="25"/>
      <c r="F265" s="96">
        <v>8.6999999999999994E-2</v>
      </c>
      <c r="G265" s="55">
        <f>IF(AND(E234*12&gt;=150000),OffPeakPer*E234*E236,OffPeakPer*E234)</f>
        <v>49992.000000000007</v>
      </c>
      <c r="H265" s="130">
        <f>G265*F265</f>
        <v>4349.3040000000001</v>
      </c>
      <c r="I265" s="35">
        <f>OffPeak</f>
        <v>9.8000000000000004E-2</v>
      </c>
      <c r="J265" s="56">
        <f>IF(AND(E234*12&gt;=150000),OffPeakPer*E234*E237,OffPeakPer*E234)</f>
        <v>49992.000000000007</v>
      </c>
      <c r="K265" s="118">
        <f>J265*I265</f>
        <v>4899.2160000000013</v>
      </c>
      <c r="L265" s="119">
        <f>K265-H265</f>
        <v>549.91200000000117</v>
      </c>
      <c r="M265" s="120">
        <f>IF(ISERROR(L265/H265), "", L265/H265)</f>
        <v>0.12643678160919566</v>
      </c>
    </row>
    <row r="266" spans="1:15" ht="13.2" hidden="1" customHeight="1" x14ac:dyDescent="0.25">
      <c r="A266" s="103" t="str">
        <f t="shared" si="30"/>
        <v>GS 50 - 2,999 kW</v>
      </c>
      <c r="B266" s="103" t="s">
        <v>12</v>
      </c>
      <c r="D266" s="25" t="s">
        <v>76</v>
      </c>
      <c r="E266" s="25"/>
      <c r="F266" s="96">
        <v>0.157</v>
      </c>
      <c r="G266" s="55">
        <f>IF(AND(E234*12&gt;=150000),MidPeakPer*E234*E236,MidPeakPer*E234)</f>
        <v>14060.250000000002</v>
      </c>
      <c r="H266" s="130">
        <f>G266*F266</f>
        <v>2207.4592500000003</v>
      </c>
      <c r="I266" s="35">
        <f>MidPeak</f>
        <v>0.157</v>
      </c>
      <c r="J266" s="56">
        <f>IF(AND(E234*12&gt;=150000),MidPeakPer*E234*E237,MidPeakPer*E234)</f>
        <v>14060.250000000002</v>
      </c>
      <c r="K266" s="118">
        <f>J266*I266</f>
        <v>2207.4592500000003</v>
      </c>
      <c r="L266" s="119">
        <f>K266-H266</f>
        <v>0</v>
      </c>
      <c r="M266" s="120">
        <f>IF(ISERROR(L266/H266), "", L266/H266)</f>
        <v>0</v>
      </c>
    </row>
    <row r="267" spans="1:15" ht="13.2" hidden="1" customHeight="1" x14ac:dyDescent="0.25">
      <c r="A267" s="103" t="str">
        <f t="shared" si="30"/>
        <v>GS 50 - 2,999 kW</v>
      </c>
      <c r="B267" s="103" t="s">
        <v>12</v>
      </c>
      <c r="D267" s="103" t="s">
        <v>77</v>
      </c>
      <c r="E267" s="25"/>
      <c r="F267" s="96">
        <v>0.182</v>
      </c>
      <c r="G267" s="55">
        <f>IF(AND(E234*12&gt;=150000),OnPeakPer*E234*E236,OnPeakPer*E234)</f>
        <v>14060.250000000002</v>
      </c>
      <c r="H267" s="130">
        <f>G267*F267</f>
        <v>2558.9655000000002</v>
      </c>
      <c r="I267" s="35">
        <f>OnPeak</f>
        <v>0.20300000000000001</v>
      </c>
      <c r="J267" s="56">
        <f>IF(AND(E234*12&gt;=150000),OnPeakPer*E234*E237,OnPeakPer*E234)</f>
        <v>14060.250000000002</v>
      </c>
      <c r="K267" s="118">
        <f>J267*I267</f>
        <v>2854.2307500000006</v>
      </c>
      <c r="L267" s="119">
        <f>K267-H267</f>
        <v>295.26525000000038</v>
      </c>
      <c r="M267" s="120">
        <f>IF(ISERROR(L267/H267), "", L267/H267)</f>
        <v>0.11538461538461552</v>
      </c>
    </row>
    <row r="268" spans="1:15" ht="13.2" hidden="1" customHeight="1" x14ac:dyDescent="0.25">
      <c r="A268" s="103" t="str">
        <f t="shared" si="30"/>
        <v>GS 50 - 2,999 kW</v>
      </c>
      <c r="B268" s="103" t="s">
        <v>78</v>
      </c>
      <c r="D268" s="25" t="s">
        <v>79</v>
      </c>
      <c r="E268" s="25"/>
      <c r="F268" s="57">
        <v>0.11308</v>
      </c>
      <c r="G268" s="55">
        <f>IF(AND(E234*12&gt;=150000),E234*E236,E234)</f>
        <v>78112.5</v>
      </c>
      <c r="H268" s="130">
        <f>G268*F268</f>
        <v>8832.9614999999994</v>
      </c>
      <c r="I268" s="35">
        <f>F268</f>
        <v>0.11308</v>
      </c>
      <c r="J268" s="56">
        <f>IF(AND(E234*12&gt;=150000),E234*E237,E234)</f>
        <v>78112.5</v>
      </c>
      <c r="K268" s="118">
        <f>J268*I268</f>
        <v>8832.9614999999994</v>
      </c>
      <c r="L268" s="119">
        <f>K268-H268</f>
        <v>0</v>
      </c>
      <c r="M268" s="120">
        <f>IF(ISERROR(L268/H268), "", L268/H268)</f>
        <v>0</v>
      </c>
    </row>
    <row r="269" spans="1:15" ht="13.8" thickBot="1" x14ac:dyDescent="0.3">
      <c r="A269" s="103" t="str">
        <f t="shared" si="30"/>
        <v>GS 50 - 2,999 kW</v>
      </c>
      <c r="B269" s="103" t="s">
        <v>17</v>
      </c>
      <c r="D269" s="25" t="s">
        <v>80</v>
      </c>
      <c r="E269" s="25"/>
      <c r="F269" s="57">
        <v>0.11308</v>
      </c>
      <c r="G269" s="55">
        <f>IF(AND(E234*12&gt;=150000),E234*E236,E234)</f>
        <v>78112.5</v>
      </c>
      <c r="H269" s="130">
        <f>G269*F269</f>
        <v>8832.9614999999994</v>
      </c>
      <c r="I269" s="35">
        <f>F269</f>
        <v>0.11308</v>
      </c>
      <c r="J269" s="56">
        <f>IF(AND(E234*12&gt;=150000),E234*E237,E234)</f>
        <v>78112.5</v>
      </c>
      <c r="K269" s="118">
        <f>J269*I269</f>
        <v>8832.9614999999994</v>
      </c>
      <c r="L269" s="119">
        <f>K269-H269</f>
        <v>0</v>
      </c>
      <c r="M269" s="120">
        <f>IF(ISERROR(L269/H269), "", L269/H269)</f>
        <v>0</v>
      </c>
    </row>
    <row r="270" spans="1:15" ht="13.8" thickBot="1" x14ac:dyDescent="0.3">
      <c r="A270" s="103" t="str">
        <f t="shared" si="30"/>
        <v>GS 50 - 2,999 kW</v>
      </c>
      <c r="D270" s="58"/>
      <c r="E270" s="59"/>
      <c r="F270" s="60"/>
      <c r="G270" s="61"/>
      <c r="H270" s="62"/>
      <c r="I270" s="60"/>
      <c r="J270" s="63"/>
      <c r="K270" s="62"/>
      <c r="L270" s="64"/>
      <c r="M270" s="65"/>
    </row>
    <row r="271" spans="1:15" ht="13.2" hidden="1" customHeight="1" x14ac:dyDescent="0.25">
      <c r="A271" s="103" t="str">
        <f t="shared" si="30"/>
        <v>GS 50 - 2,999 kW</v>
      </c>
      <c r="B271" s="103" t="s">
        <v>12</v>
      </c>
      <c r="D271" s="135" t="s">
        <v>81</v>
      </c>
      <c r="E271" s="25"/>
      <c r="F271" s="66"/>
      <c r="G271" s="67"/>
      <c r="H271" s="68">
        <f>SUM(H261:H267,H260)</f>
        <v>12896.4116210743</v>
      </c>
      <c r="I271" s="69"/>
      <c r="J271" s="69"/>
      <c r="K271" s="68">
        <f>SUM(K261:K267,K260)</f>
        <v>13903.969713810206</v>
      </c>
      <c r="L271" s="70">
        <f>K271-H271</f>
        <v>1007.558092735906</v>
      </c>
      <c r="M271" s="71">
        <f>IF((H271)=0,"",(L271/H271))</f>
        <v>7.8127011012073616E-2</v>
      </c>
    </row>
    <row r="272" spans="1:15" ht="13.2" hidden="1" customHeight="1" x14ac:dyDescent="0.25">
      <c r="A272" s="103" t="str">
        <f t="shared" si="30"/>
        <v>GS 50 - 2,999 kW</v>
      </c>
      <c r="B272" s="103" t="s">
        <v>12</v>
      </c>
      <c r="D272" s="142" t="s">
        <v>82</v>
      </c>
      <c r="E272" s="25"/>
      <c r="F272" s="66">
        <v>0.13</v>
      </c>
      <c r="G272" s="72"/>
      <c r="H272" s="73">
        <f>H271*F272</f>
        <v>1676.5335107396591</v>
      </c>
      <c r="I272" s="74">
        <v>0.13</v>
      </c>
      <c r="J272" s="27"/>
      <c r="K272" s="73">
        <f>K271*I272</f>
        <v>1807.5160627953269</v>
      </c>
      <c r="L272" s="32">
        <f>K272-H272</f>
        <v>130.98255205566784</v>
      </c>
      <c r="M272" s="75">
        <f>IF((H272)=0,"",(L272/H272))</f>
        <v>7.8127011012073644E-2</v>
      </c>
    </row>
    <row r="273" spans="1:13" ht="14.4" hidden="1" customHeight="1" x14ac:dyDescent="0.3">
      <c r="A273" s="103" t="str">
        <f t="shared" si="30"/>
        <v>GS 50 - 2,999 kW</v>
      </c>
      <c r="B273" s="103" t="s">
        <v>12</v>
      </c>
      <c r="D273" s="142" t="s">
        <v>83</v>
      </c>
      <c r="E273" s="147"/>
      <c r="F273" s="76">
        <f>OER</f>
        <v>0.23499999999999999</v>
      </c>
      <c r="G273" s="72"/>
      <c r="H273" s="73">
        <f>IF(OR(ISNUMBER(SEARCH("[DGEN]", E232))=TRUE, ISNUMBER(SEARCH("STREET LIGHT", E232))=TRUE), 0, IF(AND(E234=0, E235=0),0, IF(AND(E235=0, E234*12&gt;250000), 0, IF(AND(E234=0, E235&gt;=50), 0, IF(E234*12&lt;=250000, F273*H271*-1, IF(E235&lt;50, F273*H271*-1, 0))))))</f>
        <v>0</v>
      </c>
      <c r="I273" s="76">
        <f>OER</f>
        <v>0.23499999999999999</v>
      </c>
      <c r="J273" s="27"/>
      <c r="K273" s="73">
        <f>IF(OR(ISNUMBER(SEARCH("[DGEN]", E232))=TRUE, ISNUMBER(SEARCH("STREET LIGHT", E232))=TRUE), 0, IF(AND(E234=0, E235=0),0, IF(AND(E235=0, E234*12&gt;250000), 0, IF(AND(E234=0, E235&gt;=50), 0, IF(E234*12&lt;=250000, I273*K271*-1, IF(E235&lt;50, I273*K271*-1, 0))))))</f>
        <v>0</v>
      </c>
      <c r="L273" s="32">
        <f>K273-H273</f>
        <v>0</v>
      </c>
      <c r="M273" s="75"/>
    </row>
    <row r="274" spans="1:13" ht="13.2" hidden="1" customHeight="1" x14ac:dyDescent="0.25">
      <c r="A274" s="103" t="str">
        <f t="shared" si="30"/>
        <v>GS 50 - 2,999 kW</v>
      </c>
      <c r="B274" s="103" t="s">
        <v>84</v>
      </c>
      <c r="D274" s="248" t="s">
        <v>85</v>
      </c>
      <c r="E274" s="248"/>
      <c r="F274" s="77"/>
      <c r="G274" s="78"/>
      <c r="H274" s="79">
        <f>H271+H272+H273</f>
        <v>14572.945131813958</v>
      </c>
      <c r="I274" s="80"/>
      <c r="J274" s="80"/>
      <c r="K274" s="81">
        <f>K271+K272+K273</f>
        <v>15711.485776605532</v>
      </c>
      <c r="L274" s="82">
        <f>K274-H274</f>
        <v>1138.5406447915739</v>
      </c>
      <c r="M274" s="83">
        <f>IF((H274)=0,"",(L274/H274))</f>
        <v>7.812701101207363E-2</v>
      </c>
    </row>
    <row r="275" spans="1:13" ht="13.8" hidden="1" customHeight="1" thickBot="1" x14ac:dyDescent="0.3">
      <c r="A275" s="103" t="str">
        <f t="shared" si="30"/>
        <v>GS 50 - 2,999 kW</v>
      </c>
      <c r="B275" s="103" t="s">
        <v>12</v>
      </c>
      <c r="D275" s="131"/>
      <c r="E275" s="132"/>
      <c r="F275" s="60"/>
      <c r="G275" s="61"/>
      <c r="H275" s="62"/>
      <c r="I275" s="60"/>
      <c r="J275" s="63"/>
      <c r="K275" s="62"/>
      <c r="L275" s="64"/>
      <c r="M275" s="65"/>
    </row>
    <row r="276" spans="1:13" ht="13.2" hidden="1" customHeight="1" x14ac:dyDescent="0.25">
      <c r="A276" s="103" t="str">
        <f t="shared" si="30"/>
        <v>GS 50 - 2,999 kW</v>
      </c>
      <c r="B276" s="103" t="s">
        <v>78</v>
      </c>
      <c r="D276" s="135" t="s">
        <v>86</v>
      </c>
      <c r="E276" s="25"/>
      <c r="F276" s="66"/>
      <c r="G276" s="67"/>
      <c r="H276" s="68">
        <f>SUM(H268,H261:H264,H260)</f>
        <v>12613.644371074299</v>
      </c>
      <c r="I276" s="69"/>
      <c r="J276" s="69"/>
      <c r="K276" s="68">
        <f>SUM(K268,K261:K264,K260)</f>
        <v>12776.025213810204</v>
      </c>
      <c r="L276" s="70">
        <f>K276-H276</f>
        <v>162.38084273590539</v>
      </c>
      <c r="M276" s="71">
        <f>IF((H276)=0,"",(L276/H276))</f>
        <v>1.2873428008504689E-2</v>
      </c>
    </row>
    <row r="277" spans="1:13" ht="13.2" hidden="1" customHeight="1" x14ac:dyDescent="0.25">
      <c r="A277" s="103" t="str">
        <f t="shared" si="30"/>
        <v>GS 50 - 2,999 kW</v>
      </c>
      <c r="B277" s="103" t="s">
        <v>78</v>
      </c>
      <c r="D277" s="142" t="s">
        <v>82</v>
      </c>
      <c r="E277" s="25"/>
      <c r="F277" s="66">
        <v>0.13</v>
      </c>
      <c r="G277" s="67"/>
      <c r="H277" s="73">
        <f>H276*F277</f>
        <v>1639.7737682396589</v>
      </c>
      <c r="I277" s="66">
        <v>0.13</v>
      </c>
      <c r="J277" s="74"/>
      <c r="K277" s="73">
        <f>K276*I277</f>
        <v>1660.8832777953266</v>
      </c>
      <c r="L277" s="32">
        <f>K277-H277</f>
        <v>21.109509555667728</v>
      </c>
      <c r="M277" s="75">
        <f>IF((H277)=0,"",(L277/H277))</f>
        <v>1.2873428008504705E-2</v>
      </c>
    </row>
    <row r="278" spans="1:13" ht="14.4" hidden="1" customHeight="1" x14ac:dyDescent="0.3">
      <c r="A278" s="103" t="str">
        <f t="shared" si="30"/>
        <v>GS 50 - 2,999 kW</v>
      </c>
      <c r="B278" s="103" t="s">
        <v>78</v>
      </c>
      <c r="D278" s="142" t="s">
        <v>83</v>
      </c>
      <c r="E278" s="147"/>
      <c r="F278" s="76">
        <f>OER</f>
        <v>0.23499999999999999</v>
      </c>
      <c r="G278" s="67"/>
      <c r="H278" s="73">
        <f>IF(OR(ISNUMBER(SEARCH("[DGEN]", E232))=TRUE, ISNUMBER(SEARCH("STREET LIGHT", E232))=TRUE), 0, IF(AND(E234=0, E235=0),0, IF(AND(E235=0, E234*12&gt;250000), 0, IF(AND(E234=0, E235&gt;=50), 0, IF(E234*12&lt;=250000, F278*H276*-1, IF(E235&lt;50, F278*H276*-1, 0))))))</f>
        <v>0</v>
      </c>
      <c r="I278" s="76">
        <f>OER</f>
        <v>0.23499999999999999</v>
      </c>
      <c r="J278" s="74"/>
      <c r="K278" s="73">
        <f>IF(OR(ISNUMBER(SEARCH("[DGEN]", E232))=TRUE, ISNUMBER(SEARCH("STREET LIGHT", E232))=TRUE), 0, IF(AND(E234=0, E235=0),0, IF(AND(E235=0, E234*12&gt;250000), 0, IF(AND(E234=0, E235&gt;=50), 0, IF(E234*12&lt;=250000, I278*K276*-1, IF(E235&lt;50, I278*K276*-1, 0))))))</f>
        <v>0</v>
      </c>
      <c r="L278" s="32"/>
      <c r="M278" s="75"/>
    </row>
    <row r="279" spans="1:13" ht="13.2" hidden="1" customHeight="1" x14ac:dyDescent="0.25">
      <c r="A279" s="103" t="str">
        <f t="shared" si="30"/>
        <v>GS 50 - 2,999 kW</v>
      </c>
      <c r="B279" s="103" t="s">
        <v>87</v>
      </c>
      <c r="D279" s="248" t="s">
        <v>86</v>
      </c>
      <c r="E279" s="248"/>
      <c r="F279" s="84"/>
      <c r="G279" s="85"/>
      <c r="H279" s="79">
        <f>SUM(H276,H277)</f>
        <v>14253.418139313957</v>
      </c>
      <c r="I279" s="86"/>
      <c r="J279" s="86"/>
      <c r="K279" s="79">
        <f>SUM(K276,K277)</f>
        <v>14436.908491605531</v>
      </c>
      <c r="L279" s="87">
        <f>K279-H279</f>
        <v>183.4903522915738</v>
      </c>
      <c r="M279" s="88">
        <f>IF((H279)=0,"",(L279/H279))</f>
        <v>1.287342800850474E-2</v>
      </c>
    </row>
    <row r="280" spans="1:13" ht="13.8" hidden="1" customHeight="1" thickBot="1" x14ac:dyDescent="0.3">
      <c r="A280" s="103" t="str">
        <f t="shared" si="30"/>
        <v>GS 50 - 2,999 kW</v>
      </c>
      <c r="B280" s="103" t="s">
        <v>78</v>
      </c>
      <c r="D280" s="131"/>
      <c r="E280" s="132"/>
      <c r="F280" s="89"/>
      <c r="G280" s="90"/>
      <c r="H280" s="91"/>
      <c r="I280" s="89"/>
      <c r="J280" s="61"/>
      <c r="K280" s="91"/>
      <c r="L280" s="92"/>
      <c r="M280" s="65"/>
    </row>
    <row r="281" spans="1:13" x14ac:dyDescent="0.25">
      <c r="A281" s="103" t="str">
        <f t="shared" si="30"/>
        <v>GS 50 - 2,999 kW</v>
      </c>
      <c r="B281" s="103" t="s">
        <v>17</v>
      </c>
      <c r="D281" s="135" t="s">
        <v>88</v>
      </c>
      <c r="E281" s="25"/>
      <c r="F281" s="136"/>
      <c r="G281" s="137"/>
      <c r="H281" s="138">
        <f>SUM(H269,H261:H264,H260)</f>
        <v>12613.644371074299</v>
      </c>
      <c r="I281" s="139"/>
      <c r="J281" s="139"/>
      <c r="K281" s="138">
        <f>SUM(K269,K261:K264,K260)</f>
        <v>12776.025213810204</v>
      </c>
      <c r="L281" s="140">
        <f>K281-H281</f>
        <v>162.38084273590539</v>
      </c>
      <c r="M281" s="141">
        <f>IF((H281)=0,"",(L281/H281))</f>
        <v>1.2873428008504689E-2</v>
      </c>
    </row>
    <row r="282" spans="1:13" x14ac:dyDescent="0.25">
      <c r="A282" s="103" t="str">
        <f t="shared" si="30"/>
        <v>GS 50 - 2,999 kW</v>
      </c>
      <c r="B282" s="103" t="s">
        <v>17</v>
      </c>
      <c r="D282" s="142" t="s">
        <v>82</v>
      </c>
      <c r="E282" s="25"/>
      <c r="F282" s="136">
        <v>0.13</v>
      </c>
      <c r="G282" s="137"/>
      <c r="H282" s="144">
        <f>H281*F282</f>
        <v>1639.7737682396589</v>
      </c>
      <c r="I282" s="136">
        <v>0.13</v>
      </c>
      <c r="J282" s="145"/>
      <c r="K282" s="144">
        <f>K281*I282</f>
        <v>1660.8832777953266</v>
      </c>
      <c r="L282" s="119">
        <f>K282-H282</f>
        <v>21.109509555667728</v>
      </c>
      <c r="M282" s="146">
        <f>IF((H282)=0,"",(L282/H282))</f>
        <v>1.2873428008504705E-2</v>
      </c>
    </row>
    <row r="283" spans="1:13" ht="14.4" x14ac:dyDescent="0.3">
      <c r="A283" s="103" t="str">
        <f t="shared" si="30"/>
        <v>GS 50 - 2,999 kW</v>
      </c>
      <c r="B283" s="103" t="s">
        <v>17</v>
      </c>
      <c r="D283" s="142" t="s">
        <v>83</v>
      </c>
      <c r="E283" s="147"/>
      <c r="F283" s="148">
        <f>OER</f>
        <v>0.23499999999999999</v>
      </c>
      <c r="G283" s="137"/>
      <c r="H283" s="144">
        <f>IF(OR(ISNUMBER(SEARCH("[DGEN]", E232))=TRUE, ISNUMBER(SEARCH("STREET LIGHT", E232))=TRUE), 0, IF(AND(E234=0, E235=0),0, IF(AND(E235=0, E234*12&gt;250000), 0, IF(AND(E234=0, E235&gt;=50), 0, IF(E234*12&lt;=250000, F283*H281*-1, IF(E235&lt;50, F283*H281*-1, 0))))))</f>
        <v>0</v>
      </c>
      <c r="I283" s="148">
        <f>OER</f>
        <v>0.23499999999999999</v>
      </c>
      <c r="J283" s="145"/>
      <c r="K283" s="144">
        <f>IF(OR(ISNUMBER(SEARCH("[DGEN]", E232))=TRUE, ISNUMBER(SEARCH("STREET LIGHT", E232))=TRUE), 0, IF(AND(E234=0, E235=0),0, IF(AND(E235=0, E234*12&gt;250000), 0, IF(AND(E234=0, E235&gt;=50), 0, IF(E234*12&lt;=250000, I283*K281*-1, IF(E235&lt;50, I283*K281*-1, 0))))))</f>
        <v>0</v>
      </c>
      <c r="L283" s="119"/>
      <c r="M283" s="146"/>
    </row>
    <row r="284" spans="1:13" ht="13.8" customHeight="1" thickBot="1" x14ac:dyDescent="0.3">
      <c r="A284" s="103" t="str">
        <f t="shared" si="30"/>
        <v>GS 50 - 2,999 kW</v>
      </c>
      <c r="B284" s="103" t="s">
        <v>89</v>
      </c>
      <c r="C284" s="24">
        <f>B19</f>
        <v>4</v>
      </c>
      <c r="D284" s="247" t="s">
        <v>88</v>
      </c>
      <c r="E284" s="247"/>
      <c r="F284" s="84"/>
      <c r="G284" s="85"/>
      <c r="H284" s="79">
        <f>SUM(H281,H282)</f>
        <v>14253.418139313957</v>
      </c>
      <c r="I284" s="86"/>
      <c r="J284" s="86"/>
      <c r="K284" s="79">
        <f>SUM(K281,K282)</f>
        <v>14436.908491605531</v>
      </c>
      <c r="L284" s="87">
        <f>K284-H284</f>
        <v>183.4903522915738</v>
      </c>
      <c r="M284" s="88">
        <f>IF((H284)=0,"",(L284/H284))</f>
        <v>1.287342800850474E-2</v>
      </c>
    </row>
    <row r="285" spans="1:13" ht="13.8" thickBot="1" x14ac:dyDescent="0.3">
      <c r="A285" s="103" t="str">
        <f t="shared" si="30"/>
        <v>GS 50 - 2,999 kW</v>
      </c>
      <c r="B285" s="103" t="s">
        <v>17</v>
      </c>
      <c r="D285" s="58"/>
      <c r="E285" s="59"/>
      <c r="F285" s="93"/>
      <c r="G285" s="90"/>
      <c r="H285" s="94"/>
      <c r="I285" s="93"/>
      <c r="J285" s="61"/>
      <c r="K285" s="94"/>
      <c r="L285" s="92"/>
      <c r="M285" s="95"/>
    </row>
    <row r="288" spans="1:13" x14ac:dyDescent="0.25">
      <c r="C288" s="103"/>
      <c r="D288" s="104" t="s">
        <v>34</v>
      </c>
      <c r="E288" s="249" t="str">
        <f>D20</f>
        <v>GS 3,000 - 4,999 kW</v>
      </c>
      <c r="F288" s="250"/>
      <c r="G288" s="250"/>
      <c r="H288" s="250"/>
      <c r="I288" s="250"/>
      <c r="J288" s="251"/>
      <c r="K288" s="103" t="str">
        <f>IF(N20="DEMAND - INTERVAL","RTSR - INTERVAL METERED","")</f>
        <v/>
      </c>
    </row>
    <row r="289" spans="1:14" x14ac:dyDescent="0.25">
      <c r="C289" s="103"/>
      <c r="D289" s="104" t="s">
        <v>35</v>
      </c>
      <c r="E289" s="252" t="str">
        <f>H20</f>
        <v>Non-RPP (Other)</v>
      </c>
      <c r="F289" s="253"/>
      <c r="G289" s="254"/>
      <c r="H289" s="20"/>
      <c r="I289" s="20"/>
    </row>
    <row r="290" spans="1:14" ht="15.6" x14ac:dyDescent="0.25">
      <c r="C290" s="103"/>
      <c r="D290" s="104" t="s">
        <v>36</v>
      </c>
      <c r="E290" s="21">
        <f>K20</f>
        <v>2000000</v>
      </c>
      <c r="F290" s="105" t="s">
        <v>11</v>
      </c>
      <c r="J290" s="22"/>
      <c r="K290" s="22"/>
      <c r="L290" s="22"/>
      <c r="M290" s="22"/>
      <c r="N290" s="22"/>
    </row>
    <row r="291" spans="1:14" ht="15.6" x14ac:dyDescent="0.3">
      <c r="C291" s="103"/>
      <c r="D291" s="104" t="s">
        <v>37</v>
      </c>
      <c r="E291" s="21">
        <f>L20</f>
        <v>4000</v>
      </c>
      <c r="F291" s="106" t="s">
        <v>16</v>
      </c>
      <c r="G291" s="107"/>
      <c r="H291" s="108"/>
      <c r="I291" s="108"/>
      <c r="J291" s="108"/>
    </row>
    <row r="292" spans="1:14" x14ac:dyDescent="0.25">
      <c r="C292" s="103"/>
      <c r="D292" s="104" t="s">
        <v>38</v>
      </c>
      <c r="E292" s="23">
        <f>I20</f>
        <v>1.0310999999999999</v>
      </c>
    </row>
    <row r="293" spans="1:14" x14ac:dyDescent="0.25">
      <c r="C293" s="103"/>
      <c r="D293" s="104" t="s">
        <v>39</v>
      </c>
      <c r="E293" s="23">
        <f>J20</f>
        <v>1.0310999999999999</v>
      </c>
    </row>
    <row r="294" spans="1:14" x14ac:dyDescent="0.25">
      <c r="C294" s="103"/>
    </row>
    <row r="295" spans="1:14" x14ac:dyDescent="0.25">
      <c r="C295" s="103"/>
      <c r="E295" s="105"/>
      <c r="F295" s="237" t="s">
        <v>40</v>
      </c>
      <c r="G295" s="238"/>
      <c r="H295" s="239"/>
      <c r="I295" s="237" t="s">
        <v>41</v>
      </c>
      <c r="J295" s="238"/>
      <c r="K295" s="239"/>
      <c r="L295" s="237" t="s">
        <v>42</v>
      </c>
      <c r="M295" s="239"/>
    </row>
    <row r="296" spans="1:14" x14ac:dyDescent="0.25">
      <c r="C296" s="103"/>
      <c r="E296" s="240"/>
      <c r="F296" s="109" t="s">
        <v>43</v>
      </c>
      <c r="G296" s="109" t="s">
        <v>44</v>
      </c>
      <c r="H296" s="110" t="s">
        <v>45</v>
      </c>
      <c r="I296" s="109" t="s">
        <v>43</v>
      </c>
      <c r="J296" s="111" t="s">
        <v>44</v>
      </c>
      <c r="K296" s="110" t="s">
        <v>45</v>
      </c>
      <c r="L296" s="242" t="s">
        <v>46</v>
      </c>
      <c r="M296" s="244" t="s">
        <v>47</v>
      </c>
    </row>
    <row r="297" spans="1:14" x14ac:dyDescent="0.25">
      <c r="C297" s="103"/>
      <c r="E297" s="241"/>
      <c r="F297" s="112" t="s">
        <v>48</v>
      </c>
      <c r="G297" s="112"/>
      <c r="H297" s="113" t="s">
        <v>48</v>
      </c>
      <c r="I297" s="112" t="s">
        <v>48</v>
      </c>
      <c r="J297" s="113"/>
      <c r="K297" s="113" t="s">
        <v>48</v>
      </c>
      <c r="L297" s="243"/>
      <c r="M297" s="245"/>
    </row>
    <row r="298" spans="1:14" x14ac:dyDescent="0.25">
      <c r="A298" s="103" t="str">
        <f>$E288</f>
        <v>GS 3,000 - 4,999 kW</v>
      </c>
      <c r="D298" s="114" t="s">
        <v>49</v>
      </c>
      <c r="E298" s="25"/>
      <c r="F298" s="26">
        <f>'VRZ BI (2029)'!I298</f>
        <v>4599.8500000000004</v>
      </c>
      <c r="G298" s="115">
        <v>1</v>
      </c>
      <c r="H298" s="116">
        <f>G298*F298</f>
        <v>4599.8500000000004</v>
      </c>
      <c r="I298" s="45">
        <v>4599.8500000000004</v>
      </c>
      <c r="J298" s="117">
        <f>G298</f>
        <v>1</v>
      </c>
      <c r="K298" s="118">
        <f>J298*I298</f>
        <v>4599.8500000000004</v>
      </c>
      <c r="L298" s="119">
        <f>K298-H298</f>
        <v>0</v>
      </c>
      <c r="M298" s="120">
        <f>IF(ISERROR(L298/H298), "", L298/H298)</f>
        <v>0</v>
      </c>
    </row>
    <row r="299" spans="1:14" x14ac:dyDescent="0.25">
      <c r="A299" s="103" t="str">
        <f t="shared" ref="A299:A341" si="35">A298</f>
        <v>GS 3,000 - 4,999 kW</v>
      </c>
      <c r="D299" s="114" t="s">
        <v>50</v>
      </c>
      <c r="E299" s="25"/>
      <c r="F299" s="36">
        <f>'VRZ BI (2029)'!I299</f>
        <v>5.3171999999999997</v>
      </c>
      <c r="G299" s="115">
        <f>IF($E291&gt;0, $E291, $E290)</f>
        <v>4000</v>
      </c>
      <c r="H299" s="116">
        <f>G299*F299</f>
        <v>21268.799999999999</v>
      </c>
      <c r="I299" s="35">
        <v>5.5726000000000004</v>
      </c>
      <c r="J299" s="117">
        <f>IF($E291&gt;0, $E291, $E290)</f>
        <v>4000</v>
      </c>
      <c r="K299" s="118">
        <f>J299*I299</f>
        <v>22290.400000000001</v>
      </c>
      <c r="L299" s="119">
        <f>K299-H299</f>
        <v>1021.6000000000022</v>
      </c>
      <c r="M299" s="120">
        <f>IF(ISERROR(L299/H299), "", L299/H299)</f>
        <v>4.8032799217633447E-2</v>
      </c>
    </row>
    <row r="300" spans="1:14" ht="13.2" hidden="1" customHeight="1" x14ac:dyDescent="0.25">
      <c r="A300" s="103" t="str">
        <f t="shared" si="35"/>
        <v>GS 3,000 - 4,999 kW</v>
      </c>
      <c r="D300" s="114" t="s">
        <v>51</v>
      </c>
      <c r="E300" s="25"/>
      <c r="F300" s="34"/>
      <c r="G300" s="115">
        <f>IF($E291&gt;0, $E291, $E290)</f>
        <v>4000</v>
      </c>
      <c r="H300" s="116">
        <v>0</v>
      </c>
      <c r="I300" s="35"/>
      <c r="J300" s="117">
        <f>IF($E291&gt;0, $E291, $E290)</f>
        <v>4000</v>
      </c>
      <c r="K300" s="118">
        <v>0</v>
      </c>
      <c r="L300" s="119"/>
      <c r="M300" s="120"/>
    </row>
    <row r="301" spans="1:14" ht="13.2" hidden="1" customHeight="1" x14ac:dyDescent="0.25">
      <c r="A301" s="103" t="str">
        <f t="shared" si="35"/>
        <v>GS 3,000 - 4,999 kW</v>
      </c>
      <c r="D301" s="114" t="s">
        <v>52</v>
      </c>
      <c r="E301" s="25"/>
      <c r="F301" s="34"/>
      <c r="G301" s="115">
        <f>IF($E291&gt;0, $E291, $E290)</f>
        <v>4000</v>
      </c>
      <c r="H301" s="116">
        <v>0</v>
      </c>
      <c r="I301" s="35"/>
      <c r="J301" s="121">
        <f>IF($E291&gt;0, $E291, $E290)</f>
        <v>4000</v>
      </c>
      <c r="K301" s="118">
        <v>0</v>
      </c>
      <c r="L301" s="119">
        <f t="shared" ref="L301:L319" si="36">K301-H301</f>
        <v>0</v>
      </c>
      <c r="M301" s="120" t="str">
        <f>IF(ISERROR(L301/H301), "", L301/H301)</f>
        <v/>
      </c>
    </row>
    <row r="302" spans="1:14" x14ac:dyDescent="0.25">
      <c r="A302" s="103" t="str">
        <f t="shared" si="35"/>
        <v>GS 3,000 - 4,999 kW</v>
      </c>
      <c r="D302" s="114" t="s">
        <v>53</v>
      </c>
      <c r="E302" s="25"/>
      <c r="F302" s="26">
        <f>'VRZ BI (2029)'!I302</f>
        <v>0</v>
      </c>
      <c r="G302" s="115">
        <v>1</v>
      </c>
      <c r="H302" s="116">
        <f>G302*F302</f>
        <v>0</v>
      </c>
      <c r="I302" s="45">
        <v>0</v>
      </c>
      <c r="J302" s="117">
        <f>G302</f>
        <v>1</v>
      </c>
      <c r="K302" s="118">
        <f>J302*I302</f>
        <v>0</v>
      </c>
      <c r="L302" s="119">
        <f t="shared" si="36"/>
        <v>0</v>
      </c>
      <c r="M302" s="120" t="str">
        <f>IF(ISERROR(L302/H302), "", L302/H302)</f>
        <v/>
      </c>
    </row>
    <row r="303" spans="1:14" x14ac:dyDescent="0.25">
      <c r="A303" s="103" t="str">
        <f t="shared" si="35"/>
        <v>GS 3,000 - 4,999 kW</v>
      </c>
      <c r="D303" s="114" t="s">
        <v>54</v>
      </c>
      <c r="E303" s="25"/>
      <c r="F303" s="36">
        <f>'VRZ BI (2029)'!I303</f>
        <v>0.39634492222813189</v>
      </c>
      <c r="G303" s="115">
        <f>IF($E291&gt;0, $E291, $E290)</f>
        <v>4000</v>
      </c>
      <c r="H303" s="116">
        <f>G303*F303</f>
        <v>1585.3796889125276</v>
      </c>
      <c r="I303" s="35">
        <v>0.39634492222813189</v>
      </c>
      <c r="J303" s="117">
        <f>IF($E291&gt;0, $E291, $E290)</f>
        <v>4000</v>
      </c>
      <c r="K303" s="118">
        <f>J303*I303</f>
        <v>1585.3796889125276</v>
      </c>
      <c r="L303" s="119">
        <f t="shared" si="36"/>
        <v>0</v>
      </c>
      <c r="M303" s="120">
        <f>IF(ISERROR(L303/H303), "", L303/H303)</f>
        <v>0</v>
      </c>
    </row>
    <row r="304" spans="1:14" x14ac:dyDescent="0.25">
      <c r="A304" s="103" t="str">
        <f t="shared" si="35"/>
        <v>GS 3,000 - 4,999 kW</v>
      </c>
      <c r="B304" s="103" t="s">
        <v>55</v>
      </c>
      <c r="C304" s="24">
        <f>B20</f>
        <v>5</v>
      </c>
      <c r="D304" s="122" t="s">
        <v>56</v>
      </c>
      <c r="E304" s="7"/>
      <c r="F304" s="37"/>
      <c r="G304" s="38"/>
      <c r="H304" s="39">
        <f>SUM(H298:H303)</f>
        <v>27454.029688912527</v>
      </c>
      <c r="I304" s="51"/>
      <c r="J304" s="40"/>
      <c r="K304" s="39">
        <f>SUM(K298:K303)</f>
        <v>28475.629688912526</v>
      </c>
      <c r="L304" s="41">
        <f t="shared" si="36"/>
        <v>1021.5999999999985</v>
      </c>
      <c r="M304" s="42">
        <f>IF((H304)=0,"",(L304/H304))</f>
        <v>3.7211295084035617E-2</v>
      </c>
    </row>
    <row r="305" spans="1:15" x14ac:dyDescent="0.25">
      <c r="A305" s="103" t="str">
        <f t="shared" si="35"/>
        <v>GS 3,000 - 4,999 kW</v>
      </c>
      <c r="D305" s="123" t="s">
        <v>57</v>
      </c>
      <c r="E305" s="25"/>
      <c r="F305" s="34">
        <f>IF((E290*12&gt;=150000), 0, IF(E289="RPP",(F321*OffPeakPer+F322*MidPeakPer+F323*OnPeakPer),IF(E289="Non-RPP (Retailer)",F324,F325)))</f>
        <v>0</v>
      </c>
      <c r="G305" s="43">
        <f>IF(F305=0, 0, $E290*E292-E290)</f>
        <v>0</v>
      </c>
      <c r="H305" s="28">
        <f t="shared" ref="H305:H312" si="37">G305*F305</f>
        <v>0</v>
      </c>
      <c r="I305" s="35">
        <f>IF((E290*12&gt;=150000), 0, IF(E289="RPP",(I321*OffPeakPer+I322*MidPeakPer+I323*OnPeakPer),IF(E289="Non-RPP (Retailer)",I324,I325)))</f>
        <v>0</v>
      </c>
      <c r="J305" s="44">
        <f>IF(I305=0, 0, E290*E293-E290)</f>
        <v>0</v>
      </c>
      <c r="K305" s="31">
        <f t="shared" ref="K305:K312" si="38">J305*I305</f>
        <v>0</v>
      </c>
      <c r="L305" s="32">
        <f t="shared" si="36"/>
        <v>0</v>
      </c>
      <c r="M305" s="33" t="str">
        <f t="shared" ref="M305:M312" si="39">IF(ISERROR(L305/H305), "", L305/H305)</f>
        <v/>
      </c>
    </row>
    <row r="306" spans="1:15" ht="26.4" x14ac:dyDescent="0.25">
      <c r="A306" s="103" t="str">
        <f t="shared" si="35"/>
        <v>GS 3,000 - 4,999 kW</v>
      </c>
      <c r="D306" s="123" t="s">
        <v>58</v>
      </c>
      <c r="E306" s="25"/>
      <c r="F306" s="36">
        <f>'VRZ BI (2029)'!I306</f>
        <v>0</v>
      </c>
      <c r="G306" s="55">
        <f>IF($E291&gt;0, $E291, $E290)</f>
        <v>4000</v>
      </c>
      <c r="H306" s="116">
        <f t="shared" si="37"/>
        <v>0</v>
      </c>
      <c r="I306" s="35">
        <v>0</v>
      </c>
      <c r="J306" s="56">
        <f>IF($E291&gt;0, $E291, $E290)</f>
        <v>4000</v>
      </c>
      <c r="K306" s="118">
        <f t="shared" si="38"/>
        <v>0</v>
      </c>
      <c r="L306" s="119">
        <f t="shared" si="36"/>
        <v>0</v>
      </c>
      <c r="M306" s="120" t="str">
        <f t="shared" si="39"/>
        <v/>
      </c>
    </row>
    <row r="307" spans="1:15" x14ac:dyDescent="0.25">
      <c r="A307" s="103" t="str">
        <f t="shared" si="35"/>
        <v>GS 3,000 - 4,999 kW</v>
      </c>
      <c r="D307" s="123" t="s">
        <v>59</v>
      </c>
      <c r="E307" s="25"/>
      <c r="F307" s="36">
        <f>'VRZ BI (2029)'!I307</f>
        <v>0</v>
      </c>
      <c r="G307" s="55">
        <f>IF($E291&gt;0, $E291, $E290)</f>
        <v>4000</v>
      </c>
      <c r="H307" s="116">
        <f t="shared" si="37"/>
        <v>0</v>
      </c>
      <c r="I307" s="35">
        <v>0</v>
      </c>
      <c r="J307" s="56">
        <f>IF($E291&gt;0, $E291, $E290)</f>
        <v>4000</v>
      </c>
      <c r="K307" s="118">
        <f t="shared" si="38"/>
        <v>0</v>
      </c>
      <c r="L307" s="119">
        <f t="shared" si="36"/>
        <v>0</v>
      </c>
      <c r="M307" s="120" t="str">
        <f t="shared" si="39"/>
        <v/>
      </c>
    </row>
    <row r="308" spans="1:15" x14ac:dyDescent="0.25">
      <c r="A308" s="103" t="str">
        <f t="shared" si="35"/>
        <v>GS 3,000 - 4,999 kW</v>
      </c>
      <c r="D308" s="123" t="s">
        <v>60</v>
      </c>
      <c r="E308" s="25"/>
      <c r="F308" s="36">
        <f>'VRZ BI (2029)'!I308</f>
        <v>0</v>
      </c>
      <c r="G308" s="55">
        <f>E290</f>
        <v>2000000</v>
      </c>
      <c r="H308" s="116">
        <f t="shared" si="37"/>
        <v>0</v>
      </c>
      <c r="I308" s="35">
        <v>0</v>
      </c>
      <c r="J308" s="56">
        <f>E290</f>
        <v>2000000</v>
      </c>
      <c r="K308" s="118">
        <f t="shared" si="38"/>
        <v>0</v>
      </c>
      <c r="L308" s="119">
        <f t="shared" si="36"/>
        <v>0</v>
      </c>
      <c r="M308" s="120" t="str">
        <f t="shared" si="39"/>
        <v/>
      </c>
    </row>
    <row r="309" spans="1:15" x14ac:dyDescent="0.25">
      <c r="A309" s="103" t="str">
        <f t="shared" si="35"/>
        <v>GS 3,000 - 4,999 kW</v>
      </c>
      <c r="D309" s="114" t="s">
        <v>61</v>
      </c>
      <c r="E309" s="25"/>
      <c r="F309" s="36">
        <f>'VRZ BI (2029)'!I309</f>
        <v>0.44571701698503419</v>
      </c>
      <c r="G309" s="55">
        <f>IF($E291&gt;0, $E291, $E290)</f>
        <v>4000</v>
      </c>
      <c r="H309" s="116">
        <f t="shared" si="37"/>
        <v>1782.8680679401368</v>
      </c>
      <c r="I309" s="35">
        <v>0.46609280790664259</v>
      </c>
      <c r="J309" s="56">
        <f>IF($E291&gt;0, $E291, $E290)</f>
        <v>4000</v>
      </c>
      <c r="K309" s="118">
        <f t="shared" si="38"/>
        <v>1864.3712316265703</v>
      </c>
      <c r="L309" s="119">
        <f t="shared" si="36"/>
        <v>81.503163686433481</v>
      </c>
      <c r="M309" s="120">
        <f t="shared" si="39"/>
        <v>4.5714635396773569E-2</v>
      </c>
      <c r="O309" s="160"/>
    </row>
    <row r="310" spans="1:15" ht="26.4" x14ac:dyDescent="0.25">
      <c r="A310" s="103" t="str">
        <f t="shared" si="35"/>
        <v>GS 3,000 - 4,999 kW</v>
      </c>
      <c r="D310" s="123" t="s">
        <v>62</v>
      </c>
      <c r="E310" s="25"/>
      <c r="F310" s="26">
        <v>0</v>
      </c>
      <c r="G310" s="115">
        <v>1</v>
      </c>
      <c r="H310" s="116">
        <f t="shared" si="37"/>
        <v>0</v>
      </c>
      <c r="I310" s="45">
        <v>0</v>
      </c>
      <c r="J310" s="121">
        <v>1</v>
      </c>
      <c r="K310" s="118">
        <f t="shared" si="38"/>
        <v>0</v>
      </c>
      <c r="L310" s="119">
        <f t="shared" si="36"/>
        <v>0</v>
      </c>
      <c r="M310" s="120" t="str">
        <f t="shared" si="39"/>
        <v/>
      </c>
    </row>
    <row r="311" spans="1:15" x14ac:dyDescent="0.25">
      <c r="A311" s="103" t="str">
        <f t="shared" si="35"/>
        <v>GS 3,000 - 4,999 kW</v>
      </c>
      <c r="D311" s="114" t="s">
        <v>63</v>
      </c>
      <c r="E311" s="25"/>
      <c r="F311" s="26">
        <v>0</v>
      </c>
      <c r="G311" s="115">
        <v>1</v>
      </c>
      <c r="H311" s="116">
        <f t="shared" si="37"/>
        <v>0</v>
      </c>
      <c r="I311" s="45">
        <v>0</v>
      </c>
      <c r="J311" s="121">
        <v>1</v>
      </c>
      <c r="K311" s="118">
        <f t="shared" si="38"/>
        <v>0</v>
      </c>
      <c r="L311" s="119">
        <f t="shared" si="36"/>
        <v>0</v>
      </c>
      <c r="M311" s="120" t="str">
        <f t="shared" si="39"/>
        <v/>
      </c>
    </row>
    <row r="312" spans="1:15" x14ac:dyDescent="0.25">
      <c r="A312" s="103" t="str">
        <f t="shared" si="35"/>
        <v>GS 3,000 - 4,999 kW</v>
      </c>
      <c r="D312" s="114" t="s">
        <v>64</v>
      </c>
      <c r="E312" s="25"/>
      <c r="F312" s="36">
        <f>'VRZ BI (2029)'!I312</f>
        <v>9.966224607198846E-3</v>
      </c>
      <c r="G312" s="55">
        <f>IF($E291&gt;0, $E291, $E290)</f>
        <v>4000</v>
      </c>
      <c r="H312" s="116">
        <f t="shared" si="37"/>
        <v>39.864898428795385</v>
      </c>
      <c r="I312" s="35">
        <v>9.966224607198846E-3</v>
      </c>
      <c r="J312" s="56">
        <f>IF($E291&gt;0, $E291, $E290)</f>
        <v>4000</v>
      </c>
      <c r="K312" s="118">
        <f t="shared" si="38"/>
        <v>39.864898428795385</v>
      </c>
      <c r="L312" s="119">
        <f t="shared" si="36"/>
        <v>0</v>
      </c>
      <c r="M312" s="120">
        <f t="shared" si="39"/>
        <v>0</v>
      </c>
    </row>
    <row r="313" spans="1:15" ht="26.4" x14ac:dyDescent="0.25">
      <c r="A313" s="103" t="str">
        <f t="shared" si="35"/>
        <v>GS 3,000 - 4,999 kW</v>
      </c>
      <c r="B313" s="103" t="s">
        <v>65</v>
      </c>
      <c r="C313" s="24">
        <f>B20</f>
        <v>5</v>
      </c>
      <c r="D313" s="124" t="s">
        <v>66</v>
      </c>
      <c r="E313" s="125"/>
      <c r="F313" s="48"/>
      <c r="G313" s="49"/>
      <c r="H313" s="50">
        <f>SUM(H304:H312)</f>
        <v>29276.762655281458</v>
      </c>
      <c r="I313" s="51"/>
      <c r="J313" s="52"/>
      <c r="K313" s="50">
        <f>SUM(K304:K312)</f>
        <v>30379.86581896789</v>
      </c>
      <c r="L313" s="41">
        <f t="shared" si="36"/>
        <v>1103.1031636864318</v>
      </c>
      <c r="M313" s="42">
        <f>IF((H313)=0,"",(L313/H313))</f>
        <v>3.7678454297522361E-2</v>
      </c>
    </row>
    <row r="314" spans="1:15" x14ac:dyDescent="0.25">
      <c r="A314" s="103" t="str">
        <f t="shared" si="35"/>
        <v>GS 3,000 - 4,999 kW</v>
      </c>
      <c r="D314" s="126" t="s">
        <v>67</v>
      </c>
      <c r="E314" s="25"/>
      <c r="F314" s="36">
        <f>'VRZ BI (2029)'!I314</f>
        <v>6.4432999999999998</v>
      </c>
      <c r="G314" s="43">
        <f>IF($E291&gt;0, $E291, $E290*$E292)</f>
        <v>4000</v>
      </c>
      <c r="H314" s="116">
        <f>G314*F314</f>
        <v>25773.200000000001</v>
      </c>
      <c r="I314" s="35">
        <v>6.7971000000000004</v>
      </c>
      <c r="J314" s="44">
        <f>IF($E291&gt;0, $E291, $E290*$E293)</f>
        <v>4000</v>
      </c>
      <c r="K314" s="118">
        <f>J314*I314</f>
        <v>27188.400000000001</v>
      </c>
      <c r="L314" s="119">
        <f t="shared" si="36"/>
        <v>1415.2000000000007</v>
      </c>
      <c r="M314" s="120">
        <f>IF(ISERROR(L314/H314), "", L314/H314)</f>
        <v>5.4909751214439834E-2</v>
      </c>
      <c r="N314" s="127" t="str">
        <f>IF(ISERROR(ABS(M314)), "", IF(ABS(M314)&gt;=4%, "In the manager's summary, discuss the reasoning for the change in RTSR rates", ""))</f>
        <v>In the manager's summary, discuss the reasoning for the change in RTSR rates</v>
      </c>
      <c r="O314" s="160"/>
    </row>
    <row r="315" spans="1:15" ht="26.4" x14ac:dyDescent="0.25">
      <c r="A315" s="103" t="str">
        <f t="shared" si="35"/>
        <v>GS 3,000 - 4,999 kW</v>
      </c>
      <c r="D315" s="128" t="s">
        <v>68</v>
      </c>
      <c r="E315" s="25"/>
      <c r="F315" s="36">
        <f>'VRZ BI (2029)'!I315</f>
        <v>3.0413000000000001</v>
      </c>
      <c r="G315" s="43">
        <f>IF($E291&gt;0, $E291, $E290*$E292)</f>
        <v>4000</v>
      </c>
      <c r="H315" s="116">
        <f>G315*F315</f>
        <v>12165.2</v>
      </c>
      <c r="I315" s="35">
        <v>3.2044999999999999</v>
      </c>
      <c r="J315" s="44">
        <f>IF($E291&gt;0, $E291, $E290*$E293)</f>
        <v>4000</v>
      </c>
      <c r="K315" s="118">
        <f>J315*I315</f>
        <v>12818</v>
      </c>
      <c r="L315" s="119">
        <f t="shared" si="36"/>
        <v>652.79999999999927</v>
      </c>
      <c r="M315" s="120">
        <f>IF(ISERROR(L315/H315), "", L315/H315)</f>
        <v>5.3661263275572885E-2</v>
      </c>
      <c r="N315" s="127" t="str">
        <f>IF(ISERROR(ABS(M315)), "", IF(ABS(M315)&gt;=4%, "In the manager's summary, discuss the reasoning for the change in RTSR rates", ""))</f>
        <v>In the manager's summary, discuss the reasoning for the change in RTSR rates</v>
      </c>
      <c r="O315" s="160"/>
    </row>
    <row r="316" spans="1:15" ht="26.4" x14ac:dyDescent="0.25">
      <c r="A316" s="103" t="str">
        <f t="shared" si="35"/>
        <v>GS 3,000 - 4,999 kW</v>
      </c>
      <c r="B316" s="103" t="s">
        <v>69</v>
      </c>
      <c r="C316" s="24">
        <f>B20</f>
        <v>5</v>
      </c>
      <c r="D316" s="124" t="s">
        <v>70</v>
      </c>
      <c r="E316" s="7"/>
      <c r="F316" s="48"/>
      <c r="G316" s="49"/>
      <c r="H316" s="50">
        <f>SUM(H313:H315)</f>
        <v>67215.162655281456</v>
      </c>
      <c r="I316" s="51"/>
      <c r="J316" s="40"/>
      <c r="K316" s="50">
        <f>SUM(K313:K315)</f>
        <v>70386.265818967891</v>
      </c>
      <c r="L316" s="41">
        <f t="shared" si="36"/>
        <v>3171.1031636864354</v>
      </c>
      <c r="M316" s="42">
        <f>IF((H316)=0,"",(L316/H316))</f>
        <v>4.7178390089594832E-2</v>
      </c>
    </row>
    <row r="317" spans="1:15" ht="26.4" x14ac:dyDescent="0.25">
      <c r="A317" s="103" t="str">
        <f t="shared" si="35"/>
        <v>GS 3,000 - 4,999 kW</v>
      </c>
      <c r="D317" s="129" t="s">
        <v>71</v>
      </c>
      <c r="E317" s="25"/>
      <c r="F317" s="34">
        <v>4.7000000000000002E-3</v>
      </c>
      <c r="G317" s="43">
        <f>E290*E292</f>
        <v>2062199.9999999998</v>
      </c>
      <c r="H317" s="53">
        <f>G317*F317</f>
        <v>9692.34</v>
      </c>
      <c r="I317" s="35">
        <f>F317</f>
        <v>4.7000000000000002E-3</v>
      </c>
      <c r="J317" s="44">
        <f>E290*E293</f>
        <v>2062199.9999999998</v>
      </c>
      <c r="K317" s="118">
        <f>J317*I317</f>
        <v>9692.34</v>
      </c>
      <c r="L317" s="119">
        <f t="shared" si="36"/>
        <v>0</v>
      </c>
      <c r="M317" s="120">
        <f>IF(ISERROR(L317/H317), "", L317/H317)</f>
        <v>0</v>
      </c>
    </row>
    <row r="318" spans="1:15" ht="26.4" x14ac:dyDescent="0.25">
      <c r="A318" s="103" t="str">
        <f t="shared" si="35"/>
        <v>GS 3,000 - 4,999 kW</v>
      </c>
      <c r="D318" s="129" t="s">
        <v>72</v>
      </c>
      <c r="E318" s="25"/>
      <c r="F318" s="34">
        <v>5.9999999999999995E-4</v>
      </c>
      <c r="G318" s="43">
        <f>E290*E292</f>
        <v>2062199.9999999998</v>
      </c>
      <c r="H318" s="53">
        <f>G318*F318</f>
        <v>1237.3199999999997</v>
      </c>
      <c r="I318" s="35">
        <f>F318</f>
        <v>5.9999999999999995E-4</v>
      </c>
      <c r="J318" s="44">
        <f>E290*E293</f>
        <v>2062199.9999999998</v>
      </c>
      <c r="K318" s="118">
        <f>J318*I318</f>
        <v>1237.3199999999997</v>
      </c>
      <c r="L318" s="119">
        <f t="shared" si="36"/>
        <v>0</v>
      </c>
      <c r="M318" s="120">
        <f>IF(ISERROR(L318/H318), "", L318/H318)</f>
        <v>0</v>
      </c>
    </row>
    <row r="319" spans="1:15" x14ac:dyDescent="0.25">
      <c r="A319" s="103" t="str">
        <f t="shared" si="35"/>
        <v>GS 3,000 - 4,999 kW</v>
      </c>
      <c r="D319" s="25" t="s">
        <v>73</v>
      </c>
      <c r="E319" s="25"/>
      <c r="F319" s="54">
        <v>0.25</v>
      </c>
      <c r="G319" s="27">
        <v>1</v>
      </c>
      <c r="H319" s="130">
        <f>G319*F319</f>
        <v>0.25</v>
      </c>
      <c r="I319" s="45">
        <v>0.25</v>
      </c>
      <c r="J319" s="30">
        <v>1</v>
      </c>
      <c r="K319" s="118">
        <f>J319*I319</f>
        <v>0.25</v>
      </c>
      <c r="L319" s="119">
        <f t="shared" si="36"/>
        <v>0</v>
      </c>
      <c r="M319" s="120">
        <f>IF(ISERROR(L319/H319), "", L319/H319)</f>
        <v>0</v>
      </c>
    </row>
    <row r="320" spans="1:15" ht="26.4" hidden="1" customHeight="1" x14ac:dyDescent="0.25">
      <c r="A320" s="103" t="str">
        <f t="shared" si="35"/>
        <v>GS 3,000 - 4,999 kW</v>
      </c>
      <c r="D320" s="129" t="s">
        <v>74</v>
      </c>
      <c r="E320" s="25"/>
      <c r="F320" s="34"/>
      <c r="G320" s="43"/>
      <c r="H320" s="130"/>
      <c r="I320" s="35"/>
      <c r="J320" s="44"/>
      <c r="K320" s="118"/>
      <c r="L320" s="119"/>
      <c r="M320" s="120"/>
    </row>
    <row r="321" spans="1:13" ht="13.2" hidden="1" customHeight="1" x14ac:dyDescent="0.25">
      <c r="A321" s="103" t="str">
        <f t="shared" si="35"/>
        <v>GS 3,000 - 4,999 kW</v>
      </c>
      <c r="B321" s="103" t="s">
        <v>12</v>
      </c>
      <c r="D321" s="25" t="s">
        <v>75</v>
      </c>
      <c r="E321" s="25"/>
      <c r="F321" s="96">
        <v>8.6999999999999994E-2</v>
      </c>
      <c r="G321" s="55">
        <f>IF(AND(E290*12&gt;=150000),OffPeakPer*E290*E292,OffPeakPer*E290)</f>
        <v>1319807.9999999998</v>
      </c>
      <c r="H321" s="130">
        <f>G321*F321</f>
        <v>114823.29599999997</v>
      </c>
      <c r="I321" s="35">
        <f>OffPeak</f>
        <v>9.8000000000000004E-2</v>
      </c>
      <c r="J321" s="56">
        <f>IF(AND(E290*12&gt;=150000),OffPeakPer*E290*E293,OffPeakPer*E290)</f>
        <v>1319807.9999999998</v>
      </c>
      <c r="K321" s="118">
        <f>J321*I321</f>
        <v>129341.18399999998</v>
      </c>
      <c r="L321" s="119">
        <f>K321-H321</f>
        <v>14517.888000000006</v>
      </c>
      <c r="M321" s="120">
        <f>IF(ISERROR(L321/H321), "", L321/H321)</f>
        <v>0.1264367816091955</v>
      </c>
    </row>
    <row r="322" spans="1:13" ht="13.2" hidden="1" customHeight="1" x14ac:dyDescent="0.25">
      <c r="A322" s="103" t="str">
        <f t="shared" si="35"/>
        <v>GS 3,000 - 4,999 kW</v>
      </c>
      <c r="B322" s="103" t="s">
        <v>12</v>
      </c>
      <c r="D322" s="25" t="s">
        <v>76</v>
      </c>
      <c r="E322" s="25"/>
      <c r="F322" s="96">
        <v>0.157</v>
      </c>
      <c r="G322" s="55">
        <f>IF(AND(E290*12&gt;=150000),MidPeakPer*E290*E292,MidPeakPer*E290)</f>
        <v>371195.99999999994</v>
      </c>
      <c r="H322" s="130">
        <f>G322*F322</f>
        <v>58277.77199999999</v>
      </c>
      <c r="I322" s="35">
        <f>MidPeak</f>
        <v>0.157</v>
      </c>
      <c r="J322" s="56">
        <f>IF(AND(E290*12&gt;=150000),MidPeakPer*E290*E293,MidPeakPer*E290)</f>
        <v>371195.99999999994</v>
      </c>
      <c r="K322" s="118">
        <f>J322*I322</f>
        <v>58277.77199999999</v>
      </c>
      <c r="L322" s="119">
        <f>K322-H322</f>
        <v>0</v>
      </c>
      <c r="M322" s="120">
        <f>IF(ISERROR(L322/H322), "", L322/H322)</f>
        <v>0</v>
      </c>
    </row>
    <row r="323" spans="1:13" ht="13.2" hidden="1" customHeight="1" x14ac:dyDescent="0.25">
      <c r="A323" s="103" t="str">
        <f t="shared" si="35"/>
        <v>GS 3,000 - 4,999 kW</v>
      </c>
      <c r="B323" s="103" t="s">
        <v>12</v>
      </c>
      <c r="D323" s="103" t="s">
        <v>77</v>
      </c>
      <c r="E323" s="25"/>
      <c r="F323" s="96">
        <v>0.182</v>
      </c>
      <c r="G323" s="55">
        <f>IF(AND(E290*12&gt;=150000),OnPeakPer*E290*E292,OnPeakPer*E290)</f>
        <v>371195.99999999994</v>
      </c>
      <c r="H323" s="130">
        <f>G323*F323</f>
        <v>67557.671999999991</v>
      </c>
      <c r="I323" s="35">
        <f>OnPeak</f>
        <v>0.20300000000000001</v>
      </c>
      <c r="J323" s="56">
        <f>IF(AND(E290*12&gt;=150000),OnPeakPer*E290*E293,OnPeakPer*E290)</f>
        <v>371195.99999999994</v>
      </c>
      <c r="K323" s="118">
        <f>J323*I323</f>
        <v>75352.788</v>
      </c>
      <c r="L323" s="119">
        <f>K323-H323</f>
        <v>7795.1160000000091</v>
      </c>
      <c r="M323" s="120">
        <f>IF(ISERROR(L323/H323), "", L323/H323)</f>
        <v>0.11538461538461553</v>
      </c>
    </row>
    <row r="324" spans="1:13" ht="13.2" hidden="1" customHeight="1" x14ac:dyDescent="0.25">
      <c r="A324" s="103" t="str">
        <f t="shared" si="35"/>
        <v>GS 3,000 - 4,999 kW</v>
      </c>
      <c r="B324" s="103" t="s">
        <v>78</v>
      </c>
      <c r="D324" s="25" t="s">
        <v>79</v>
      </c>
      <c r="E324" s="25"/>
      <c r="F324" s="57">
        <v>0.11308</v>
      </c>
      <c r="G324" s="55">
        <f>IF(AND(E290*12&gt;=150000),E290*E292,E290)</f>
        <v>2062199.9999999998</v>
      </c>
      <c r="H324" s="130">
        <f>G324*F324</f>
        <v>233193.57599999997</v>
      </c>
      <c r="I324" s="35">
        <f>F324</f>
        <v>0.11308</v>
      </c>
      <c r="J324" s="56">
        <f>IF(AND(E290*12&gt;=150000),E290*E293,E290)</f>
        <v>2062199.9999999998</v>
      </c>
      <c r="K324" s="118">
        <f>J324*I324</f>
        <v>233193.57599999997</v>
      </c>
      <c r="L324" s="119">
        <f>K324-H324</f>
        <v>0</v>
      </c>
      <c r="M324" s="120">
        <f>IF(ISERROR(L324/H324), "", L324/H324)</f>
        <v>0</v>
      </c>
    </row>
    <row r="325" spans="1:13" ht="13.8" thickBot="1" x14ac:dyDescent="0.3">
      <c r="A325" s="103" t="str">
        <f t="shared" si="35"/>
        <v>GS 3,000 - 4,999 kW</v>
      </c>
      <c r="B325" s="103" t="s">
        <v>17</v>
      </c>
      <c r="D325" s="25" t="s">
        <v>80</v>
      </c>
      <c r="E325" s="25"/>
      <c r="F325" s="57">
        <v>0.11308</v>
      </c>
      <c r="G325" s="55">
        <f>IF(AND(E290*12&gt;=150000),E290*E292,E290)</f>
        <v>2062199.9999999998</v>
      </c>
      <c r="H325" s="130">
        <f>G325*F325</f>
        <v>233193.57599999997</v>
      </c>
      <c r="I325" s="35">
        <f>F325</f>
        <v>0.11308</v>
      </c>
      <c r="J325" s="56">
        <f>IF(AND(E290*12&gt;=150000),E290*E293,E290)</f>
        <v>2062199.9999999998</v>
      </c>
      <c r="K325" s="118">
        <f>J325*I325</f>
        <v>233193.57599999997</v>
      </c>
      <c r="L325" s="119">
        <f>K325-H325</f>
        <v>0</v>
      </c>
      <c r="M325" s="120">
        <f>IF(ISERROR(L325/H325), "", L325/H325)</f>
        <v>0</v>
      </c>
    </row>
    <row r="326" spans="1:13" ht="13.8" thickBot="1" x14ac:dyDescent="0.3">
      <c r="A326" s="103" t="str">
        <f t="shared" si="35"/>
        <v>GS 3,000 - 4,999 kW</v>
      </c>
      <c r="D326" s="58"/>
      <c r="E326" s="59"/>
      <c r="F326" s="60"/>
      <c r="G326" s="61"/>
      <c r="H326" s="62"/>
      <c r="I326" s="60"/>
      <c r="J326" s="63"/>
      <c r="K326" s="62"/>
      <c r="L326" s="64"/>
      <c r="M326" s="65"/>
    </row>
    <row r="327" spans="1:13" ht="13.2" hidden="1" customHeight="1" x14ac:dyDescent="0.25">
      <c r="A327" s="103" t="str">
        <f t="shared" si="35"/>
        <v>GS 3,000 - 4,999 kW</v>
      </c>
      <c r="B327" s="103" t="s">
        <v>12</v>
      </c>
      <c r="D327" s="135" t="s">
        <v>81</v>
      </c>
      <c r="E327" s="25"/>
      <c r="F327" s="66"/>
      <c r="G327" s="67"/>
      <c r="H327" s="68">
        <f>SUM(H317:H323,H316)</f>
        <v>318803.81265528139</v>
      </c>
      <c r="I327" s="69"/>
      <c r="J327" s="69"/>
      <c r="K327" s="68">
        <f>SUM(K317:K323,K316)</f>
        <v>344287.91981896787</v>
      </c>
      <c r="L327" s="70">
        <f>K327-H327</f>
        <v>25484.10716368648</v>
      </c>
      <c r="M327" s="71">
        <f>IF((H327)=0,"",(L327/H327))</f>
        <v>7.9936644895906961E-2</v>
      </c>
    </row>
    <row r="328" spans="1:13" ht="13.2" hidden="1" customHeight="1" x14ac:dyDescent="0.25">
      <c r="A328" s="103" t="str">
        <f t="shared" si="35"/>
        <v>GS 3,000 - 4,999 kW</v>
      </c>
      <c r="B328" s="103" t="s">
        <v>12</v>
      </c>
      <c r="D328" s="142" t="s">
        <v>82</v>
      </c>
      <c r="E328" s="25"/>
      <c r="F328" s="66">
        <v>0.13</v>
      </c>
      <c r="G328" s="72"/>
      <c r="H328" s="73">
        <f>H327*F328</f>
        <v>41444.49564518658</v>
      </c>
      <c r="I328" s="74">
        <v>0.13</v>
      </c>
      <c r="J328" s="27"/>
      <c r="K328" s="73">
        <f>K327*I328</f>
        <v>44757.429576465824</v>
      </c>
      <c r="L328" s="32">
        <f>K328-H328</f>
        <v>3312.9339312792436</v>
      </c>
      <c r="M328" s="75">
        <f>IF((H328)=0,"",(L328/H328))</f>
        <v>7.9936644895907003E-2</v>
      </c>
    </row>
    <row r="329" spans="1:13" ht="14.4" hidden="1" customHeight="1" x14ac:dyDescent="0.3">
      <c r="A329" s="103" t="str">
        <f t="shared" si="35"/>
        <v>GS 3,000 - 4,999 kW</v>
      </c>
      <c r="B329" s="103" t="s">
        <v>12</v>
      </c>
      <c r="D329" s="142" t="s">
        <v>83</v>
      </c>
      <c r="E329" s="147"/>
      <c r="F329" s="76">
        <f>OER</f>
        <v>0.23499999999999999</v>
      </c>
      <c r="G329" s="72"/>
      <c r="H329" s="73">
        <f>IF(OR(ISNUMBER(SEARCH("[DGEN]", E288))=TRUE, ISNUMBER(SEARCH("STREET LIGHT", E288))=TRUE), 0, IF(AND(E290=0, E291=0),0, IF(AND(E291=0, E290*12&gt;250000), 0, IF(AND(E290=0, E291&gt;=50), 0, IF(E290*12&lt;=250000, F329*H327*-1, IF(E291&lt;50, F329*H327*-1, 0))))))</f>
        <v>0</v>
      </c>
      <c r="I329" s="76">
        <f>OER</f>
        <v>0.23499999999999999</v>
      </c>
      <c r="J329" s="27"/>
      <c r="K329" s="73">
        <f>IF(OR(ISNUMBER(SEARCH("[DGEN]", E288))=TRUE, ISNUMBER(SEARCH("STREET LIGHT", E288))=TRUE), 0, IF(AND(E290=0, E291=0),0, IF(AND(E291=0, E290*12&gt;250000), 0, IF(AND(E290=0, E291&gt;=50), 0, IF(E290*12&lt;=250000, I329*K327*-1, IF(E291&lt;50, I329*K327*-1, 0))))))</f>
        <v>0</v>
      </c>
      <c r="L329" s="32">
        <f>K329-H329</f>
        <v>0</v>
      </c>
      <c r="M329" s="75"/>
    </row>
    <row r="330" spans="1:13" ht="13.2" hidden="1" customHeight="1" x14ac:dyDescent="0.25">
      <c r="A330" s="103" t="str">
        <f t="shared" si="35"/>
        <v>GS 3,000 - 4,999 kW</v>
      </c>
      <c r="B330" s="103" t="s">
        <v>84</v>
      </c>
      <c r="D330" s="248" t="s">
        <v>85</v>
      </c>
      <c r="E330" s="248"/>
      <c r="F330" s="77"/>
      <c r="G330" s="78"/>
      <c r="H330" s="79">
        <f>H327+H328+H329</f>
        <v>360248.30830046796</v>
      </c>
      <c r="I330" s="80"/>
      <c r="J330" s="80"/>
      <c r="K330" s="81">
        <f>K327+K328+K329</f>
        <v>389045.34939543367</v>
      </c>
      <c r="L330" s="82">
        <f>K330-H330</f>
        <v>28797.041094965709</v>
      </c>
      <c r="M330" s="83">
        <f>IF((H330)=0,"",(L330/H330))</f>
        <v>7.9936644895906933E-2</v>
      </c>
    </row>
    <row r="331" spans="1:13" ht="13.8" hidden="1" customHeight="1" thickBot="1" x14ac:dyDescent="0.3">
      <c r="A331" s="103" t="str">
        <f t="shared" si="35"/>
        <v>GS 3,000 - 4,999 kW</v>
      </c>
      <c r="B331" s="103" t="s">
        <v>12</v>
      </c>
      <c r="D331" s="131"/>
      <c r="E331" s="132"/>
      <c r="F331" s="60"/>
      <c r="G331" s="61"/>
      <c r="H331" s="62"/>
      <c r="I331" s="60"/>
      <c r="J331" s="63"/>
      <c r="K331" s="62"/>
      <c r="L331" s="64"/>
      <c r="M331" s="65"/>
    </row>
    <row r="332" spans="1:13" ht="13.2" hidden="1" customHeight="1" x14ac:dyDescent="0.25">
      <c r="A332" s="103" t="str">
        <f t="shared" si="35"/>
        <v>GS 3,000 - 4,999 kW</v>
      </c>
      <c r="B332" s="103" t="s">
        <v>78</v>
      </c>
      <c r="D332" s="135" t="s">
        <v>86</v>
      </c>
      <c r="E332" s="25"/>
      <c r="F332" s="66"/>
      <c r="G332" s="67"/>
      <c r="H332" s="68">
        <f>SUM(H324,H317:H320,H316)</f>
        <v>311338.6486552814</v>
      </c>
      <c r="I332" s="69"/>
      <c r="J332" s="69"/>
      <c r="K332" s="68">
        <f>SUM(K324,K317:K320,K316)</f>
        <v>314509.75181896787</v>
      </c>
      <c r="L332" s="70">
        <f>K332-H332</f>
        <v>3171.1031636864645</v>
      </c>
      <c r="M332" s="71">
        <f>IF((H332)=0,"",(L332/H332))</f>
        <v>1.018538230760279E-2</v>
      </c>
    </row>
    <row r="333" spans="1:13" ht="13.2" hidden="1" customHeight="1" x14ac:dyDescent="0.25">
      <c r="A333" s="103" t="str">
        <f t="shared" si="35"/>
        <v>GS 3,000 - 4,999 kW</v>
      </c>
      <c r="B333" s="103" t="s">
        <v>78</v>
      </c>
      <c r="D333" s="142" t="s">
        <v>82</v>
      </c>
      <c r="E333" s="25"/>
      <c r="F333" s="66">
        <v>0.13</v>
      </c>
      <c r="G333" s="67"/>
      <c r="H333" s="73">
        <f>H332*F333</f>
        <v>40474.024325186583</v>
      </c>
      <c r="I333" s="66">
        <v>0.13</v>
      </c>
      <c r="J333" s="74"/>
      <c r="K333" s="73">
        <f>K332*I333</f>
        <v>40886.267736465823</v>
      </c>
      <c r="L333" s="32">
        <f>K333-H333</f>
        <v>412.24341127923981</v>
      </c>
      <c r="M333" s="75">
        <f>IF((H333)=0,"",(L333/H333))</f>
        <v>1.0185382307602776E-2</v>
      </c>
    </row>
    <row r="334" spans="1:13" ht="14.4" hidden="1" customHeight="1" x14ac:dyDescent="0.3">
      <c r="A334" s="103" t="str">
        <f t="shared" si="35"/>
        <v>GS 3,000 - 4,999 kW</v>
      </c>
      <c r="B334" s="103" t="s">
        <v>78</v>
      </c>
      <c r="D334" s="142" t="s">
        <v>83</v>
      </c>
      <c r="E334" s="147"/>
      <c r="F334" s="76">
        <f>OER</f>
        <v>0.23499999999999999</v>
      </c>
      <c r="G334" s="67"/>
      <c r="H334" s="73">
        <f>IF(OR(ISNUMBER(SEARCH("[DGEN]", E288))=TRUE, ISNUMBER(SEARCH("STREET LIGHT", E288))=TRUE), 0, IF(AND(E290=0, E291=0),0, IF(AND(E291=0, E290*12&gt;250000), 0, IF(AND(E290=0, E291&gt;=50), 0, IF(E290*12&lt;=250000, F334*H332*-1, IF(E291&lt;50, F334*H332*-1, 0))))))</f>
        <v>0</v>
      </c>
      <c r="I334" s="76">
        <f>OER</f>
        <v>0.23499999999999999</v>
      </c>
      <c r="J334" s="74"/>
      <c r="K334" s="73">
        <f>IF(OR(ISNUMBER(SEARCH("[DGEN]", E288))=TRUE, ISNUMBER(SEARCH("STREET LIGHT", E288))=TRUE), 0, IF(AND(E290=0, E291=0),0, IF(AND(E291=0, E290*12&gt;250000), 0, IF(AND(E290=0, E291&gt;=50), 0, IF(E290*12&lt;=250000, I334*K332*-1, IF(E291&lt;50, I334*K332*-1, 0))))))</f>
        <v>0</v>
      </c>
      <c r="L334" s="32"/>
      <c r="M334" s="75"/>
    </row>
    <row r="335" spans="1:13" ht="13.2" hidden="1" customHeight="1" x14ac:dyDescent="0.25">
      <c r="A335" s="103" t="str">
        <f t="shared" si="35"/>
        <v>GS 3,000 - 4,999 kW</v>
      </c>
      <c r="B335" s="103" t="s">
        <v>87</v>
      </c>
      <c r="D335" s="248" t="s">
        <v>86</v>
      </c>
      <c r="E335" s="248"/>
      <c r="F335" s="84"/>
      <c r="G335" s="85"/>
      <c r="H335" s="79">
        <f>SUM(H332,H333)</f>
        <v>351812.67298046796</v>
      </c>
      <c r="I335" s="86"/>
      <c r="J335" s="86"/>
      <c r="K335" s="79">
        <f>SUM(K332,K333)</f>
        <v>355396.01955543371</v>
      </c>
      <c r="L335" s="87">
        <f>K335-H335</f>
        <v>3583.346574965748</v>
      </c>
      <c r="M335" s="88">
        <f>IF((H335)=0,"",(L335/H335))</f>
        <v>1.0185382307602913E-2</v>
      </c>
    </row>
    <row r="336" spans="1:13" ht="13.8" hidden="1" customHeight="1" thickBot="1" x14ac:dyDescent="0.3">
      <c r="A336" s="103" t="str">
        <f t="shared" si="35"/>
        <v>GS 3,000 - 4,999 kW</v>
      </c>
      <c r="B336" s="103" t="s">
        <v>78</v>
      </c>
      <c r="D336" s="131"/>
      <c r="E336" s="132"/>
      <c r="F336" s="89"/>
      <c r="G336" s="90"/>
      <c r="H336" s="91"/>
      <c r="I336" s="89"/>
      <c r="J336" s="61"/>
      <c r="K336" s="91"/>
      <c r="L336" s="92"/>
      <c r="M336" s="65"/>
    </row>
    <row r="337" spans="1:14" x14ac:dyDescent="0.25">
      <c r="A337" s="103" t="str">
        <f t="shared" si="35"/>
        <v>GS 3,000 - 4,999 kW</v>
      </c>
      <c r="B337" s="103" t="s">
        <v>17</v>
      </c>
      <c r="D337" s="135" t="s">
        <v>88</v>
      </c>
      <c r="E337" s="25"/>
      <c r="F337" s="136"/>
      <c r="G337" s="137"/>
      <c r="H337" s="138">
        <f>SUM(H325,H317:H320,H316)</f>
        <v>311338.6486552814</v>
      </c>
      <c r="I337" s="139"/>
      <c r="J337" s="139"/>
      <c r="K337" s="138">
        <f>SUM(K325,K317:K320,K316)</f>
        <v>314509.75181896787</v>
      </c>
      <c r="L337" s="140">
        <f>K337-H337</f>
        <v>3171.1031636864645</v>
      </c>
      <c r="M337" s="141">
        <f>IF((H337)=0,"",(L337/H337))</f>
        <v>1.018538230760279E-2</v>
      </c>
    </row>
    <row r="338" spans="1:14" x14ac:dyDescent="0.25">
      <c r="A338" s="103" t="str">
        <f t="shared" si="35"/>
        <v>GS 3,000 - 4,999 kW</v>
      </c>
      <c r="B338" s="103" t="s">
        <v>17</v>
      </c>
      <c r="D338" s="142" t="s">
        <v>82</v>
      </c>
      <c r="E338" s="25"/>
      <c r="F338" s="136">
        <v>0.13</v>
      </c>
      <c r="G338" s="137"/>
      <c r="H338" s="144">
        <f>H337*F338</f>
        <v>40474.024325186583</v>
      </c>
      <c r="I338" s="136">
        <v>0.13</v>
      </c>
      <c r="J338" s="145"/>
      <c r="K338" s="144">
        <f>K337*I338</f>
        <v>40886.267736465823</v>
      </c>
      <c r="L338" s="119">
        <f>K338-H338</f>
        <v>412.24341127923981</v>
      </c>
      <c r="M338" s="146">
        <f>IF((H338)=0,"",(L338/H338))</f>
        <v>1.0185382307602776E-2</v>
      </c>
    </row>
    <row r="339" spans="1:14" ht="14.4" x14ac:dyDescent="0.3">
      <c r="A339" s="103" t="str">
        <f t="shared" si="35"/>
        <v>GS 3,000 - 4,999 kW</v>
      </c>
      <c r="B339" s="103" t="s">
        <v>17</v>
      </c>
      <c r="D339" s="142" t="s">
        <v>83</v>
      </c>
      <c r="E339" s="147"/>
      <c r="F339" s="148">
        <f>OER</f>
        <v>0.23499999999999999</v>
      </c>
      <c r="G339" s="137"/>
      <c r="H339" s="144">
        <f>IF(OR(ISNUMBER(SEARCH("[DGEN]", E288))=TRUE, ISNUMBER(SEARCH("STREET LIGHT", E288))=TRUE), 0, IF(AND(E290=0, E291=0),0, IF(AND(E291=0, E290*12&gt;250000), 0, IF(AND(E290=0, E291&gt;=50), 0, IF(E290*12&lt;=250000, F339*H337*-1, IF(E291&lt;50, F339*H337*-1, 0))))))</f>
        <v>0</v>
      </c>
      <c r="I339" s="148">
        <f>OER</f>
        <v>0.23499999999999999</v>
      </c>
      <c r="J339" s="145"/>
      <c r="K339" s="144">
        <f>IF(OR(ISNUMBER(SEARCH("[DGEN]", E288))=TRUE, ISNUMBER(SEARCH("STREET LIGHT", E288))=TRUE), 0, IF(AND(E290=0, E291=0),0, IF(AND(E291=0, E290*12&gt;250000), 0, IF(AND(E290=0, E291&gt;=50), 0, IF(E290*12&lt;=250000, I339*K337*-1, IF(E291&lt;50, I339*K337*-1, 0))))))</f>
        <v>0</v>
      </c>
      <c r="L339" s="119"/>
      <c r="M339" s="146"/>
    </row>
    <row r="340" spans="1:14" ht="13.8" customHeight="1" thickBot="1" x14ac:dyDescent="0.3">
      <c r="A340" s="103" t="str">
        <f t="shared" si="35"/>
        <v>GS 3,000 - 4,999 kW</v>
      </c>
      <c r="B340" s="103" t="s">
        <v>89</v>
      </c>
      <c r="C340" s="24">
        <f>B20</f>
        <v>5</v>
      </c>
      <c r="D340" s="247" t="s">
        <v>88</v>
      </c>
      <c r="E340" s="247"/>
      <c r="F340" s="84"/>
      <c r="G340" s="85"/>
      <c r="H340" s="79">
        <f>SUM(H337,H338)</f>
        <v>351812.67298046796</v>
      </c>
      <c r="I340" s="86"/>
      <c r="J340" s="86"/>
      <c r="K340" s="79">
        <f>SUM(K337,K338)</f>
        <v>355396.01955543371</v>
      </c>
      <c r="L340" s="87">
        <f>K340-H340</f>
        <v>3583.346574965748</v>
      </c>
      <c r="M340" s="88">
        <f>IF((H340)=0,"",(L340/H340))</f>
        <v>1.0185382307602913E-2</v>
      </c>
    </row>
    <row r="341" spans="1:14" ht="13.8" thickBot="1" x14ac:dyDescent="0.3">
      <c r="A341" s="103" t="str">
        <f t="shared" si="35"/>
        <v>GS 3,000 - 4,999 kW</v>
      </c>
      <c r="B341" s="103" t="s">
        <v>17</v>
      </c>
      <c r="D341" s="58"/>
      <c r="E341" s="59"/>
      <c r="F341" s="93"/>
      <c r="G341" s="90"/>
      <c r="H341" s="94"/>
      <c r="I341" s="93"/>
      <c r="J341" s="61"/>
      <c r="K341" s="94"/>
      <c r="L341" s="92"/>
      <c r="M341" s="95"/>
    </row>
    <row r="344" spans="1:14" x14ac:dyDescent="0.25">
      <c r="C344" s="103"/>
      <c r="D344" s="104" t="s">
        <v>34</v>
      </c>
      <c r="E344" s="249" t="str">
        <f>D21</f>
        <v>Large Use &gt;5MW</v>
      </c>
      <c r="F344" s="250"/>
      <c r="G344" s="250"/>
      <c r="H344" s="250"/>
      <c r="I344" s="250"/>
      <c r="J344" s="251"/>
      <c r="K344" s="103" t="str">
        <f>IF(N21="DEMAND - INTERVAL","RTSR - INTERVAL METERED","")</f>
        <v/>
      </c>
    </row>
    <row r="345" spans="1:14" x14ac:dyDescent="0.25">
      <c r="C345" s="103"/>
      <c r="D345" s="104" t="s">
        <v>35</v>
      </c>
      <c r="E345" s="252" t="str">
        <f>H21</f>
        <v>Non-RPP (Other)</v>
      </c>
      <c r="F345" s="253"/>
      <c r="G345" s="254"/>
      <c r="H345" s="20"/>
      <c r="I345" s="20"/>
    </row>
    <row r="346" spans="1:14" ht="15.6" x14ac:dyDescent="0.25">
      <c r="C346" s="103"/>
      <c r="D346" s="104" t="s">
        <v>36</v>
      </c>
      <c r="E346" s="21">
        <f>K21</f>
        <v>5650000</v>
      </c>
      <c r="F346" s="105" t="s">
        <v>11</v>
      </c>
      <c r="J346" s="22"/>
      <c r="K346" s="22"/>
      <c r="L346" s="22"/>
      <c r="M346" s="22"/>
      <c r="N346" s="22"/>
    </row>
    <row r="347" spans="1:14" ht="15.6" x14ac:dyDescent="0.3">
      <c r="C347" s="103"/>
      <c r="D347" s="104" t="s">
        <v>37</v>
      </c>
      <c r="E347" s="21">
        <f>L21</f>
        <v>9400</v>
      </c>
      <c r="F347" s="106" t="s">
        <v>16</v>
      </c>
      <c r="G347" s="107"/>
      <c r="H347" s="108"/>
      <c r="I347" s="108"/>
      <c r="J347" s="108"/>
    </row>
    <row r="348" spans="1:14" x14ac:dyDescent="0.25">
      <c r="C348" s="103"/>
      <c r="D348" s="104" t="s">
        <v>38</v>
      </c>
      <c r="E348" s="23">
        <f>I21</f>
        <v>1.0065999999999999</v>
      </c>
    </row>
    <row r="349" spans="1:14" x14ac:dyDescent="0.25">
      <c r="C349" s="103"/>
      <c r="D349" s="104" t="s">
        <v>39</v>
      </c>
      <c r="E349" s="23">
        <f>J21</f>
        <v>1.0065999999999999</v>
      </c>
    </row>
    <row r="350" spans="1:14" x14ac:dyDescent="0.25">
      <c r="C350" s="103"/>
    </row>
    <row r="351" spans="1:14" x14ac:dyDescent="0.25">
      <c r="C351" s="103"/>
      <c r="E351" s="105"/>
      <c r="F351" s="237" t="s">
        <v>40</v>
      </c>
      <c r="G351" s="238"/>
      <c r="H351" s="239"/>
      <c r="I351" s="237" t="s">
        <v>41</v>
      </c>
      <c r="J351" s="238"/>
      <c r="K351" s="239"/>
      <c r="L351" s="237" t="s">
        <v>42</v>
      </c>
      <c r="M351" s="239"/>
    </row>
    <row r="352" spans="1:14" x14ac:dyDescent="0.25">
      <c r="C352" s="103"/>
      <c r="E352" s="240"/>
      <c r="F352" s="109" t="s">
        <v>43</v>
      </c>
      <c r="G352" s="109" t="s">
        <v>44</v>
      </c>
      <c r="H352" s="110" t="s">
        <v>45</v>
      </c>
      <c r="I352" s="109" t="s">
        <v>43</v>
      </c>
      <c r="J352" s="111" t="s">
        <v>44</v>
      </c>
      <c r="K352" s="110" t="s">
        <v>45</v>
      </c>
      <c r="L352" s="242" t="s">
        <v>46</v>
      </c>
      <c r="M352" s="244" t="s">
        <v>47</v>
      </c>
    </row>
    <row r="353" spans="1:15" x14ac:dyDescent="0.25">
      <c r="C353" s="103"/>
      <c r="E353" s="241"/>
      <c r="F353" s="112" t="s">
        <v>48</v>
      </c>
      <c r="G353" s="112"/>
      <c r="H353" s="113" t="s">
        <v>48</v>
      </c>
      <c r="I353" s="112" t="s">
        <v>48</v>
      </c>
      <c r="J353" s="113"/>
      <c r="K353" s="113" t="s">
        <v>48</v>
      </c>
      <c r="L353" s="243"/>
      <c r="M353" s="245"/>
    </row>
    <row r="354" spans="1:15" x14ac:dyDescent="0.25">
      <c r="A354" s="103" t="str">
        <f>$E344</f>
        <v>Large Use &gt;5MW</v>
      </c>
      <c r="D354" s="114" t="s">
        <v>49</v>
      </c>
      <c r="E354" s="25"/>
      <c r="F354" s="26">
        <f>'VRZ BI (2029)'!I354</f>
        <v>10722.24</v>
      </c>
      <c r="G354" s="115">
        <v>1</v>
      </c>
      <c r="H354" s="116">
        <f>G354*F354</f>
        <v>10722.24</v>
      </c>
      <c r="I354" s="45">
        <v>10722.24</v>
      </c>
      <c r="J354" s="117">
        <f>G354</f>
        <v>1</v>
      </c>
      <c r="K354" s="118">
        <f>J354*I354</f>
        <v>10722.24</v>
      </c>
      <c r="L354" s="119">
        <f>K354-H354</f>
        <v>0</v>
      </c>
      <c r="M354" s="120">
        <f>IF(ISERROR(L354/H354), "", L354/H354)</f>
        <v>0</v>
      </c>
    </row>
    <row r="355" spans="1:15" x14ac:dyDescent="0.25">
      <c r="A355" s="103" t="str">
        <f t="shared" ref="A355:A397" si="40">A354</f>
        <v>Large Use &gt;5MW</v>
      </c>
      <c r="D355" s="114" t="s">
        <v>50</v>
      </c>
      <c r="E355" s="25"/>
      <c r="F355" s="36">
        <f>'VRZ BI (2029)'!I355</f>
        <v>6.3644999999999996</v>
      </c>
      <c r="G355" s="115">
        <f>IF($E347&gt;0, $E347, $E346)</f>
        <v>9400</v>
      </c>
      <c r="H355" s="116">
        <f>G355*F355</f>
        <v>59826.299999999996</v>
      </c>
      <c r="I355" s="35">
        <v>6.6566999999999998</v>
      </c>
      <c r="J355" s="117">
        <f>IF($E347&gt;0, $E347, $E346)</f>
        <v>9400</v>
      </c>
      <c r="K355" s="118">
        <f>J355*I355</f>
        <v>62572.979999999996</v>
      </c>
      <c r="L355" s="119">
        <f>K355-H355</f>
        <v>2746.6800000000003</v>
      </c>
      <c r="M355" s="120">
        <f>IF(ISERROR(L355/H355), "", L355/H355)</f>
        <v>4.5910912090502014E-2</v>
      </c>
    </row>
    <row r="356" spans="1:15" ht="13.2" hidden="1" customHeight="1" x14ac:dyDescent="0.25">
      <c r="A356" s="103" t="str">
        <f t="shared" si="40"/>
        <v>Large Use &gt;5MW</v>
      </c>
      <c r="D356" s="114" t="s">
        <v>51</v>
      </c>
      <c r="E356" s="25"/>
      <c r="F356" s="34"/>
      <c r="G356" s="115">
        <f>IF($E347&gt;0, $E347, $E346)</f>
        <v>9400</v>
      </c>
      <c r="H356" s="116">
        <v>0</v>
      </c>
      <c r="I356" s="35"/>
      <c r="J356" s="117">
        <f>IF($E347&gt;0, $E347, $E346)</f>
        <v>9400</v>
      </c>
      <c r="K356" s="118">
        <v>0</v>
      </c>
      <c r="L356" s="119"/>
      <c r="M356" s="120"/>
    </row>
    <row r="357" spans="1:15" ht="13.2" hidden="1" customHeight="1" x14ac:dyDescent="0.25">
      <c r="A357" s="103" t="str">
        <f t="shared" si="40"/>
        <v>Large Use &gt;5MW</v>
      </c>
      <c r="D357" s="114" t="s">
        <v>52</v>
      </c>
      <c r="E357" s="25"/>
      <c r="F357" s="34"/>
      <c r="G357" s="115">
        <f>IF($E347&gt;0, $E347, $E346)</f>
        <v>9400</v>
      </c>
      <c r="H357" s="116">
        <v>0</v>
      </c>
      <c r="I357" s="35"/>
      <c r="J357" s="121">
        <f>IF($E347&gt;0, $E347, $E346)</f>
        <v>9400</v>
      </c>
      <c r="K357" s="118">
        <v>0</v>
      </c>
      <c r="L357" s="119">
        <f t="shared" ref="L357:L375" si="41">K357-H357</f>
        <v>0</v>
      </c>
      <c r="M357" s="120" t="str">
        <f>IF(ISERROR(L357/H357), "", L357/H357)</f>
        <v/>
      </c>
    </row>
    <row r="358" spans="1:15" x14ac:dyDescent="0.25">
      <c r="A358" s="103" t="str">
        <f t="shared" si="40"/>
        <v>Large Use &gt;5MW</v>
      </c>
      <c r="D358" s="114" t="s">
        <v>53</v>
      </c>
      <c r="E358" s="25"/>
      <c r="F358" s="26">
        <f>'VRZ BI (2029)'!I358</f>
        <v>0</v>
      </c>
      <c r="G358" s="115">
        <v>1</v>
      </c>
      <c r="H358" s="116">
        <f>G358*F358</f>
        <v>0</v>
      </c>
      <c r="I358" s="45">
        <v>0</v>
      </c>
      <c r="J358" s="117">
        <f>G358</f>
        <v>1</v>
      </c>
      <c r="K358" s="118">
        <f>J358*I358</f>
        <v>0</v>
      </c>
      <c r="L358" s="119">
        <f t="shared" si="41"/>
        <v>0</v>
      </c>
      <c r="M358" s="120" t="str">
        <f>IF(ISERROR(L358/H358), "", L358/H358)</f>
        <v/>
      </c>
    </row>
    <row r="359" spans="1:15" x14ac:dyDescent="0.25">
      <c r="A359" s="103" t="str">
        <f t="shared" si="40"/>
        <v>Large Use &gt;5MW</v>
      </c>
      <c r="D359" s="114" t="s">
        <v>54</v>
      </c>
      <c r="E359" s="25"/>
      <c r="F359" s="36">
        <f>'VRZ BI (2029)'!I359</f>
        <v>0.50183764731516856</v>
      </c>
      <c r="G359" s="115">
        <f>IF($E347&gt;0, $E347, $E346)</f>
        <v>9400</v>
      </c>
      <c r="H359" s="116">
        <f>G359*F359</f>
        <v>4717.2738847625842</v>
      </c>
      <c r="I359" s="35">
        <v>0.50183764731516856</v>
      </c>
      <c r="J359" s="117">
        <f>IF($E347&gt;0, $E347, $E346)</f>
        <v>9400</v>
      </c>
      <c r="K359" s="118">
        <f>J359*I359</f>
        <v>4717.2738847625842</v>
      </c>
      <c r="L359" s="119">
        <f t="shared" si="41"/>
        <v>0</v>
      </c>
      <c r="M359" s="120">
        <f>IF(ISERROR(L359/H359), "", L359/H359)</f>
        <v>0</v>
      </c>
    </row>
    <row r="360" spans="1:15" x14ac:dyDescent="0.25">
      <c r="A360" s="103" t="str">
        <f t="shared" si="40"/>
        <v>Large Use &gt;5MW</v>
      </c>
      <c r="B360" s="103" t="s">
        <v>55</v>
      </c>
      <c r="C360" s="24">
        <f>B21</f>
        <v>6</v>
      </c>
      <c r="D360" s="122" t="s">
        <v>56</v>
      </c>
      <c r="E360" s="7"/>
      <c r="F360" s="37"/>
      <c r="G360" s="38"/>
      <c r="H360" s="39">
        <f>SUM(H354:H359)</f>
        <v>75265.813884762581</v>
      </c>
      <c r="I360" s="51"/>
      <c r="J360" s="40"/>
      <c r="K360" s="39">
        <f>SUM(K354:K359)</f>
        <v>78012.493884762589</v>
      </c>
      <c r="L360" s="41">
        <f t="shared" si="41"/>
        <v>2746.6800000000076</v>
      </c>
      <c r="M360" s="42">
        <f>IF((H360)=0,"",(L360/H360))</f>
        <v>3.6493061832897654E-2</v>
      </c>
    </row>
    <row r="361" spans="1:15" x14ac:dyDescent="0.25">
      <c r="A361" s="103" t="str">
        <f t="shared" si="40"/>
        <v>Large Use &gt;5MW</v>
      </c>
      <c r="D361" s="123" t="s">
        <v>57</v>
      </c>
      <c r="E361" s="25"/>
      <c r="F361" s="34">
        <f>IF((E346*12&gt;=150000), 0, IF(E345="RPP",(F377*OffPeakPer+F378*MidPeakPer+F379*OnPeakPer),IF(E345="Non-RPP (Retailer)",F380,F381)))</f>
        <v>0</v>
      </c>
      <c r="G361" s="43">
        <f>IF(F361=0, 0, $E346*E348-E346)</f>
        <v>0</v>
      </c>
      <c r="H361" s="28">
        <f t="shared" ref="H361:H368" si="42">G361*F361</f>
        <v>0</v>
      </c>
      <c r="I361" s="35">
        <f>IF((E346*12&gt;=150000), 0, IF(E345="RPP",(I377*OffPeakPer+I378*MidPeakPer+I379*OnPeakPer),IF(E345="Non-RPP (Retailer)",I380,I381)))</f>
        <v>0</v>
      </c>
      <c r="J361" s="44">
        <f>IF(I361=0, 0, E346*E349-E346)</f>
        <v>0</v>
      </c>
      <c r="K361" s="31">
        <f t="shared" ref="K361:K368" si="43">J361*I361</f>
        <v>0</v>
      </c>
      <c r="L361" s="32">
        <f t="shared" si="41"/>
        <v>0</v>
      </c>
      <c r="M361" s="33" t="str">
        <f t="shared" ref="M361:M368" si="44">IF(ISERROR(L361/H361), "", L361/H361)</f>
        <v/>
      </c>
    </row>
    <row r="362" spans="1:15" ht="26.4" x14ac:dyDescent="0.25">
      <c r="A362" s="103" t="str">
        <f t="shared" si="40"/>
        <v>Large Use &gt;5MW</v>
      </c>
      <c r="D362" s="123" t="s">
        <v>58</v>
      </c>
      <c r="E362" s="25"/>
      <c r="F362" s="36">
        <f>'VRZ BI (2029)'!I362</f>
        <v>0</v>
      </c>
      <c r="G362" s="55">
        <f>IF($E347&gt;0, $E347, $E346)</f>
        <v>9400</v>
      </c>
      <c r="H362" s="116">
        <f t="shared" si="42"/>
        <v>0</v>
      </c>
      <c r="I362" s="35">
        <v>0</v>
      </c>
      <c r="J362" s="56">
        <f>IF($E347&gt;0, $E347, $E346)</f>
        <v>9400</v>
      </c>
      <c r="K362" s="118">
        <f t="shared" si="43"/>
        <v>0</v>
      </c>
      <c r="L362" s="119">
        <f t="shared" si="41"/>
        <v>0</v>
      </c>
      <c r="M362" s="120" t="str">
        <f t="shared" si="44"/>
        <v/>
      </c>
    </row>
    <row r="363" spans="1:15" x14ac:dyDescent="0.25">
      <c r="A363" s="103" t="str">
        <f t="shared" si="40"/>
        <v>Large Use &gt;5MW</v>
      </c>
      <c r="D363" s="123" t="s">
        <v>59</v>
      </c>
      <c r="E363" s="25"/>
      <c r="F363" s="36">
        <f>'VRZ BI (2029)'!I363</f>
        <v>0</v>
      </c>
      <c r="G363" s="55">
        <f>IF($E347&gt;0, $E347, $E346)</f>
        <v>9400</v>
      </c>
      <c r="H363" s="116">
        <f t="shared" si="42"/>
        <v>0</v>
      </c>
      <c r="I363" s="35">
        <v>0</v>
      </c>
      <c r="J363" s="56">
        <f>IF($E347&gt;0, $E347, $E346)</f>
        <v>9400</v>
      </c>
      <c r="K363" s="118">
        <f t="shared" si="43"/>
        <v>0</v>
      </c>
      <c r="L363" s="119">
        <f t="shared" si="41"/>
        <v>0</v>
      </c>
      <c r="M363" s="120" t="str">
        <f t="shared" si="44"/>
        <v/>
      </c>
    </row>
    <row r="364" spans="1:15" x14ac:dyDescent="0.25">
      <c r="A364" s="103" t="str">
        <f t="shared" si="40"/>
        <v>Large Use &gt;5MW</v>
      </c>
      <c r="D364" s="123" t="s">
        <v>60</v>
      </c>
      <c r="E364" s="25"/>
      <c r="F364" s="36">
        <f>'VRZ BI (2029)'!I364</f>
        <v>0</v>
      </c>
      <c r="G364" s="55">
        <f>E346</f>
        <v>5650000</v>
      </c>
      <c r="H364" s="116">
        <f t="shared" si="42"/>
        <v>0</v>
      </c>
      <c r="I364" s="35">
        <v>0</v>
      </c>
      <c r="J364" s="56">
        <f>E346</f>
        <v>5650000</v>
      </c>
      <c r="K364" s="118">
        <f t="shared" si="43"/>
        <v>0</v>
      </c>
      <c r="L364" s="119">
        <f t="shared" si="41"/>
        <v>0</v>
      </c>
      <c r="M364" s="120" t="str">
        <f t="shared" si="44"/>
        <v/>
      </c>
    </row>
    <row r="365" spans="1:15" x14ac:dyDescent="0.25">
      <c r="A365" s="103" t="str">
        <f t="shared" si="40"/>
        <v>Large Use &gt;5MW</v>
      </c>
      <c r="D365" s="114" t="s">
        <v>61</v>
      </c>
      <c r="E365" s="25"/>
      <c r="F365" s="36">
        <f>'VRZ BI (2029)'!I365</f>
        <v>0.6886538972597811</v>
      </c>
      <c r="G365" s="55">
        <f>IF($E347&gt;0, $E347, $E346)</f>
        <v>9400</v>
      </c>
      <c r="H365" s="116">
        <f t="shared" si="42"/>
        <v>6473.3466342419424</v>
      </c>
      <c r="I365" s="35">
        <v>0.72013545908757925</v>
      </c>
      <c r="J365" s="56">
        <f>IF($E347&gt;0, $E347, $E346)</f>
        <v>9400</v>
      </c>
      <c r="K365" s="118">
        <f t="shared" si="43"/>
        <v>6769.2733154232446</v>
      </c>
      <c r="L365" s="119">
        <f t="shared" si="41"/>
        <v>295.92668118130223</v>
      </c>
      <c r="M365" s="120">
        <f t="shared" si="44"/>
        <v>4.5714635396773645E-2</v>
      </c>
      <c r="O365" s="160"/>
    </row>
    <row r="366" spans="1:15" ht="26.4" x14ac:dyDescent="0.25">
      <c r="A366" s="103" t="str">
        <f t="shared" si="40"/>
        <v>Large Use &gt;5MW</v>
      </c>
      <c r="D366" s="123" t="s">
        <v>62</v>
      </c>
      <c r="E366" s="25"/>
      <c r="F366" s="26">
        <v>0</v>
      </c>
      <c r="G366" s="115">
        <v>1</v>
      </c>
      <c r="H366" s="116">
        <f t="shared" si="42"/>
        <v>0</v>
      </c>
      <c r="I366" s="45">
        <v>0</v>
      </c>
      <c r="J366" s="121">
        <v>1</v>
      </c>
      <c r="K366" s="118">
        <f t="shared" si="43"/>
        <v>0</v>
      </c>
      <c r="L366" s="119">
        <f t="shared" si="41"/>
        <v>0</v>
      </c>
      <c r="M366" s="120" t="str">
        <f t="shared" si="44"/>
        <v/>
      </c>
    </row>
    <row r="367" spans="1:15" x14ac:dyDescent="0.25">
      <c r="A367" s="103" t="str">
        <f t="shared" si="40"/>
        <v>Large Use &gt;5MW</v>
      </c>
      <c r="D367" s="114" t="s">
        <v>63</v>
      </c>
      <c r="E367" s="25"/>
      <c r="F367" s="26">
        <v>0</v>
      </c>
      <c r="G367" s="115">
        <v>1</v>
      </c>
      <c r="H367" s="116">
        <f t="shared" si="42"/>
        <v>0</v>
      </c>
      <c r="I367" s="45">
        <v>0</v>
      </c>
      <c r="J367" s="121">
        <v>1</v>
      </c>
      <c r="K367" s="118">
        <f t="shared" si="43"/>
        <v>0</v>
      </c>
      <c r="L367" s="119">
        <f t="shared" si="41"/>
        <v>0</v>
      </c>
      <c r="M367" s="120" t="str">
        <f t="shared" si="44"/>
        <v/>
      </c>
    </row>
    <row r="368" spans="1:15" x14ac:dyDescent="0.25">
      <c r="A368" s="103" t="str">
        <f t="shared" si="40"/>
        <v>Large Use &gt;5MW</v>
      </c>
      <c r="D368" s="114" t="s">
        <v>64</v>
      </c>
      <c r="E368" s="25"/>
      <c r="F368" s="36">
        <f>'VRZ BI (2029)'!I368</f>
        <v>1.3330882734288146E-2</v>
      </c>
      <c r="G368" s="55">
        <f>IF($E347&gt;0, $E347, $E346)</f>
        <v>9400</v>
      </c>
      <c r="H368" s="116">
        <f t="shared" si="42"/>
        <v>125.31029770230857</v>
      </c>
      <c r="I368" s="35">
        <v>1.3330882734288146E-2</v>
      </c>
      <c r="J368" s="56">
        <f>IF($E347&gt;0, $E347, $E346)</f>
        <v>9400</v>
      </c>
      <c r="K368" s="118">
        <f t="shared" si="43"/>
        <v>125.31029770230857</v>
      </c>
      <c r="L368" s="119">
        <f t="shared" si="41"/>
        <v>0</v>
      </c>
      <c r="M368" s="120">
        <f t="shared" si="44"/>
        <v>0</v>
      </c>
    </row>
    <row r="369" spans="1:15" ht="26.4" x14ac:dyDescent="0.25">
      <c r="A369" s="103" t="str">
        <f t="shared" si="40"/>
        <v>Large Use &gt;5MW</v>
      </c>
      <c r="B369" s="103" t="s">
        <v>65</v>
      </c>
      <c r="C369" s="24">
        <f>B21</f>
        <v>6</v>
      </c>
      <c r="D369" s="124" t="s">
        <v>66</v>
      </c>
      <c r="E369" s="125"/>
      <c r="F369" s="48"/>
      <c r="G369" s="49"/>
      <c r="H369" s="50">
        <f>SUM(H360:H368)</f>
        <v>81864.470816706831</v>
      </c>
      <c r="I369" s="51"/>
      <c r="J369" s="52"/>
      <c r="K369" s="50">
        <f>SUM(K360:K368)</f>
        <v>84907.077497888138</v>
      </c>
      <c r="L369" s="41">
        <f t="shared" si="41"/>
        <v>3042.6066811813071</v>
      </c>
      <c r="M369" s="42">
        <f>IF((H369)=0,"",(L369/H369))</f>
        <v>3.7166387943722887E-2</v>
      </c>
    </row>
    <row r="370" spans="1:15" x14ac:dyDescent="0.25">
      <c r="A370" s="103" t="str">
        <f t="shared" si="40"/>
        <v>Large Use &gt;5MW</v>
      </c>
      <c r="D370" s="126" t="s">
        <v>67</v>
      </c>
      <c r="E370" s="25"/>
      <c r="F370" s="36">
        <f>'VRZ BI (2029)'!I370</f>
        <v>6.8661000000000003</v>
      </c>
      <c r="G370" s="43">
        <f>IF($E347&gt;0, $E347, $E346*$E348)</f>
        <v>9400</v>
      </c>
      <c r="H370" s="116">
        <f>G370*F370</f>
        <v>64541.340000000004</v>
      </c>
      <c r="I370" s="35">
        <v>7.2431000000000001</v>
      </c>
      <c r="J370" s="44">
        <f>IF($E347&gt;0, $E347, $E346*$E349)</f>
        <v>9400</v>
      </c>
      <c r="K370" s="118">
        <f>J370*I370</f>
        <v>68085.14</v>
      </c>
      <c r="L370" s="119">
        <f t="shared" si="41"/>
        <v>3543.7999999999956</v>
      </c>
      <c r="M370" s="120">
        <f>IF(ISERROR(L370/H370), "", L370/H370)</f>
        <v>5.4907443818179101E-2</v>
      </c>
      <c r="N370" s="127" t="str">
        <f>IF(ISERROR(ABS(M370)), "", IF(ABS(M370)&gt;=4%, "In the manager's summary, discuss the reasoning for the change in RTSR rates", ""))</f>
        <v>In the manager's summary, discuss the reasoning for the change in RTSR rates</v>
      </c>
      <c r="O370" s="160"/>
    </row>
    <row r="371" spans="1:15" ht="26.4" x14ac:dyDescent="0.25">
      <c r="A371" s="103" t="str">
        <f t="shared" si="40"/>
        <v>Large Use &gt;5MW</v>
      </c>
      <c r="D371" s="128" t="s">
        <v>68</v>
      </c>
      <c r="E371" s="25"/>
      <c r="F371" s="36">
        <f>'VRZ BI (2029)'!I371</f>
        <v>4.6989999999999998</v>
      </c>
      <c r="G371" s="43">
        <f>IF($E347&gt;0, $E347, $E346*$E348)</f>
        <v>9400</v>
      </c>
      <c r="H371" s="116">
        <f>G371*F371</f>
        <v>44170.6</v>
      </c>
      <c r="I371" s="35">
        <v>4.9511000000000003</v>
      </c>
      <c r="J371" s="44">
        <f>IF($E347&gt;0, $E347, $E346*$E349)</f>
        <v>9400</v>
      </c>
      <c r="K371" s="118">
        <f>J371*I371</f>
        <v>46540.340000000004</v>
      </c>
      <c r="L371" s="119">
        <f t="shared" si="41"/>
        <v>2369.7400000000052</v>
      </c>
      <c r="M371" s="120">
        <f>IF(ISERROR(L371/H371), "", L371/H371)</f>
        <v>5.3649712704830939E-2</v>
      </c>
      <c r="N371" s="127" t="str">
        <f>IF(ISERROR(ABS(M371)), "", IF(ABS(M371)&gt;=4%, "In the manager's summary, discuss the reasoning for the change in RTSR rates", ""))</f>
        <v>In the manager's summary, discuss the reasoning for the change in RTSR rates</v>
      </c>
      <c r="O371" s="160"/>
    </row>
    <row r="372" spans="1:15" ht="26.4" x14ac:dyDescent="0.25">
      <c r="A372" s="103" t="str">
        <f t="shared" si="40"/>
        <v>Large Use &gt;5MW</v>
      </c>
      <c r="B372" s="103" t="s">
        <v>69</v>
      </c>
      <c r="C372" s="24">
        <f>B21</f>
        <v>6</v>
      </c>
      <c r="D372" s="124" t="s">
        <v>70</v>
      </c>
      <c r="E372" s="7"/>
      <c r="F372" s="48"/>
      <c r="G372" s="49"/>
      <c r="H372" s="50">
        <f>SUM(H369:H371)</f>
        <v>190576.41081670683</v>
      </c>
      <c r="I372" s="51"/>
      <c r="J372" s="40"/>
      <c r="K372" s="50">
        <f>SUM(K369:K371)</f>
        <v>199532.55749788813</v>
      </c>
      <c r="L372" s="41">
        <f t="shared" si="41"/>
        <v>8956.1466811813007</v>
      </c>
      <c r="M372" s="42">
        <f>IF((H372)=0,"",(L372/H372))</f>
        <v>4.6995043315172784E-2</v>
      </c>
    </row>
    <row r="373" spans="1:15" ht="26.4" x14ac:dyDescent="0.25">
      <c r="A373" s="103" t="str">
        <f t="shared" si="40"/>
        <v>Large Use &gt;5MW</v>
      </c>
      <c r="D373" s="129" t="s">
        <v>71</v>
      </c>
      <c r="E373" s="25"/>
      <c r="F373" s="34">
        <v>4.7000000000000002E-3</v>
      </c>
      <c r="G373" s="43">
        <f>E346*E348</f>
        <v>5687290</v>
      </c>
      <c r="H373" s="53">
        <f>G373*F373</f>
        <v>26730.263000000003</v>
      </c>
      <c r="I373" s="35">
        <f>F373</f>
        <v>4.7000000000000002E-3</v>
      </c>
      <c r="J373" s="44">
        <f>E346*E349</f>
        <v>5687290</v>
      </c>
      <c r="K373" s="118">
        <f>J373*I373</f>
        <v>26730.263000000003</v>
      </c>
      <c r="L373" s="119">
        <f t="shared" si="41"/>
        <v>0</v>
      </c>
      <c r="M373" s="120">
        <f>IF(ISERROR(L373/H373), "", L373/H373)</f>
        <v>0</v>
      </c>
    </row>
    <row r="374" spans="1:15" ht="26.4" x14ac:dyDescent="0.25">
      <c r="A374" s="103" t="str">
        <f t="shared" si="40"/>
        <v>Large Use &gt;5MW</v>
      </c>
      <c r="D374" s="129" t="s">
        <v>72</v>
      </c>
      <c r="E374" s="25"/>
      <c r="F374" s="34">
        <v>5.9999999999999995E-4</v>
      </c>
      <c r="G374" s="43">
        <f>E346*E348</f>
        <v>5687290</v>
      </c>
      <c r="H374" s="53">
        <f>G374*F374</f>
        <v>3412.3739999999998</v>
      </c>
      <c r="I374" s="35">
        <f>F374</f>
        <v>5.9999999999999995E-4</v>
      </c>
      <c r="J374" s="44">
        <f>E346*E349</f>
        <v>5687290</v>
      </c>
      <c r="K374" s="118">
        <f>J374*I374</f>
        <v>3412.3739999999998</v>
      </c>
      <c r="L374" s="119">
        <f t="shared" si="41"/>
        <v>0</v>
      </c>
      <c r="M374" s="120">
        <f>IF(ISERROR(L374/H374), "", L374/H374)</f>
        <v>0</v>
      </c>
    </row>
    <row r="375" spans="1:15" x14ac:dyDescent="0.25">
      <c r="A375" s="103" t="str">
        <f t="shared" si="40"/>
        <v>Large Use &gt;5MW</v>
      </c>
      <c r="D375" s="25" t="s">
        <v>73</v>
      </c>
      <c r="E375" s="25"/>
      <c r="F375" s="54">
        <v>0.25</v>
      </c>
      <c r="G375" s="27">
        <v>1</v>
      </c>
      <c r="H375" s="130">
        <f>G375*F375</f>
        <v>0.25</v>
      </c>
      <c r="I375" s="45">
        <v>0.25</v>
      </c>
      <c r="J375" s="30">
        <v>1</v>
      </c>
      <c r="K375" s="118">
        <f>J375*I375</f>
        <v>0.25</v>
      </c>
      <c r="L375" s="119">
        <f t="shared" si="41"/>
        <v>0</v>
      </c>
      <c r="M375" s="120">
        <f>IF(ISERROR(L375/H375), "", L375/H375)</f>
        <v>0</v>
      </c>
    </row>
    <row r="376" spans="1:15" ht="26.4" hidden="1" customHeight="1" x14ac:dyDescent="0.25">
      <c r="A376" s="103" t="str">
        <f t="shared" si="40"/>
        <v>Large Use &gt;5MW</v>
      </c>
      <c r="D376" s="129" t="s">
        <v>74</v>
      </c>
      <c r="E376" s="25"/>
      <c r="F376" s="34"/>
      <c r="G376" s="43"/>
      <c r="H376" s="130"/>
      <c r="I376" s="35"/>
      <c r="J376" s="44"/>
      <c r="K376" s="118"/>
      <c r="L376" s="119"/>
      <c r="M376" s="120"/>
    </row>
    <row r="377" spans="1:15" ht="13.2" hidden="1" customHeight="1" x14ac:dyDescent="0.25">
      <c r="A377" s="103" t="str">
        <f t="shared" si="40"/>
        <v>Large Use &gt;5MW</v>
      </c>
      <c r="B377" s="103" t="s">
        <v>12</v>
      </c>
      <c r="D377" s="25" t="s">
        <v>75</v>
      </c>
      <c r="E377" s="25"/>
      <c r="F377" s="96">
        <v>8.6999999999999994E-2</v>
      </c>
      <c r="G377" s="55">
        <f>IF(AND(E346*12&gt;=150000),OffPeakPer*E346*E348,OffPeakPer*E346)</f>
        <v>3639865.5999999996</v>
      </c>
      <c r="H377" s="130">
        <f>G377*F377</f>
        <v>316668.30719999992</v>
      </c>
      <c r="I377" s="35">
        <f>OffPeak</f>
        <v>9.8000000000000004E-2</v>
      </c>
      <c r="J377" s="56">
        <f>IF(AND(E346*12&gt;=150000),OffPeakPer*E346*E349,OffPeakPer*E346)</f>
        <v>3639865.5999999996</v>
      </c>
      <c r="K377" s="118">
        <f>J377*I377</f>
        <v>356706.82879999996</v>
      </c>
      <c r="L377" s="119">
        <f>K377-H377</f>
        <v>40038.521600000036</v>
      </c>
      <c r="M377" s="120">
        <f>IF(ISERROR(L377/H377), "", L377/H377)</f>
        <v>0.12643678160919555</v>
      </c>
    </row>
    <row r="378" spans="1:15" ht="13.2" hidden="1" customHeight="1" x14ac:dyDescent="0.25">
      <c r="A378" s="103" t="str">
        <f t="shared" si="40"/>
        <v>Large Use &gt;5MW</v>
      </c>
      <c r="B378" s="103" t="s">
        <v>12</v>
      </c>
      <c r="D378" s="25" t="s">
        <v>76</v>
      </c>
      <c r="E378" s="25"/>
      <c r="F378" s="96">
        <v>0.157</v>
      </c>
      <c r="G378" s="55">
        <f>IF(AND(E346*12&gt;=150000),MidPeakPer*E346*E348,MidPeakPer*E346)</f>
        <v>1023712.2</v>
      </c>
      <c r="H378" s="130">
        <f>G378*F378</f>
        <v>160722.81539999999</v>
      </c>
      <c r="I378" s="35">
        <f>MidPeak</f>
        <v>0.157</v>
      </c>
      <c r="J378" s="56">
        <f>IF(AND(E346*12&gt;=150000),MidPeakPer*E346*E349,MidPeakPer*E346)</f>
        <v>1023712.2</v>
      </c>
      <c r="K378" s="118">
        <f>J378*I378</f>
        <v>160722.81539999999</v>
      </c>
      <c r="L378" s="119">
        <f>K378-H378</f>
        <v>0</v>
      </c>
      <c r="M378" s="120">
        <f>IF(ISERROR(L378/H378), "", L378/H378)</f>
        <v>0</v>
      </c>
    </row>
    <row r="379" spans="1:15" ht="13.2" hidden="1" customHeight="1" x14ac:dyDescent="0.25">
      <c r="A379" s="103" t="str">
        <f t="shared" si="40"/>
        <v>Large Use &gt;5MW</v>
      </c>
      <c r="B379" s="103" t="s">
        <v>12</v>
      </c>
      <c r="D379" s="103" t="s">
        <v>77</v>
      </c>
      <c r="E379" s="25"/>
      <c r="F379" s="96">
        <v>0.182</v>
      </c>
      <c r="G379" s="55">
        <f>IF(AND(E346*12&gt;=150000),OnPeakPer*E346*E348,OnPeakPer*E346)</f>
        <v>1023712.2</v>
      </c>
      <c r="H379" s="130">
        <f>G379*F379</f>
        <v>186315.62039999999</v>
      </c>
      <c r="I379" s="35">
        <f>OnPeak</f>
        <v>0.20300000000000001</v>
      </c>
      <c r="J379" s="56">
        <f>IF(AND(E346*12&gt;=150000),OnPeakPer*E346*E349,OnPeakPer*E346)</f>
        <v>1023712.2</v>
      </c>
      <c r="K379" s="118">
        <f>J379*I379</f>
        <v>207813.5766</v>
      </c>
      <c r="L379" s="119">
        <f>K379-H379</f>
        <v>21497.956200000015</v>
      </c>
      <c r="M379" s="120">
        <f>IF(ISERROR(L379/H379), "", L379/H379)</f>
        <v>0.11538461538461547</v>
      </c>
    </row>
    <row r="380" spans="1:15" ht="13.2" hidden="1" customHeight="1" x14ac:dyDescent="0.25">
      <c r="A380" s="103" t="str">
        <f t="shared" si="40"/>
        <v>Large Use &gt;5MW</v>
      </c>
      <c r="B380" s="103" t="s">
        <v>78</v>
      </c>
      <c r="D380" s="25" t="s">
        <v>79</v>
      </c>
      <c r="E380" s="25"/>
      <c r="F380" s="57">
        <v>0.11308</v>
      </c>
      <c r="G380" s="55">
        <f>IF(AND(E346*12&gt;=150000),E346*E348,E346)</f>
        <v>5687290</v>
      </c>
      <c r="H380" s="130">
        <f>G380*F380</f>
        <v>643118.75320000004</v>
      </c>
      <c r="I380" s="35">
        <f>F380</f>
        <v>0.11308</v>
      </c>
      <c r="J380" s="56">
        <f>IF(AND(E346*12&gt;=150000),E346*E349,E346)</f>
        <v>5687290</v>
      </c>
      <c r="K380" s="118">
        <f>J380*I380</f>
        <v>643118.75320000004</v>
      </c>
      <c r="L380" s="119">
        <f>K380-H380</f>
        <v>0</v>
      </c>
      <c r="M380" s="120">
        <f>IF(ISERROR(L380/H380), "", L380/H380)</f>
        <v>0</v>
      </c>
    </row>
    <row r="381" spans="1:15" ht="13.8" thickBot="1" x14ac:dyDescent="0.3">
      <c r="A381" s="103" t="str">
        <f t="shared" si="40"/>
        <v>Large Use &gt;5MW</v>
      </c>
      <c r="B381" s="103" t="s">
        <v>17</v>
      </c>
      <c r="D381" s="25" t="s">
        <v>80</v>
      </c>
      <c r="E381" s="25"/>
      <c r="F381" s="57">
        <v>0.11308</v>
      </c>
      <c r="G381" s="55">
        <f>IF(AND(E346*12&gt;=150000),E346*E348,E346)</f>
        <v>5687290</v>
      </c>
      <c r="H381" s="130">
        <f>G381*F381</f>
        <v>643118.75320000004</v>
      </c>
      <c r="I381" s="35">
        <f>F381</f>
        <v>0.11308</v>
      </c>
      <c r="J381" s="56">
        <f>IF(AND(E346*12&gt;=150000),E346*E349,E346)</f>
        <v>5687290</v>
      </c>
      <c r="K381" s="118">
        <f>J381*I381</f>
        <v>643118.75320000004</v>
      </c>
      <c r="L381" s="119">
        <f>K381-H381</f>
        <v>0</v>
      </c>
      <c r="M381" s="120">
        <f>IF(ISERROR(L381/H381), "", L381/H381)</f>
        <v>0</v>
      </c>
    </row>
    <row r="382" spans="1:15" ht="13.8" thickBot="1" x14ac:dyDescent="0.3">
      <c r="A382" s="103" t="str">
        <f t="shared" si="40"/>
        <v>Large Use &gt;5MW</v>
      </c>
      <c r="D382" s="58"/>
      <c r="E382" s="59"/>
      <c r="F382" s="60"/>
      <c r="G382" s="61"/>
      <c r="H382" s="62"/>
      <c r="I382" s="60"/>
      <c r="J382" s="63"/>
      <c r="K382" s="62"/>
      <c r="L382" s="64"/>
      <c r="M382" s="65"/>
    </row>
    <row r="383" spans="1:15" ht="13.2" hidden="1" customHeight="1" x14ac:dyDescent="0.25">
      <c r="A383" s="103" t="str">
        <f t="shared" si="40"/>
        <v>Large Use &gt;5MW</v>
      </c>
      <c r="B383" s="103" t="s">
        <v>12</v>
      </c>
      <c r="D383" s="135" t="s">
        <v>81</v>
      </c>
      <c r="E383" s="25"/>
      <c r="F383" s="66"/>
      <c r="G383" s="67"/>
      <c r="H383" s="68">
        <f>SUM(H373:H379,H372)</f>
        <v>884426.04081670672</v>
      </c>
      <c r="I383" s="69"/>
      <c r="J383" s="69"/>
      <c r="K383" s="68">
        <f>SUM(K373:K379,K372)</f>
        <v>954918.6652978881</v>
      </c>
      <c r="L383" s="70">
        <f>K383-H383</f>
        <v>70492.624481181381</v>
      </c>
      <c r="M383" s="71">
        <f>IF((H383)=0,"",(L383/H383))</f>
        <v>7.9704374620274951E-2</v>
      </c>
    </row>
    <row r="384" spans="1:15" ht="13.2" hidden="1" customHeight="1" x14ac:dyDescent="0.25">
      <c r="A384" s="103" t="str">
        <f t="shared" si="40"/>
        <v>Large Use &gt;5MW</v>
      </c>
      <c r="B384" s="103" t="s">
        <v>12</v>
      </c>
      <c r="D384" s="142" t="s">
        <v>82</v>
      </c>
      <c r="E384" s="25"/>
      <c r="F384" s="66">
        <v>0.13</v>
      </c>
      <c r="G384" s="72"/>
      <c r="H384" s="73">
        <f>H383*F384</f>
        <v>114975.38530617188</v>
      </c>
      <c r="I384" s="74">
        <v>0.13</v>
      </c>
      <c r="J384" s="27"/>
      <c r="K384" s="73">
        <f>K383*I384</f>
        <v>124139.42648872545</v>
      </c>
      <c r="L384" s="32">
        <f>K384-H384</f>
        <v>9164.0411825535703</v>
      </c>
      <c r="M384" s="75">
        <f>IF((H384)=0,"",(L384/H384))</f>
        <v>7.9704374620274868E-2</v>
      </c>
    </row>
    <row r="385" spans="1:13" ht="14.4" hidden="1" customHeight="1" x14ac:dyDescent="0.3">
      <c r="A385" s="103" t="str">
        <f t="shared" si="40"/>
        <v>Large Use &gt;5MW</v>
      </c>
      <c r="B385" s="103" t="s">
        <v>12</v>
      </c>
      <c r="D385" s="142" t="s">
        <v>83</v>
      </c>
      <c r="E385" s="147"/>
      <c r="F385" s="76">
        <f>OER</f>
        <v>0.23499999999999999</v>
      </c>
      <c r="G385" s="72"/>
      <c r="H385" s="73">
        <f>IF(OR(ISNUMBER(SEARCH("[DGEN]", E344))=TRUE, ISNUMBER(SEARCH("STREET LIGHT", E344))=TRUE), 0, IF(AND(E346=0, E347=0),0, IF(AND(E347=0, E346*12&gt;250000), 0, IF(AND(E346=0, E347&gt;=50), 0, IF(E346*12&lt;=250000, F385*H383*-1, IF(E347&lt;50, F385*H383*-1, 0))))))</f>
        <v>0</v>
      </c>
      <c r="I385" s="76">
        <f>OER</f>
        <v>0.23499999999999999</v>
      </c>
      <c r="J385" s="27"/>
      <c r="K385" s="73">
        <f>IF(OR(ISNUMBER(SEARCH("[DGEN]", E344))=TRUE, ISNUMBER(SEARCH("STREET LIGHT", E344))=TRUE), 0, IF(AND(E346=0, E347=0),0, IF(AND(E347=0, E346*12&gt;250000), 0, IF(AND(E346=0, E347&gt;=50), 0, IF(E346*12&lt;=250000, I385*K383*-1, IF(E347&lt;50, I385*K383*-1, 0))))))</f>
        <v>0</v>
      </c>
      <c r="L385" s="32">
        <f>K385-H385</f>
        <v>0</v>
      </c>
      <c r="M385" s="75"/>
    </row>
    <row r="386" spans="1:13" ht="13.2" hidden="1" customHeight="1" x14ac:dyDescent="0.25">
      <c r="A386" s="103" t="str">
        <f t="shared" si="40"/>
        <v>Large Use &gt;5MW</v>
      </c>
      <c r="B386" s="103" t="s">
        <v>84</v>
      </c>
      <c r="D386" s="248" t="s">
        <v>85</v>
      </c>
      <c r="E386" s="248"/>
      <c r="F386" s="77"/>
      <c r="G386" s="78"/>
      <c r="H386" s="79">
        <f>H383+H384+H385</f>
        <v>999401.42612287856</v>
      </c>
      <c r="I386" s="80"/>
      <c r="J386" s="80"/>
      <c r="K386" s="81">
        <f>K383+K384+K385</f>
        <v>1079058.0917866135</v>
      </c>
      <c r="L386" s="82">
        <f>K386-H386</f>
        <v>79656.665663734893</v>
      </c>
      <c r="M386" s="83">
        <f>IF((H386)=0,"",(L386/H386))</f>
        <v>7.9704374620274895E-2</v>
      </c>
    </row>
    <row r="387" spans="1:13" ht="13.8" hidden="1" customHeight="1" thickBot="1" x14ac:dyDescent="0.3">
      <c r="A387" s="103" t="str">
        <f t="shared" si="40"/>
        <v>Large Use &gt;5MW</v>
      </c>
      <c r="B387" s="103" t="s">
        <v>12</v>
      </c>
      <c r="D387" s="131"/>
      <c r="E387" s="132"/>
      <c r="F387" s="60"/>
      <c r="G387" s="61"/>
      <c r="H387" s="62"/>
      <c r="I387" s="60"/>
      <c r="J387" s="63"/>
      <c r="K387" s="62"/>
      <c r="L387" s="64"/>
      <c r="M387" s="65"/>
    </row>
    <row r="388" spans="1:13" ht="13.2" hidden="1" customHeight="1" x14ac:dyDescent="0.25">
      <c r="A388" s="103" t="str">
        <f t="shared" si="40"/>
        <v>Large Use &gt;5MW</v>
      </c>
      <c r="B388" s="103" t="s">
        <v>78</v>
      </c>
      <c r="D388" s="135" t="s">
        <v>86</v>
      </c>
      <c r="E388" s="25"/>
      <c r="F388" s="66"/>
      <c r="G388" s="67"/>
      <c r="H388" s="68">
        <f>SUM(H380,H373:H376,H372)</f>
        <v>863838.05101670686</v>
      </c>
      <c r="I388" s="69"/>
      <c r="J388" s="69"/>
      <c r="K388" s="68">
        <f>SUM(K380,K373:K376,K372)</f>
        <v>872794.19769788813</v>
      </c>
      <c r="L388" s="70">
        <f>K388-H388</f>
        <v>8956.1466811812716</v>
      </c>
      <c r="M388" s="71">
        <f>IF((H388)=0,"",(L388/H388))</f>
        <v>1.0367853871035436E-2</v>
      </c>
    </row>
    <row r="389" spans="1:13" ht="13.2" hidden="1" customHeight="1" x14ac:dyDescent="0.25">
      <c r="A389" s="103" t="str">
        <f t="shared" si="40"/>
        <v>Large Use &gt;5MW</v>
      </c>
      <c r="B389" s="103" t="s">
        <v>78</v>
      </c>
      <c r="D389" s="142" t="s">
        <v>82</v>
      </c>
      <c r="E389" s="25"/>
      <c r="F389" s="66">
        <v>0.13</v>
      </c>
      <c r="G389" s="67"/>
      <c r="H389" s="73">
        <f>H388*F389</f>
        <v>112298.94663217189</v>
      </c>
      <c r="I389" s="66">
        <v>0.13</v>
      </c>
      <c r="J389" s="74"/>
      <c r="K389" s="73">
        <f>K388*I389</f>
        <v>113463.24570072546</v>
      </c>
      <c r="L389" s="32">
        <f>K389-H389</f>
        <v>1164.2990685535624</v>
      </c>
      <c r="M389" s="75">
        <f>IF((H389)=0,"",(L389/H389))</f>
        <v>1.036785387103541E-2</v>
      </c>
    </row>
    <row r="390" spans="1:13" ht="14.4" hidden="1" customHeight="1" x14ac:dyDescent="0.3">
      <c r="A390" s="103" t="str">
        <f t="shared" si="40"/>
        <v>Large Use &gt;5MW</v>
      </c>
      <c r="B390" s="103" t="s">
        <v>78</v>
      </c>
      <c r="D390" s="142" t="s">
        <v>83</v>
      </c>
      <c r="E390" s="147"/>
      <c r="F390" s="76">
        <f>OER</f>
        <v>0.23499999999999999</v>
      </c>
      <c r="G390" s="67"/>
      <c r="H390" s="73">
        <f>IF(OR(ISNUMBER(SEARCH("[DGEN]", E344))=TRUE, ISNUMBER(SEARCH("STREET LIGHT", E344))=TRUE), 0, IF(AND(E346=0, E347=0),0, IF(AND(E347=0, E346*12&gt;250000), 0, IF(AND(E346=0, E347&gt;=50), 0, IF(E346*12&lt;=250000, F390*H388*-1, IF(E347&lt;50, F390*H388*-1, 0))))))</f>
        <v>0</v>
      </c>
      <c r="I390" s="76">
        <f>OER</f>
        <v>0.23499999999999999</v>
      </c>
      <c r="J390" s="74"/>
      <c r="K390" s="73">
        <f>IF(OR(ISNUMBER(SEARCH("[DGEN]", E344))=TRUE, ISNUMBER(SEARCH("STREET LIGHT", E344))=TRUE), 0, IF(AND(E346=0, E347=0),0, IF(AND(E347=0, E346*12&gt;250000), 0, IF(AND(E346=0, E347&gt;=50), 0, IF(E346*12&lt;=250000, I390*K388*-1, IF(E347&lt;50, I390*K388*-1, 0))))))</f>
        <v>0</v>
      </c>
      <c r="L390" s="32"/>
      <c r="M390" s="75"/>
    </row>
    <row r="391" spans="1:13" ht="13.2" hidden="1" customHeight="1" x14ac:dyDescent="0.25">
      <c r="A391" s="103" t="str">
        <f t="shared" si="40"/>
        <v>Large Use &gt;5MW</v>
      </c>
      <c r="B391" s="103" t="s">
        <v>87</v>
      </c>
      <c r="D391" s="248" t="s">
        <v>86</v>
      </c>
      <c r="E391" s="248"/>
      <c r="F391" s="84"/>
      <c r="G391" s="85"/>
      <c r="H391" s="79">
        <f>SUM(H388,H389)</f>
        <v>976136.99764887872</v>
      </c>
      <c r="I391" s="86"/>
      <c r="J391" s="86"/>
      <c r="K391" s="79">
        <f>SUM(K388,K389)</f>
        <v>986257.4433986136</v>
      </c>
      <c r="L391" s="87">
        <f>K391-H391</f>
        <v>10120.445749734878</v>
      </c>
      <c r="M391" s="88">
        <f>IF((H391)=0,"",(L391/H391))</f>
        <v>1.036785387103548E-2</v>
      </c>
    </row>
    <row r="392" spans="1:13" ht="13.8" hidden="1" customHeight="1" thickBot="1" x14ac:dyDescent="0.3">
      <c r="A392" s="103" t="str">
        <f t="shared" si="40"/>
        <v>Large Use &gt;5MW</v>
      </c>
      <c r="B392" s="103" t="s">
        <v>78</v>
      </c>
      <c r="D392" s="131"/>
      <c r="E392" s="132"/>
      <c r="F392" s="89"/>
      <c r="G392" s="90"/>
      <c r="H392" s="91"/>
      <c r="I392" s="89"/>
      <c r="J392" s="61"/>
      <c r="K392" s="91"/>
      <c r="L392" s="92"/>
      <c r="M392" s="65"/>
    </row>
    <row r="393" spans="1:13" x14ac:dyDescent="0.25">
      <c r="A393" s="103" t="str">
        <f t="shared" si="40"/>
        <v>Large Use &gt;5MW</v>
      </c>
      <c r="B393" s="103" t="s">
        <v>17</v>
      </c>
      <c r="D393" s="135" t="s">
        <v>88</v>
      </c>
      <c r="E393" s="25"/>
      <c r="F393" s="136"/>
      <c r="G393" s="137"/>
      <c r="H393" s="138">
        <f>SUM(H381,H373:H376,H372)</f>
        <v>863838.05101670686</v>
      </c>
      <c r="I393" s="139"/>
      <c r="J393" s="139"/>
      <c r="K393" s="138">
        <f>SUM(K381,K373:K376,K372)</f>
        <v>872794.19769788813</v>
      </c>
      <c r="L393" s="140">
        <f>K393-H393</f>
        <v>8956.1466811812716</v>
      </c>
      <c r="M393" s="141">
        <f>IF((H393)=0,"",(L393/H393))</f>
        <v>1.0367853871035436E-2</v>
      </c>
    </row>
    <row r="394" spans="1:13" x14ac:dyDescent="0.25">
      <c r="A394" s="103" t="str">
        <f t="shared" si="40"/>
        <v>Large Use &gt;5MW</v>
      </c>
      <c r="B394" s="103" t="s">
        <v>17</v>
      </c>
      <c r="D394" s="142" t="s">
        <v>82</v>
      </c>
      <c r="E394" s="25"/>
      <c r="F394" s="136">
        <v>0.13</v>
      </c>
      <c r="G394" s="137"/>
      <c r="H394" s="144">
        <f>H393*F394</f>
        <v>112298.94663217189</v>
      </c>
      <c r="I394" s="136">
        <v>0.13</v>
      </c>
      <c r="J394" s="145"/>
      <c r="K394" s="144">
        <f>K393*I394</f>
        <v>113463.24570072546</v>
      </c>
      <c r="L394" s="119">
        <f>K394-H394</f>
        <v>1164.2990685535624</v>
      </c>
      <c r="M394" s="146">
        <f>IF((H394)=0,"",(L394/H394))</f>
        <v>1.036785387103541E-2</v>
      </c>
    </row>
    <row r="395" spans="1:13" ht="14.4" x14ac:dyDescent="0.3">
      <c r="A395" s="103" t="str">
        <f t="shared" si="40"/>
        <v>Large Use &gt;5MW</v>
      </c>
      <c r="B395" s="103" t="s">
        <v>17</v>
      </c>
      <c r="D395" s="142" t="s">
        <v>83</v>
      </c>
      <c r="E395" s="147"/>
      <c r="F395" s="148">
        <f>OER</f>
        <v>0.23499999999999999</v>
      </c>
      <c r="G395" s="137"/>
      <c r="H395" s="144">
        <f>IF(OR(ISNUMBER(SEARCH("[DGEN]", E344))=TRUE, ISNUMBER(SEARCH("STREET LIGHT", E344))=TRUE), 0, IF(AND(E346=0, E347=0),0, IF(AND(E347=0, E346*12&gt;250000), 0, IF(AND(E346=0, E347&gt;=50), 0, IF(E346*12&lt;=250000, F395*H393*-1, IF(E347&lt;50, F395*H393*-1, 0))))))</f>
        <v>0</v>
      </c>
      <c r="I395" s="148">
        <f>OER</f>
        <v>0.23499999999999999</v>
      </c>
      <c r="J395" s="145"/>
      <c r="K395" s="144">
        <f>IF(OR(ISNUMBER(SEARCH("[DGEN]", E344))=TRUE, ISNUMBER(SEARCH("STREET LIGHT", E344))=TRUE), 0, IF(AND(E346=0, E347=0),0, IF(AND(E347=0, E346*12&gt;250000), 0, IF(AND(E346=0, E347&gt;=50), 0, IF(E346*12&lt;=250000, I395*K393*-1, IF(E347&lt;50, I395*K393*-1, 0))))))</f>
        <v>0</v>
      </c>
      <c r="L395" s="119"/>
      <c r="M395" s="146"/>
    </row>
    <row r="396" spans="1:13" ht="13.8" customHeight="1" thickBot="1" x14ac:dyDescent="0.3">
      <c r="A396" s="103" t="str">
        <f t="shared" si="40"/>
        <v>Large Use &gt;5MW</v>
      </c>
      <c r="B396" s="103" t="s">
        <v>89</v>
      </c>
      <c r="C396" s="24">
        <f>B21</f>
        <v>6</v>
      </c>
      <c r="D396" s="247" t="s">
        <v>88</v>
      </c>
      <c r="E396" s="247"/>
      <c r="F396" s="84"/>
      <c r="G396" s="85"/>
      <c r="H396" s="79">
        <f>SUM(H393,H394)</f>
        <v>976136.99764887872</v>
      </c>
      <c r="I396" s="86"/>
      <c r="J396" s="86"/>
      <c r="K396" s="79">
        <f>SUM(K393,K394)</f>
        <v>986257.4433986136</v>
      </c>
      <c r="L396" s="87">
        <f>K396-H396</f>
        <v>10120.445749734878</v>
      </c>
      <c r="M396" s="88">
        <f>IF((H396)=0,"",(L396/H396))</f>
        <v>1.036785387103548E-2</v>
      </c>
    </row>
    <row r="397" spans="1:13" ht="13.8" thickBot="1" x14ac:dyDescent="0.3">
      <c r="A397" s="103" t="str">
        <f t="shared" si="40"/>
        <v>Large Use &gt;5MW</v>
      </c>
      <c r="B397" s="103" t="s">
        <v>17</v>
      </c>
      <c r="D397" s="58"/>
      <c r="E397" s="59"/>
      <c r="F397" s="93"/>
      <c r="G397" s="90"/>
      <c r="H397" s="94"/>
      <c r="I397" s="93"/>
      <c r="J397" s="61"/>
      <c r="K397" s="94"/>
      <c r="L397" s="92"/>
      <c r="M397" s="95"/>
    </row>
    <row r="400" spans="1:13" x14ac:dyDescent="0.25">
      <c r="C400" s="103"/>
      <c r="D400" s="104" t="s">
        <v>34</v>
      </c>
      <c r="E400" s="246" t="str">
        <f>D22</f>
        <v>Unmetered Scattered Load</v>
      </c>
      <c r="F400" s="246"/>
      <c r="G400" s="246"/>
      <c r="H400" s="246"/>
      <c r="I400" s="246"/>
      <c r="J400" s="246"/>
      <c r="K400" s="103" t="str">
        <f>IF(N22="DEMAND - INTERVAL","RTSR - INTERVAL METERED","")</f>
        <v/>
      </c>
    </row>
    <row r="401" spans="1:14" x14ac:dyDescent="0.25">
      <c r="C401" s="103"/>
      <c r="D401" s="104" t="s">
        <v>35</v>
      </c>
      <c r="E401" s="236" t="str">
        <f>H22</f>
        <v>RPP</v>
      </c>
      <c r="F401" s="236"/>
      <c r="G401" s="236"/>
      <c r="H401" s="20"/>
      <c r="I401" s="20"/>
    </row>
    <row r="402" spans="1:14" ht="15.6" x14ac:dyDescent="0.25">
      <c r="C402" s="103"/>
      <c r="D402" s="104" t="s">
        <v>36</v>
      </c>
      <c r="E402" s="21">
        <f>K22</f>
        <v>450</v>
      </c>
      <c r="F402" s="105" t="s">
        <v>11</v>
      </c>
      <c r="J402" s="22"/>
      <c r="K402" s="22"/>
      <c r="L402" s="22"/>
      <c r="M402" s="22"/>
      <c r="N402" s="22"/>
    </row>
    <row r="403" spans="1:14" ht="15.6" x14ac:dyDescent="0.3">
      <c r="C403" s="103"/>
      <c r="D403" s="104" t="s">
        <v>37</v>
      </c>
      <c r="E403" s="21">
        <f>L22</f>
        <v>0</v>
      </c>
      <c r="F403" s="106" t="s">
        <v>16</v>
      </c>
      <c r="G403" s="107"/>
      <c r="H403" s="108"/>
      <c r="I403" s="108"/>
      <c r="J403" s="108"/>
    </row>
    <row r="404" spans="1:14" x14ac:dyDescent="0.25">
      <c r="C404" s="103"/>
      <c r="D404" s="104" t="s">
        <v>38</v>
      </c>
      <c r="E404" s="23">
        <f>I22</f>
        <v>1.0415000000000001</v>
      </c>
    </row>
    <row r="405" spans="1:14" x14ac:dyDescent="0.25">
      <c r="C405" s="103"/>
      <c r="D405" s="104" t="s">
        <v>39</v>
      </c>
      <c r="E405" s="23">
        <f>J22</f>
        <v>1.0415000000000001</v>
      </c>
    </row>
    <row r="406" spans="1:14" x14ac:dyDescent="0.25">
      <c r="C406" s="103"/>
    </row>
    <row r="407" spans="1:14" x14ac:dyDescent="0.25">
      <c r="C407" s="103"/>
      <c r="E407" s="105"/>
      <c r="F407" s="237" t="s">
        <v>40</v>
      </c>
      <c r="G407" s="238"/>
      <c r="H407" s="239"/>
      <c r="I407" s="237" t="s">
        <v>41</v>
      </c>
      <c r="J407" s="238"/>
      <c r="K407" s="239"/>
      <c r="L407" s="237" t="s">
        <v>42</v>
      </c>
      <c r="M407" s="239"/>
    </row>
    <row r="408" spans="1:14" x14ac:dyDescent="0.25">
      <c r="C408" s="103"/>
      <c r="E408" s="240"/>
      <c r="F408" s="109" t="s">
        <v>43</v>
      </c>
      <c r="G408" s="109" t="s">
        <v>44</v>
      </c>
      <c r="H408" s="110" t="s">
        <v>45</v>
      </c>
      <c r="I408" s="109" t="s">
        <v>43</v>
      </c>
      <c r="J408" s="111" t="s">
        <v>44</v>
      </c>
      <c r="K408" s="110" t="s">
        <v>45</v>
      </c>
      <c r="L408" s="242" t="s">
        <v>46</v>
      </c>
      <c r="M408" s="244" t="s">
        <v>47</v>
      </c>
    </row>
    <row r="409" spans="1:14" x14ac:dyDescent="0.25">
      <c r="C409" s="103"/>
      <c r="E409" s="241"/>
      <c r="F409" s="112" t="s">
        <v>48</v>
      </c>
      <c r="G409" s="112"/>
      <c r="H409" s="113" t="s">
        <v>48</v>
      </c>
      <c r="I409" s="112" t="s">
        <v>48</v>
      </c>
      <c r="J409" s="113"/>
      <c r="K409" s="113" t="s">
        <v>48</v>
      </c>
      <c r="L409" s="243"/>
      <c r="M409" s="245"/>
    </row>
    <row r="410" spans="1:14" x14ac:dyDescent="0.25">
      <c r="A410" s="103" t="str">
        <f>$E400</f>
        <v>Unmetered Scattered Load</v>
      </c>
      <c r="D410" s="114" t="s">
        <v>49</v>
      </c>
      <c r="E410" s="25"/>
      <c r="F410" s="26">
        <f>'VRZ BI (2029)'!I410</f>
        <v>10.75</v>
      </c>
      <c r="G410" s="115">
        <v>1</v>
      </c>
      <c r="H410" s="116">
        <f>G410*F410</f>
        <v>10.75</v>
      </c>
      <c r="I410" s="45">
        <v>11.23</v>
      </c>
      <c r="J410" s="117">
        <v>1</v>
      </c>
      <c r="K410" s="118">
        <f>J410*I410</f>
        <v>11.23</v>
      </c>
      <c r="L410" s="119">
        <f>K410-H410</f>
        <v>0.48000000000000043</v>
      </c>
      <c r="M410" s="120">
        <f>IF(ISERROR(L410/H410), "", L410/H410)</f>
        <v>4.4651162790697717E-2</v>
      </c>
    </row>
    <row r="411" spans="1:14" x14ac:dyDescent="0.25">
      <c r="A411" s="103" t="str">
        <f t="shared" ref="A411:A453" si="45">A410</f>
        <v>Unmetered Scattered Load</v>
      </c>
      <c r="D411" s="114" t="s">
        <v>50</v>
      </c>
      <c r="E411" s="25"/>
      <c r="F411" s="36">
        <f>'VRZ BI (2029)'!I411</f>
        <v>2.9000000000000001E-2</v>
      </c>
      <c r="G411" s="115">
        <f>IF($E403&gt;0, $E403, $E402)</f>
        <v>450</v>
      </c>
      <c r="H411" s="116">
        <f>G411*F411</f>
        <v>13.05</v>
      </c>
      <c r="I411" s="35">
        <v>3.0300000000000001E-2</v>
      </c>
      <c r="J411" s="117">
        <f>IF($E403&gt;0, $E403, $E402)</f>
        <v>450</v>
      </c>
      <c r="K411" s="118">
        <f>J411*I411</f>
        <v>13.635</v>
      </c>
      <c r="L411" s="119">
        <f>K411-H411</f>
        <v>0.58499999999999908</v>
      </c>
      <c r="M411" s="120">
        <f>IF(ISERROR(L411/H411), "", L411/H411)</f>
        <v>4.4827586206896482E-2</v>
      </c>
    </row>
    <row r="412" spans="1:14" ht="13.2" hidden="1" customHeight="1" x14ac:dyDescent="0.25">
      <c r="A412" s="103" t="str">
        <f t="shared" si="45"/>
        <v>Unmetered Scattered Load</v>
      </c>
      <c r="D412" s="114" t="s">
        <v>51</v>
      </c>
      <c r="E412" s="25"/>
      <c r="F412" s="34"/>
      <c r="G412" s="115">
        <f>IF($E403&gt;0, $E403, $E402)</f>
        <v>450</v>
      </c>
      <c r="H412" s="116">
        <v>0</v>
      </c>
      <c r="I412" s="35"/>
      <c r="J412" s="117">
        <f>IF($E403&gt;0, $E403, $E402)</f>
        <v>450</v>
      </c>
      <c r="K412" s="118">
        <v>0</v>
      </c>
      <c r="L412" s="119"/>
      <c r="M412" s="120"/>
    </row>
    <row r="413" spans="1:14" ht="13.2" hidden="1" customHeight="1" x14ac:dyDescent="0.25">
      <c r="A413" s="103" t="str">
        <f t="shared" si="45"/>
        <v>Unmetered Scattered Load</v>
      </c>
      <c r="D413" s="114" t="s">
        <v>52</v>
      </c>
      <c r="E413" s="25"/>
      <c r="F413" s="34"/>
      <c r="G413" s="115">
        <f>IF($E403&gt;0, $E403, $E402)</f>
        <v>450</v>
      </c>
      <c r="H413" s="116">
        <v>0</v>
      </c>
      <c r="I413" s="35"/>
      <c r="J413" s="121">
        <f>IF($E403&gt;0, $E403, $E402)</f>
        <v>450</v>
      </c>
      <c r="K413" s="118">
        <v>0</v>
      </c>
      <c r="L413" s="119">
        <f t="shared" ref="L413:L431" si="46">K413-H413</f>
        <v>0</v>
      </c>
      <c r="M413" s="120" t="str">
        <f>IF(ISERROR(L413/H413), "", L413/H413)</f>
        <v/>
      </c>
    </row>
    <row r="414" spans="1:14" x14ac:dyDescent="0.25">
      <c r="A414" s="103" t="str">
        <f t="shared" si="45"/>
        <v>Unmetered Scattered Load</v>
      </c>
      <c r="D414" s="114" t="s">
        <v>53</v>
      </c>
      <c r="E414" s="25"/>
      <c r="F414" s="26">
        <f>'VRZ BI (2029)'!I414</f>
        <v>0</v>
      </c>
      <c r="G414" s="115">
        <v>1</v>
      </c>
      <c r="H414" s="116">
        <f>G414*F414</f>
        <v>0</v>
      </c>
      <c r="I414" s="45">
        <v>0</v>
      </c>
      <c r="J414" s="117">
        <v>1</v>
      </c>
      <c r="K414" s="118">
        <f>J414*I414</f>
        <v>0</v>
      </c>
      <c r="L414" s="119">
        <f t="shared" si="46"/>
        <v>0</v>
      </c>
      <c r="M414" s="120" t="str">
        <f>IF(ISERROR(L414/H414), "", L414/H414)</f>
        <v/>
      </c>
    </row>
    <row r="415" spans="1:14" x14ac:dyDescent="0.25">
      <c r="A415" s="103" t="str">
        <f t="shared" si="45"/>
        <v>Unmetered Scattered Load</v>
      </c>
      <c r="D415" s="114" t="s">
        <v>54</v>
      </c>
      <c r="E415" s="25"/>
      <c r="F415" s="36">
        <f>'VRZ BI (2029)'!I415</f>
        <v>2.7777067866125828E-3</v>
      </c>
      <c r="G415" s="115">
        <f>IF($E403&gt;0, $E403, $E402)</f>
        <v>450</v>
      </c>
      <c r="H415" s="116">
        <f>G415*F415</f>
        <v>1.2499680539756624</v>
      </c>
      <c r="I415" s="35">
        <v>2.7777067866125828E-3</v>
      </c>
      <c r="J415" s="117">
        <f>IF($E403&gt;0, $E403, $E402)</f>
        <v>450</v>
      </c>
      <c r="K415" s="118">
        <f>J415*I415</f>
        <v>1.2499680539756624</v>
      </c>
      <c r="L415" s="119">
        <f t="shared" si="46"/>
        <v>0</v>
      </c>
      <c r="M415" s="120">
        <f>IF(ISERROR(L415/H415), "", L415/H415)</f>
        <v>0</v>
      </c>
    </row>
    <row r="416" spans="1:14" x14ac:dyDescent="0.25">
      <c r="A416" s="103" t="str">
        <f t="shared" si="45"/>
        <v>Unmetered Scattered Load</v>
      </c>
      <c r="B416" s="103" t="s">
        <v>55</v>
      </c>
      <c r="C416" s="24">
        <f>B22</f>
        <v>7</v>
      </c>
      <c r="D416" s="46" t="s">
        <v>56</v>
      </c>
      <c r="E416" s="47"/>
      <c r="F416" s="48"/>
      <c r="G416" s="49"/>
      <c r="H416" s="50">
        <f>SUM(H410:H415)</f>
        <v>25.049968053975665</v>
      </c>
      <c r="I416" s="51"/>
      <c r="J416" s="52"/>
      <c r="K416" s="50">
        <f>SUM(K410:K415)</f>
        <v>26.114968053975666</v>
      </c>
      <c r="L416" s="41">
        <f t="shared" si="46"/>
        <v>1.0650000000000013</v>
      </c>
      <c r="M416" s="42">
        <f>IF((H416)=0,"",(L416/H416))</f>
        <v>4.2515024278882298E-2</v>
      </c>
    </row>
    <row r="417" spans="1:15" x14ac:dyDescent="0.25">
      <c r="A417" s="103" t="str">
        <f t="shared" si="45"/>
        <v>Unmetered Scattered Load</v>
      </c>
      <c r="D417" s="123" t="s">
        <v>57</v>
      </c>
      <c r="E417" s="25"/>
      <c r="F417" s="34">
        <f>IF((E402*12&gt;=150000), 0, IF(E401="RPP",(F433*OffPeakPer+F434*MidPeakPer+F435*OnPeakPer),IF(E401="Non-RPP (Retailer)",F436,F437)))</f>
        <v>0.12752000000000002</v>
      </c>
      <c r="G417" s="43">
        <f>IF(F417=0, 0, $E402*E404-E402)</f>
        <v>18.675000000000068</v>
      </c>
      <c r="H417" s="28">
        <f t="shared" ref="H417:H424" si="47">G417*F417</f>
        <v>2.3814360000000092</v>
      </c>
      <c r="I417" s="35">
        <f>IF((E402*12&gt;=150000), 0, IF(E401="RPP",(I433*OffPeakPer+I434*MidPeakPer+I435*OnPeakPer),IF(E401="Non-RPP (Retailer)",I436,I437)))</f>
        <v>0.12752000000000002</v>
      </c>
      <c r="J417" s="44">
        <f>IF(I417=0, 0, E402*E405-E402)</f>
        <v>18.675000000000068</v>
      </c>
      <c r="K417" s="31">
        <f t="shared" ref="K417:K424" si="48">J417*I417</f>
        <v>2.3814360000000092</v>
      </c>
      <c r="L417" s="119">
        <f t="shared" si="46"/>
        <v>0</v>
      </c>
      <c r="M417" s="120">
        <f t="shared" ref="M417:M424" si="49">IF(ISERROR(L417/H417), "", L417/H417)</f>
        <v>0</v>
      </c>
    </row>
    <row r="418" spans="1:15" ht="26.4" x14ac:dyDescent="0.25">
      <c r="A418" s="103" t="str">
        <f t="shared" si="45"/>
        <v>Unmetered Scattered Load</v>
      </c>
      <c r="D418" s="123" t="s">
        <v>58</v>
      </c>
      <c r="E418" s="25"/>
      <c r="F418" s="36">
        <f>'VRZ BI (2029)'!I418</f>
        <v>0</v>
      </c>
      <c r="G418" s="55">
        <f>IF($E403&gt;0, $E403, $E402)</f>
        <v>450</v>
      </c>
      <c r="H418" s="116">
        <f t="shared" si="47"/>
        <v>0</v>
      </c>
      <c r="I418" s="35">
        <v>0</v>
      </c>
      <c r="J418" s="56">
        <f>IF($E403&gt;0, $E403, $E402)</f>
        <v>450</v>
      </c>
      <c r="K418" s="118">
        <f t="shared" si="48"/>
        <v>0</v>
      </c>
      <c r="L418" s="119">
        <f t="shared" si="46"/>
        <v>0</v>
      </c>
      <c r="M418" s="120" t="str">
        <f t="shared" si="49"/>
        <v/>
      </c>
    </row>
    <row r="419" spans="1:15" x14ac:dyDescent="0.25">
      <c r="A419" s="103" t="str">
        <f t="shared" si="45"/>
        <v>Unmetered Scattered Load</v>
      </c>
      <c r="D419" s="123" t="s">
        <v>59</v>
      </c>
      <c r="E419" s="25"/>
      <c r="F419" s="36">
        <f>'VRZ BI (2029)'!I419</f>
        <v>0</v>
      </c>
      <c r="G419" s="55">
        <f>IF($E403&gt;0, $E403, $E402)</f>
        <v>450</v>
      </c>
      <c r="H419" s="116">
        <f t="shared" si="47"/>
        <v>0</v>
      </c>
      <c r="I419" s="35">
        <v>0</v>
      </c>
      <c r="J419" s="56">
        <f>IF($E403&gt;0, $E403, $E402)</f>
        <v>450</v>
      </c>
      <c r="K419" s="118">
        <f t="shared" si="48"/>
        <v>0</v>
      </c>
      <c r="L419" s="119">
        <f t="shared" si="46"/>
        <v>0</v>
      </c>
      <c r="M419" s="120" t="str">
        <f t="shared" si="49"/>
        <v/>
      </c>
    </row>
    <row r="420" spans="1:15" x14ac:dyDescent="0.25">
      <c r="A420" s="103" t="str">
        <f t="shared" si="45"/>
        <v>Unmetered Scattered Load</v>
      </c>
      <c r="D420" s="123" t="s">
        <v>60</v>
      </c>
      <c r="E420" s="25"/>
      <c r="F420" s="36">
        <f>'VRZ BI (2029)'!I420</f>
        <v>0</v>
      </c>
      <c r="G420" s="55">
        <f>E402</f>
        <v>450</v>
      </c>
      <c r="H420" s="116">
        <f t="shared" si="47"/>
        <v>0</v>
      </c>
      <c r="I420" s="35">
        <v>0</v>
      </c>
      <c r="J420" s="56">
        <f>E402</f>
        <v>450</v>
      </c>
      <c r="K420" s="118">
        <f t="shared" si="48"/>
        <v>0</v>
      </c>
      <c r="L420" s="119">
        <f t="shared" si="46"/>
        <v>0</v>
      </c>
      <c r="M420" s="120" t="str">
        <f t="shared" si="49"/>
        <v/>
      </c>
    </row>
    <row r="421" spans="1:15" x14ac:dyDescent="0.25">
      <c r="A421" s="103" t="str">
        <f t="shared" si="45"/>
        <v>Unmetered Scattered Load</v>
      </c>
      <c r="D421" s="114" t="s">
        <v>61</v>
      </c>
      <c r="E421" s="25"/>
      <c r="F421" s="36">
        <f>'VRZ BI (2029)'!I421</f>
        <v>1.5139460261759719E-3</v>
      </c>
      <c r="G421" s="55">
        <f>IF($E403&gt;0, $E403, $E402)</f>
        <v>450</v>
      </c>
      <c r="H421" s="116">
        <f t="shared" si="47"/>
        <v>0.68127571177918733</v>
      </c>
      <c r="I421" s="35">
        <v>1.5831555167730008E-3</v>
      </c>
      <c r="J421" s="56">
        <f>IF($E403&gt;0, $E403, $E402)</f>
        <v>450</v>
      </c>
      <c r="K421" s="118">
        <f t="shared" si="48"/>
        <v>0.71241998254785033</v>
      </c>
      <c r="L421" s="119">
        <f t="shared" si="46"/>
        <v>3.1144270768662996E-2</v>
      </c>
      <c r="M421" s="120">
        <f t="shared" si="49"/>
        <v>4.5714635396773645E-2</v>
      </c>
      <c r="O421" s="160"/>
    </row>
    <row r="422" spans="1:15" ht="26.4" x14ac:dyDescent="0.25">
      <c r="A422" s="103" t="str">
        <f t="shared" si="45"/>
        <v>Unmetered Scattered Load</v>
      </c>
      <c r="D422" s="123" t="s">
        <v>62</v>
      </c>
      <c r="E422" s="25"/>
      <c r="F422" s="36">
        <f>'VRZ BI (2029)'!I422</f>
        <v>0</v>
      </c>
      <c r="G422" s="115">
        <v>1</v>
      </c>
      <c r="H422" s="116">
        <f t="shared" si="47"/>
        <v>0</v>
      </c>
      <c r="I422" s="45">
        <v>0</v>
      </c>
      <c r="J422" s="121">
        <v>1</v>
      </c>
      <c r="K422" s="118">
        <f t="shared" si="48"/>
        <v>0</v>
      </c>
      <c r="L422" s="119">
        <f t="shared" si="46"/>
        <v>0</v>
      </c>
      <c r="M422" s="120" t="str">
        <f t="shared" si="49"/>
        <v/>
      </c>
    </row>
    <row r="423" spans="1:15" x14ac:dyDescent="0.25">
      <c r="A423" s="103" t="str">
        <f t="shared" si="45"/>
        <v>Unmetered Scattered Load</v>
      </c>
      <c r="D423" s="114" t="s">
        <v>63</v>
      </c>
      <c r="E423" s="25"/>
      <c r="F423" s="36">
        <v>0</v>
      </c>
      <c r="G423" s="115">
        <v>1</v>
      </c>
      <c r="H423" s="116">
        <f t="shared" si="47"/>
        <v>0</v>
      </c>
      <c r="I423" s="45">
        <v>0</v>
      </c>
      <c r="J423" s="121">
        <v>1</v>
      </c>
      <c r="K423" s="118">
        <f t="shared" si="48"/>
        <v>0</v>
      </c>
      <c r="L423" s="119">
        <f t="shared" si="46"/>
        <v>0</v>
      </c>
      <c r="M423" s="120" t="str">
        <f t="shared" si="49"/>
        <v/>
      </c>
    </row>
    <row r="424" spans="1:15" x14ac:dyDescent="0.25">
      <c r="A424" s="103" t="str">
        <f t="shared" si="45"/>
        <v>Unmetered Scattered Load</v>
      </c>
      <c r="D424" s="114" t="s">
        <v>64</v>
      </c>
      <c r="E424" s="25"/>
      <c r="F424" s="34">
        <f>'VRZ BI (2029)'!I424</f>
        <v>1.4406112911347939E-4</v>
      </c>
      <c r="G424" s="55">
        <f>IF($E403&gt;0, $E403, $E402)</f>
        <v>450</v>
      </c>
      <c r="H424" s="116">
        <f t="shared" si="47"/>
        <v>6.4827508101065731E-2</v>
      </c>
      <c r="I424" s="35">
        <v>1.4406112911347939E-4</v>
      </c>
      <c r="J424" s="56">
        <f>IF($E403&gt;0, $E403, $E402)</f>
        <v>450</v>
      </c>
      <c r="K424" s="118">
        <f t="shared" si="48"/>
        <v>6.4827508101065731E-2</v>
      </c>
      <c r="L424" s="119">
        <f t="shared" si="46"/>
        <v>0</v>
      </c>
      <c r="M424" s="120">
        <f t="shared" si="49"/>
        <v>0</v>
      </c>
    </row>
    <row r="425" spans="1:15" ht="26.4" x14ac:dyDescent="0.25">
      <c r="A425" s="103" t="str">
        <f t="shared" si="45"/>
        <v>Unmetered Scattered Load</v>
      </c>
      <c r="B425" s="103" t="s">
        <v>65</v>
      </c>
      <c r="C425" s="24">
        <f>B22</f>
        <v>7</v>
      </c>
      <c r="D425" s="46" t="s">
        <v>66</v>
      </c>
      <c r="E425" s="47"/>
      <c r="F425" s="48"/>
      <c r="G425" s="49"/>
      <c r="H425" s="50">
        <f>SUM(H416:H424)</f>
        <v>28.177507273855923</v>
      </c>
      <c r="I425" s="51"/>
      <c r="J425" s="52"/>
      <c r="K425" s="50">
        <f>SUM(K416:K424)</f>
        <v>29.273651544624588</v>
      </c>
      <c r="L425" s="41">
        <f t="shared" si="46"/>
        <v>1.0961442707686651</v>
      </c>
      <c r="M425" s="42">
        <f>IF((H425)=0,"",(L425/H425))</f>
        <v>3.8901392522599262E-2</v>
      </c>
    </row>
    <row r="426" spans="1:15" x14ac:dyDescent="0.25">
      <c r="A426" s="103" t="str">
        <f t="shared" si="45"/>
        <v>Unmetered Scattered Load</v>
      </c>
      <c r="D426" s="126" t="s">
        <v>67</v>
      </c>
      <c r="E426" s="25"/>
      <c r="F426" s="36">
        <f>'VRZ BI (2029)'!I426</f>
        <v>1.32E-2</v>
      </c>
      <c r="G426" s="43">
        <f>IF($E403&gt;0, $E403, $E402*$E404)</f>
        <v>468.67500000000007</v>
      </c>
      <c r="H426" s="116">
        <f>G426*F426</f>
        <v>6.1865100000000011</v>
      </c>
      <c r="I426" s="35">
        <v>1.3899999999999999E-2</v>
      </c>
      <c r="J426" s="44">
        <f>IF($E403&gt;0, $E403, $E402*$E405)</f>
        <v>468.67500000000007</v>
      </c>
      <c r="K426" s="118">
        <f>J426*I426</f>
        <v>6.5145825000000004</v>
      </c>
      <c r="L426" s="119">
        <f t="shared" si="46"/>
        <v>0.32807249999999932</v>
      </c>
      <c r="M426" s="120">
        <f>IF(ISERROR(L426/H426), "", L426/H426)</f>
        <v>5.3030303030302914E-2</v>
      </c>
      <c r="N426" s="127" t="str">
        <f>IF(ISERROR(ABS(M426)), "", IF(ABS(M426)&gt;=4%, "In the manager's summary, discuss the reasoning for the change in RTSR rates", ""))</f>
        <v>In the manager's summary, discuss the reasoning for the change in RTSR rates</v>
      </c>
      <c r="O426" s="160"/>
    </row>
    <row r="427" spans="1:15" ht="26.4" x14ac:dyDescent="0.25">
      <c r="A427" s="103" t="str">
        <f t="shared" si="45"/>
        <v>Unmetered Scattered Load</v>
      </c>
      <c r="D427" s="128" t="s">
        <v>68</v>
      </c>
      <c r="E427" s="25"/>
      <c r="F427" s="36">
        <f>'VRZ BI (2029)'!I427</f>
        <v>9.9000000000000008E-3</v>
      </c>
      <c r="G427" s="43">
        <f>IF($E403&gt;0, $E403, $E402*$E404)</f>
        <v>468.67500000000007</v>
      </c>
      <c r="H427" s="116">
        <f>G427*F427</f>
        <v>4.6398825000000015</v>
      </c>
      <c r="I427" s="35">
        <v>1.04E-2</v>
      </c>
      <c r="J427" s="44">
        <f>IF($E403&gt;0, $E403, $E402*$E405)</f>
        <v>468.67500000000007</v>
      </c>
      <c r="K427" s="118">
        <f>J427*I427</f>
        <v>4.8742200000000002</v>
      </c>
      <c r="L427" s="119">
        <f t="shared" si="46"/>
        <v>0.23433749999999876</v>
      </c>
      <c r="M427" s="120">
        <f>IF(ISERROR(L427/H427), "", L427/H427)</f>
        <v>5.050505050505022E-2</v>
      </c>
      <c r="N427" s="127" t="str">
        <f>IF(ISERROR(ABS(M427)), "", IF(ABS(M427)&gt;=4%, "In the manager's summary, discuss the reasoning for the change in RTSR rates", ""))</f>
        <v>In the manager's summary, discuss the reasoning for the change in RTSR rates</v>
      </c>
      <c r="O427" s="160"/>
    </row>
    <row r="428" spans="1:15" ht="26.4" x14ac:dyDescent="0.25">
      <c r="A428" s="103" t="str">
        <f t="shared" si="45"/>
        <v>Unmetered Scattered Load</v>
      </c>
      <c r="B428" s="103" t="s">
        <v>69</v>
      </c>
      <c r="C428" s="24">
        <f>B22</f>
        <v>7</v>
      </c>
      <c r="D428" s="46" t="s">
        <v>70</v>
      </c>
      <c r="E428" s="47"/>
      <c r="F428" s="48"/>
      <c r="G428" s="49"/>
      <c r="H428" s="50">
        <f>SUM(H425:H427)</f>
        <v>39.00389977385592</v>
      </c>
      <c r="I428" s="51"/>
      <c r="J428" s="52"/>
      <c r="K428" s="50">
        <f>SUM(K425:K427)</f>
        <v>40.662454044624589</v>
      </c>
      <c r="L428" s="41">
        <f t="shared" si="46"/>
        <v>1.6585542707686685</v>
      </c>
      <c r="M428" s="42">
        <f>IF((H428)=0,"",(L428/H428))</f>
        <v>4.2522780552327936E-2</v>
      </c>
    </row>
    <row r="429" spans="1:15" ht="26.4" x14ac:dyDescent="0.25">
      <c r="A429" s="103" t="str">
        <f t="shared" si="45"/>
        <v>Unmetered Scattered Load</v>
      </c>
      <c r="D429" s="129" t="s">
        <v>71</v>
      </c>
      <c r="E429" s="25"/>
      <c r="F429" s="34">
        <v>4.7000000000000002E-3</v>
      </c>
      <c r="G429" s="43">
        <f>E402*E404</f>
        <v>468.67500000000007</v>
      </c>
      <c r="H429" s="53">
        <f>G429*F429</f>
        <v>2.2027725000000005</v>
      </c>
      <c r="I429" s="35">
        <f>F429</f>
        <v>4.7000000000000002E-3</v>
      </c>
      <c r="J429" s="44">
        <f>E402*E405</f>
        <v>468.67500000000007</v>
      </c>
      <c r="K429" s="31">
        <f>J429*I429</f>
        <v>2.2027725000000005</v>
      </c>
      <c r="L429" s="119">
        <f t="shared" si="46"/>
        <v>0</v>
      </c>
      <c r="M429" s="120">
        <f>IF(ISERROR(L429/H429), "", L429/H429)</f>
        <v>0</v>
      </c>
    </row>
    <row r="430" spans="1:15" ht="26.4" x14ac:dyDescent="0.25">
      <c r="A430" s="103" t="str">
        <f t="shared" si="45"/>
        <v>Unmetered Scattered Load</v>
      </c>
      <c r="D430" s="129" t="s">
        <v>72</v>
      </c>
      <c r="E430" s="25"/>
      <c r="F430" s="34">
        <v>5.9999999999999995E-4</v>
      </c>
      <c r="G430" s="43">
        <f>E402*E404</f>
        <v>468.67500000000007</v>
      </c>
      <c r="H430" s="53">
        <f>G430*F430</f>
        <v>0.28120500000000004</v>
      </c>
      <c r="I430" s="35">
        <f>F430</f>
        <v>5.9999999999999995E-4</v>
      </c>
      <c r="J430" s="44">
        <f>E402*E405</f>
        <v>468.67500000000007</v>
      </c>
      <c r="K430" s="31">
        <f>J430*I430</f>
        <v>0.28120500000000004</v>
      </c>
      <c r="L430" s="119">
        <f t="shared" si="46"/>
        <v>0</v>
      </c>
      <c r="M430" s="120">
        <f>IF(ISERROR(L430/H430), "", L430/H430)</f>
        <v>0</v>
      </c>
    </row>
    <row r="431" spans="1:15" x14ac:dyDescent="0.25">
      <c r="A431" s="103" t="str">
        <f t="shared" si="45"/>
        <v>Unmetered Scattered Load</v>
      </c>
      <c r="D431" s="25" t="s">
        <v>73</v>
      </c>
      <c r="E431" s="25"/>
      <c r="F431" s="54">
        <v>0.25</v>
      </c>
      <c r="G431" s="115">
        <v>1</v>
      </c>
      <c r="H431" s="130">
        <f>G431*F431</f>
        <v>0.25</v>
      </c>
      <c r="I431" s="45">
        <v>0.25</v>
      </c>
      <c r="J431" s="117">
        <v>1</v>
      </c>
      <c r="K431" s="118">
        <f>J431*I431</f>
        <v>0.25</v>
      </c>
      <c r="L431" s="119">
        <f t="shared" si="46"/>
        <v>0</v>
      </c>
      <c r="M431" s="120">
        <f>IF(ISERROR(L431/H431), "", L431/H431)</f>
        <v>0</v>
      </c>
    </row>
    <row r="432" spans="1:15" ht="26.4" hidden="1" customHeight="1" x14ac:dyDescent="0.25">
      <c r="A432" s="103" t="str">
        <f t="shared" si="45"/>
        <v>Unmetered Scattered Load</v>
      </c>
      <c r="D432" s="129" t="s">
        <v>74</v>
      </c>
      <c r="E432" s="25"/>
      <c r="F432" s="34"/>
      <c r="G432" s="55"/>
      <c r="H432" s="130"/>
      <c r="I432" s="35"/>
      <c r="J432" s="56"/>
      <c r="K432" s="118"/>
      <c r="L432" s="119"/>
      <c r="M432" s="120"/>
    </row>
    <row r="433" spans="1:13" x14ac:dyDescent="0.25">
      <c r="A433" s="103" t="str">
        <f t="shared" si="45"/>
        <v>Unmetered Scattered Load</v>
      </c>
      <c r="B433" s="103" t="s">
        <v>12</v>
      </c>
      <c r="D433" s="25" t="s">
        <v>75</v>
      </c>
      <c r="E433" s="25"/>
      <c r="F433" s="34">
        <v>9.8000000000000004E-2</v>
      </c>
      <c r="G433" s="55">
        <f>IF(AND(E402*12&gt;=150000),OffPeakPer*E402*E404,OffPeakPer*E402)</f>
        <v>288</v>
      </c>
      <c r="H433" s="130">
        <f>G433*F433</f>
        <v>28.224</v>
      </c>
      <c r="I433" s="35">
        <f>F433</f>
        <v>9.8000000000000004E-2</v>
      </c>
      <c r="J433" s="56">
        <f>IF(AND(E402*12&gt;=150000),OffPeakPer*E402*E405,OffPeakPer*E402)</f>
        <v>288</v>
      </c>
      <c r="K433" s="118">
        <f>J433*I433</f>
        <v>28.224</v>
      </c>
      <c r="L433" s="119">
        <f>K433-H433</f>
        <v>0</v>
      </c>
      <c r="M433" s="120">
        <f>IF(ISERROR(L433/H433), "", L433/H433)</f>
        <v>0</v>
      </c>
    </row>
    <row r="434" spans="1:13" x14ac:dyDescent="0.25">
      <c r="A434" s="103" t="str">
        <f t="shared" si="45"/>
        <v>Unmetered Scattered Load</v>
      </c>
      <c r="B434" s="103" t="s">
        <v>12</v>
      </c>
      <c r="D434" s="25" t="s">
        <v>76</v>
      </c>
      <c r="E434" s="25"/>
      <c r="F434" s="34">
        <v>0.157</v>
      </c>
      <c r="G434" s="55">
        <f>IF(AND(E402*12&gt;=150000),MidPeakPer*E402*E404,MidPeakPer*E402)</f>
        <v>81</v>
      </c>
      <c r="H434" s="130">
        <f>G434*F434</f>
        <v>12.717000000000001</v>
      </c>
      <c r="I434" s="35">
        <f>F434</f>
        <v>0.157</v>
      </c>
      <c r="J434" s="56">
        <f>IF(AND(E402*12&gt;=150000),MidPeakPer*E402*E405,MidPeakPer*E402)</f>
        <v>81</v>
      </c>
      <c r="K434" s="118">
        <f>J434*I434</f>
        <v>12.717000000000001</v>
      </c>
      <c r="L434" s="119">
        <f>K434-H434</f>
        <v>0</v>
      </c>
      <c r="M434" s="120">
        <f>IF(ISERROR(L434/H434), "", L434/H434)</f>
        <v>0</v>
      </c>
    </row>
    <row r="435" spans="1:13" ht="13.8" thickBot="1" x14ac:dyDescent="0.3">
      <c r="A435" s="103" t="str">
        <f t="shared" si="45"/>
        <v>Unmetered Scattered Load</v>
      </c>
      <c r="B435" s="103" t="s">
        <v>12</v>
      </c>
      <c r="D435" s="103" t="s">
        <v>77</v>
      </c>
      <c r="E435" s="25"/>
      <c r="F435" s="34">
        <v>0.20300000000000001</v>
      </c>
      <c r="G435" s="55">
        <f>IF(AND(E402*12&gt;=150000),OnPeakPer*E402*E404,OnPeakPer*E402)</f>
        <v>81</v>
      </c>
      <c r="H435" s="130">
        <f>G435*F435</f>
        <v>16.443000000000001</v>
      </c>
      <c r="I435" s="35">
        <f>F435</f>
        <v>0.20300000000000001</v>
      </c>
      <c r="J435" s="56">
        <f>IF(AND(E402*12&gt;=150000),OnPeakPer*E402*E405,OnPeakPer*E402)</f>
        <v>81</v>
      </c>
      <c r="K435" s="118">
        <f>J435*I435</f>
        <v>16.443000000000001</v>
      </c>
      <c r="L435" s="119">
        <f>K435-H435</f>
        <v>0</v>
      </c>
      <c r="M435" s="120">
        <f>IF(ISERROR(L435/H435), "", L435/H435)</f>
        <v>0</v>
      </c>
    </row>
    <row r="436" spans="1:13" ht="13.8" hidden="1" customHeight="1" thickBot="1" x14ac:dyDescent="0.3">
      <c r="A436" s="103" t="str">
        <f t="shared" si="45"/>
        <v>Unmetered Scattered Load</v>
      </c>
      <c r="B436" s="103" t="s">
        <v>78</v>
      </c>
      <c r="D436" s="25" t="s">
        <v>79</v>
      </c>
      <c r="E436" s="25"/>
      <c r="F436" s="34">
        <v>0.11308</v>
      </c>
      <c r="G436" s="55">
        <f>IF(AND(E402*12&gt;=150000),E402*E404,E402)</f>
        <v>450</v>
      </c>
      <c r="H436" s="130">
        <f>G436*F436</f>
        <v>50.886000000000003</v>
      </c>
      <c r="I436" s="35">
        <f>F436</f>
        <v>0.11308</v>
      </c>
      <c r="J436" s="56">
        <f>IF(AND(E402*12&gt;=150000),E402*E405,E402)</f>
        <v>450</v>
      </c>
      <c r="K436" s="118">
        <f>J436*I436</f>
        <v>50.886000000000003</v>
      </c>
      <c r="L436" s="119">
        <f>K436-H436</f>
        <v>0</v>
      </c>
      <c r="M436" s="120">
        <f>IF(ISERROR(L436/H436), "", L436/H436)</f>
        <v>0</v>
      </c>
    </row>
    <row r="437" spans="1:13" ht="13.8" hidden="1" customHeight="1" thickBot="1" x14ac:dyDescent="0.3">
      <c r="A437" s="103" t="str">
        <f t="shared" si="45"/>
        <v>Unmetered Scattered Load</v>
      </c>
      <c r="B437" s="103" t="s">
        <v>17</v>
      </c>
      <c r="D437" s="25" t="s">
        <v>80</v>
      </c>
      <c r="E437" s="25"/>
      <c r="F437" s="34">
        <v>0.11308</v>
      </c>
      <c r="G437" s="55">
        <f>IF(AND(E402*12&gt;=150000),E402*E404,E402)</f>
        <v>450</v>
      </c>
      <c r="H437" s="130">
        <f>G437*F437</f>
        <v>50.886000000000003</v>
      </c>
      <c r="I437" s="35">
        <f>F437</f>
        <v>0.11308</v>
      </c>
      <c r="J437" s="56">
        <f>IF(AND(E402*12&gt;=150000),E402*E405,E402)</f>
        <v>450</v>
      </c>
      <c r="K437" s="118">
        <f>J437*I437</f>
        <v>50.886000000000003</v>
      </c>
      <c r="L437" s="119">
        <f>K437-H437</f>
        <v>0</v>
      </c>
      <c r="M437" s="120">
        <f>IF(ISERROR(L437/H437), "", L437/H437)</f>
        <v>0</v>
      </c>
    </row>
    <row r="438" spans="1:13" ht="13.8" thickBot="1" x14ac:dyDescent="0.3">
      <c r="A438" s="103" t="str">
        <f t="shared" si="45"/>
        <v>Unmetered Scattered Load</v>
      </c>
      <c r="D438" s="58"/>
      <c r="E438" s="59"/>
      <c r="F438" s="60"/>
      <c r="G438" s="61"/>
      <c r="H438" s="62"/>
      <c r="I438" s="60"/>
      <c r="J438" s="63"/>
      <c r="K438" s="62"/>
      <c r="L438" s="64"/>
      <c r="M438" s="65"/>
    </row>
    <row r="439" spans="1:13" x14ac:dyDescent="0.25">
      <c r="A439" s="103" t="str">
        <f t="shared" si="45"/>
        <v>Unmetered Scattered Load</v>
      </c>
      <c r="B439" s="103" t="s">
        <v>12</v>
      </c>
      <c r="D439" s="135" t="s">
        <v>81</v>
      </c>
      <c r="E439" s="25"/>
      <c r="F439" s="136"/>
      <c r="G439" s="137"/>
      <c r="H439" s="138">
        <f>SUM(H429:H435,H428)</f>
        <v>99.12187727385593</v>
      </c>
      <c r="I439" s="139"/>
      <c r="J439" s="139"/>
      <c r="K439" s="138">
        <f>SUM(K429:K435,K428)</f>
        <v>100.78043154462461</v>
      </c>
      <c r="L439" s="140">
        <f>K439-H439</f>
        <v>1.6585542707686756</v>
      </c>
      <c r="M439" s="141">
        <f>IF((H439)=0,"",(L439/H439))</f>
        <v>1.6732474367756253E-2</v>
      </c>
    </row>
    <row r="440" spans="1:13" x14ac:dyDescent="0.25">
      <c r="A440" s="103" t="str">
        <f t="shared" si="45"/>
        <v>Unmetered Scattered Load</v>
      </c>
      <c r="B440" s="103" t="s">
        <v>12</v>
      </c>
      <c r="D440" s="142" t="s">
        <v>82</v>
      </c>
      <c r="E440" s="25"/>
      <c r="F440" s="136">
        <v>0.13</v>
      </c>
      <c r="G440" s="143"/>
      <c r="H440" s="144">
        <f>H439*F440</f>
        <v>12.885844045601271</v>
      </c>
      <c r="I440" s="145">
        <v>0.13</v>
      </c>
      <c r="J440" s="115"/>
      <c r="K440" s="144">
        <f>K439*I440</f>
        <v>13.101456100801199</v>
      </c>
      <c r="L440" s="119">
        <f>K440-H440</f>
        <v>0.21561205519992832</v>
      </c>
      <c r="M440" s="146">
        <f>IF((H440)=0,"",(L440/H440))</f>
        <v>1.6732474367756295E-2</v>
      </c>
    </row>
    <row r="441" spans="1:13" ht="14.4" x14ac:dyDescent="0.3">
      <c r="A441" s="103" t="str">
        <f t="shared" si="45"/>
        <v>Unmetered Scattered Load</v>
      </c>
      <c r="B441" s="103" t="s">
        <v>12</v>
      </c>
      <c r="D441" s="142" t="s">
        <v>83</v>
      </c>
      <c r="E441" s="147"/>
      <c r="F441" s="148">
        <f>OER</f>
        <v>0.23499999999999999</v>
      </c>
      <c r="G441" s="143"/>
      <c r="H441" s="144">
        <f>IF(OR(ISNUMBER(SEARCH("[DGEN]", E400))=TRUE, ISNUMBER(SEARCH("STREET LIGHT", E400))=TRUE), 0, IF(AND(E402=0, E403=0),0, IF(AND(E403=0, E402*12&gt;250000), 0, IF(AND(E402=0, E403&gt;=50), 0, IF(E402*12&lt;=250000, F441*H439*-1, IF(E403&lt;50, F441*H439*-1, 0))))))</f>
        <v>-23.293641159356142</v>
      </c>
      <c r="I441" s="148">
        <f>OER</f>
        <v>0.23499999999999999</v>
      </c>
      <c r="J441" s="115"/>
      <c r="K441" s="144">
        <f>IF(OR(ISNUMBER(SEARCH("[DGEN]", E400))=TRUE, ISNUMBER(SEARCH("STREET LIGHT", E400))=TRUE), 0, IF(AND(E402=0, E403=0),0, IF(AND(E403=0, E402*12&gt;250000), 0, IF(AND(E402=0, E403&gt;=50), 0, IF(E402*12&lt;=250000, I441*K439*-1, IF(E403&lt;50, I441*K439*-1, 0))))))</f>
        <v>-23.683401412986782</v>
      </c>
      <c r="L441" s="119">
        <f>K441-H441</f>
        <v>-0.38976025363064082</v>
      </c>
      <c r="M441" s="146"/>
    </row>
    <row r="442" spans="1:13" ht="13.8" thickBot="1" x14ac:dyDescent="0.3">
      <c r="A442" s="103" t="str">
        <f t="shared" si="45"/>
        <v>Unmetered Scattered Load</v>
      </c>
      <c r="B442" s="103" t="s">
        <v>84</v>
      </c>
      <c r="C442" s="24">
        <f>B22</f>
        <v>7</v>
      </c>
      <c r="D442" s="247" t="s">
        <v>85</v>
      </c>
      <c r="E442" s="247"/>
      <c r="F442" s="77"/>
      <c r="G442" s="78"/>
      <c r="H442" s="79">
        <f>H439+H440+H441</f>
        <v>88.714080160101062</v>
      </c>
      <c r="I442" s="80"/>
      <c r="J442" s="80"/>
      <c r="K442" s="81">
        <f>K439+K440+K441</f>
        <v>90.198486232439024</v>
      </c>
      <c r="L442" s="82">
        <f>K442-H442</f>
        <v>1.4844060723379613</v>
      </c>
      <c r="M442" s="83">
        <f>IF((H442)=0,"",(L442/H442))</f>
        <v>1.6732474367756215E-2</v>
      </c>
    </row>
    <row r="443" spans="1:13" ht="13.8" thickBot="1" x14ac:dyDescent="0.3">
      <c r="A443" s="103" t="str">
        <f t="shared" si="45"/>
        <v>Unmetered Scattered Load</v>
      </c>
      <c r="B443" s="103" t="s">
        <v>12</v>
      </c>
      <c r="D443" s="58"/>
      <c r="E443" s="59"/>
      <c r="F443" s="60"/>
      <c r="G443" s="61"/>
      <c r="H443" s="62"/>
      <c r="I443" s="60"/>
      <c r="J443" s="63"/>
      <c r="K443" s="62"/>
      <c r="L443" s="64"/>
      <c r="M443" s="65"/>
    </row>
    <row r="444" spans="1:13" hidden="1" x14ac:dyDescent="0.25">
      <c r="A444" s="103" t="str">
        <f t="shared" si="45"/>
        <v>Unmetered Scattered Load</v>
      </c>
      <c r="B444" s="103" t="s">
        <v>78</v>
      </c>
      <c r="D444" s="135" t="s">
        <v>86</v>
      </c>
      <c r="E444" s="25"/>
      <c r="F444" s="136"/>
      <c r="G444" s="137"/>
      <c r="H444" s="138">
        <f>SUM(H436,H429:H432,H428)</f>
        <v>92.623877273855925</v>
      </c>
      <c r="I444" s="139"/>
      <c r="J444" s="139"/>
      <c r="K444" s="138">
        <f>SUM(K436,K429:K432,K428)</f>
        <v>94.282431544624586</v>
      </c>
      <c r="L444" s="140">
        <f>K444-H444</f>
        <v>1.6585542707686614</v>
      </c>
      <c r="M444" s="141">
        <f>IF((H444)=0,"",(L444/H444))</f>
        <v>1.790633602893674E-2</v>
      </c>
    </row>
    <row r="445" spans="1:13" hidden="1" x14ac:dyDescent="0.25">
      <c r="A445" s="103" t="str">
        <f t="shared" si="45"/>
        <v>Unmetered Scattered Load</v>
      </c>
      <c r="B445" s="103" t="s">
        <v>78</v>
      </c>
      <c r="D445" s="142" t="s">
        <v>82</v>
      </c>
      <c r="E445" s="25"/>
      <c r="F445" s="136">
        <v>0.13</v>
      </c>
      <c r="G445" s="137"/>
      <c r="H445" s="144">
        <f>H444*F445</f>
        <v>12.041104045601271</v>
      </c>
      <c r="I445" s="136">
        <v>0.13</v>
      </c>
      <c r="J445" s="145"/>
      <c r="K445" s="144">
        <f>K444*I445</f>
        <v>12.256716100801196</v>
      </c>
      <c r="L445" s="119">
        <f>K445-H445</f>
        <v>0.21561205519992477</v>
      </c>
      <c r="M445" s="146">
        <f>IF((H445)=0,"",(L445/H445))</f>
        <v>1.790633602893664E-2</v>
      </c>
    </row>
    <row r="446" spans="1:13" ht="14.4" hidden="1" x14ac:dyDescent="0.3">
      <c r="A446" s="103" t="str">
        <f t="shared" si="45"/>
        <v>Unmetered Scattered Load</v>
      </c>
      <c r="B446" s="103" t="s">
        <v>78</v>
      </c>
      <c r="D446" s="142" t="s">
        <v>83</v>
      </c>
      <c r="E446" s="147"/>
      <c r="F446" s="148">
        <f>OER</f>
        <v>0.23499999999999999</v>
      </c>
      <c r="G446" s="137"/>
      <c r="H446" s="144">
        <f>IF(OR(ISNUMBER(SEARCH("[DGEN]", E400))=TRUE, ISNUMBER(SEARCH("STREET LIGHT", E400))=TRUE), 0, IF(AND(E402=0, E403=0),0, IF(AND(E403=0, E402*12&gt;250000), 0, IF(AND(E402=0, E403&gt;=50), 0, IF(E402*12&lt;=250000, F446*H444*-1, IF(E403&lt;50, F446*H444*-1, 0))))))</f>
        <v>-21.766611159356142</v>
      </c>
      <c r="I446" s="148">
        <f>OER</f>
        <v>0.23499999999999999</v>
      </c>
      <c r="J446" s="145"/>
      <c r="K446" s="144">
        <f>IF(OR(ISNUMBER(SEARCH("[DGEN]", E400))=TRUE, ISNUMBER(SEARCH("STREET LIGHT", E400))=TRUE), 0, IF(AND(E402=0, E403=0),0, IF(AND(E403=0, E402*12&gt;250000), 0, IF(AND(E402=0, E403&gt;=50), 0, IF(E402*12&lt;=250000, I446*K444*-1, IF(E403&lt;50, I446*K444*-1, 0))))))</f>
        <v>-22.156371412986775</v>
      </c>
      <c r="L446" s="119"/>
      <c r="M446" s="146"/>
    </row>
    <row r="447" spans="1:13" hidden="1" x14ac:dyDescent="0.25">
      <c r="A447" s="103" t="str">
        <f t="shared" si="45"/>
        <v>Unmetered Scattered Load</v>
      </c>
      <c r="B447" s="103" t="s">
        <v>87</v>
      </c>
      <c r="D447" s="248" t="s">
        <v>86</v>
      </c>
      <c r="E447" s="248"/>
      <c r="F447" s="149"/>
      <c r="G447" s="143"/>
      <c r="H447" s="138">
        <f>SUM(H444,H445)</f>
        <v>104.6649813194572</v>
      </c>
      <c r="I447" s="150"/>
      <c r="J447" s="150"/>
      <c r="K447" s="138">
        <f>SUM(K444,K445)</f>
        <v>106.53914764542579</v>
      </c>
      <c r="L447" s="140">
        <f>K447-H447</f>
        <v>1.8741663259685879</v>
      </c>
      <c r="M447" s="141">
        <f>IF((H447)=0,"",(L447/H447))</f>
        <v>1.7906336028936747E-2</v>
      </c>
    </row>
    <row r="448" spans="1:13" ht="13.8" hidden="1" thickBot="1" x14ac:dyDescent="0.3">
      <c r="A448" s="103" t="str">
        <f t="shared" si="45"/>
        <v>Unmetered Scattered Load</v>
      </c>
      <c r="B448" s="103" t="s">
        <v>78</v>
      </c>
      <c r="D448" s="131"/>
      <c r="E448" s="132"/>
      <c r="F448" s="151"/>
      <c r="G448" s="152"/>
      <c r="H448" s="153"/>
      <c r="I448" s="151"/>
      <c r="J448" s="133"/>
      <c r="K448" s="153"/>
      <c r="L448" s="154"/>
      <c r="M448" s="134"/>
    </row>
    <row r="449" spans="1:14" hidden="1" x14ac:dyDescent="0.25">
      <c r="A449" s="103" t="str">
        <f t="shared" si="45"/>
        <v>Unmetered Scattered Load</v>
      </c>
      <c r="B449" s="103" t="s">
        <v>17</v>
      </c>
      <c r="D449" s="135" t="s">
        <v>88</v>
      </c>
      <c r="E449" s="25"/>
      <c r="F449" s="136"/>
      <c r="G449" s="137"/>
      <c r="H449" s="138">
        <f>SUM(H437,H429:H432,H428)</f>
        <v>92.623877273855925</v>
      </c>
      <c r="I449" s="139"/>
      <c r="J449" s="139"/>
      <c r="K449" s="138">
        <f>SUM(K437,K429:K432,K428)</f>
        <v>94.282431544624586</v>
      </c>
      <c r="L449" s="140">
        <f>K449-H449</f>
        <v>1.6585542707686614</v>
      </c>
      <c r="M449" s="141">
        <f>IF((H449)=0,"",(L449/H449))</f>
        <v>1.790633602893674E-2</v>
      </c>
    </row>
    <row r="450" spans="1:14" hidden="1" x14ac:dyDescent="0.25">
      <c r="A450" s="103" t="str">
        <f t="shared" si="45"/>
        <v>Unmetered Scattered Load</v>
      </c>
      <c r="B450" s="103" t="s">
        <v>17</v>
      </c>
      <c r="D450" s="142" t="s">
        <v>82</v>
      </c>
      <c r="E450" s="25"/>
      <c r="F450" s="136">
        <v>0.13</v>
      </c>
      <c r="G450" s="137"/>
      <c r="H450" s="144">
        <f>H449*F450</f>
        <v>12.041104045601271</v>
      </c>
      <c r="I450" s="136">
        <v>0.13</v>
      </c>
      <c r="J450" s="145"/>
      <c r="K450" s="144">
        <f>K449*I450</f>
        <v>12.256716100801196</v>
      </c>
      <c r="L450" s="119">
        <f>K450-H450</f>
        <v>0.21561205519992477</v>
      </c>
      <c r="M450" s="146">
        <f>IF((H450)=0,"",(L450/H450))</f>
        <v>1.790633602893664E-2</v>
      </c>
    </row>
    <row r="451" spans="1:14" ht="14.4" hidden="1" x14ac:dyDescent="0.3">
      <c r="A451" s="103" t="str">
        <f t="shared" si="45"/>
        <v>Unmetered Scattered Load</v>
      </c>
      <c r="B451" s="103" t="s">
        <v>17</v>
      </c>
      <c r="D451" s="142" t="s">
        <v>83</v>
      </c>
      <c r="E451" s="147"/>
      <c r="F451" s="148">
        <f>OER</f>
        <v>0.23499999999999999</v>
      </c>
      <c r="G451" s="137"/>
      <c r="H451" s="144">
        <f>IF(OR(ISNUMBER(SEARCH("[DGEN]", E400))=TRUE, ISNUMBER(SEARCH("STREET LIGHT", E400))=TRUE), 0, IF(AND(E402=0, E403=0),0, IF(AND(E403=0, E402*12&gt;250000), 0, IF(AND(E402=0, E403&gt;=50), 0, IF(E402*12&lt;=250000, F451*H449*-1, IF(E403&lt;50, F451*H449*-1, 0))))))</f>
        <v>-21.766611159356142</v>
      </c>
      <c r="I451" s="148">
        <f>OER</f>
        <v>0.23499999999999999</v>
      </c>
      <c r="J451" s="145"/>
      <c r="K451" s="144">
        <f>IF(OR(ISNUMBER(SEARCH("[DGEN]", E400))=TRUE, ISNUMBER(SEARCH("STREET LIGHT", E400))=TRUE), 0, IF(AND(E402=0, E403=0),0, IF(AND(E403=0, E402*12&gt;250000), 0, IF(AND(E402=0, E403&gt;=50), 0, IF(E402*12&lt;=250000, I451*K449*-1, IF(E403&lt;50, I451*K449*-1, 0))))))</f>
        <v>-22.156371412986775</v>
      </c>
      <c r="L451" s="119"/>
      <c r="M451" s="146"/>
    </row>
    <row r="452" spans="1:14" hidden="1" x14ac:dyDescent="0.25">
      <c r="A452" s="103" t="str">
        <f t="shared" si="45"/>
        <v>Unmetered Scattered Load</v>
      </c>
      <c r="B452" s="103" t="s">
        <v>89</v>
      </c>
      <c r="D452" s="248" t="s">
        <v>88</v>
      </c>
      <c r="E452" s="248"/>
      <c r="F452" s="149"/>
      <c r="G452" s="143"/>
      <c r="H452" s="138">
        <f>SUM(H449,H450)</f>
        <v>104.6649813194572</v>
      </c>
      <c r="I452" s="150"/>
      <c r="J452" s="150"/>
      <c r="K452" s="138">
        <f>SUM(K449,K450)</f>
        <v>106.53914764542579</v>
      </c>
      <c r="L452" s="140">
        <f>K452-H452</f>
        <v>1.8741663259685879</v>
      </c>
      <c r="M452" s="141">
        <f>IF((H452)=0,"",(L452/H452))</f>
        <v>1.7906336028936747E-2</v>
      </c>
    </row>
    <row r="453" spans="1:14" ht="13.8" hidden="1" thickBot="1" x14ac:dyDescent="0.3">
      <c r="A453" s="103" t="str">
        <f t="shared" si="45"/>
        <v>Unmetered Scattered Load</v>
      </c>
      <c r="B453" s="103" t="s">
        <v>17</v>
      </c>
      <c r="D453" s="131"/>
      <c r="E453" s="132"/>
      <c r="F453" s="155"/>
      <c r="G453" s="152"/>
      <c r="H453" s="156"/>
      <c r="I453" s="155"/>
      <c r="J453" s="133"/>
      <c r="K453" s="156"/>
      <c r="L453" s="154"/>
      <c r="M453" s="157"/>
    </row>
    <row r="456" spans="1:14" x14ac:dyDescent="0.25">
      <c r="C456" s="103"/>
      <c r="D456" s="104" t="s">
        <v>34</v>
      </c>
      <c r="E456" s="249" t="str">
        <f>D23</f>
        <v>Sentinel</v>
      </c>
      <c r="F456" s="250"/>
      <c r="G456" s="250"/>
      <c r="H456" s="250"/>
      <c r="I456" s="250"/>
      <c r="J456" s="251"/>
      <c r="K456" s="103" t="str">
        <f>IF(N23="DEMAND - INTERVAL","RTSR - INTERVAL METERED","")</f>
        <v/>
      </c>
    </row>
    <row r="457" spans="1:14" x14ac:dyDescent="0.25">
      <c r="C457" s="103"/>
      <c r="D457" s="104" t="s">
        <v>35</v>
      </c>
      <c r="E457" s="252" t="str">
        <f>H23</f>
        <v>RPP</v>
      </c>
      <c r="F457" s="253"/>
      <c r="G457" s="254"/>
      <c r="H457" s="20"/>
      <c r="I457" s="20"/>
    </row>
    <row r="458" spans="1:14" ht="15.6" x14ac:dyDescent="0.25">
      <c r="C458" s="103"/>
      <c r="D458" s="104" t="s">
        <v>36</v>
      </c>
      <c r="E458" s="21">
        <f>K23</f>
        <v>60</v>
      </c>
      <c r="F458" s="105" t="s">
        <v>11</v>
      </c>
      <c r="J458" s="22"/>
      <c r="K458" s="22"/>
      <c r="L458" s="22"/>
      <c r="M458" s="22"/>
      <c r="N458" s="22"/>
    </row>
    <row r="459" spans="1:14" ht="15.6" x14ac:dyDescent="0.3">
      <c r="C459" s="103"/>
      <c r="D459" s="104" t="s">
        <v>37</v>
      </c>
      <c r="E459" s="21">
        <f>L23</f>
        <v>0.2</v>
      </c>
      <c r="F459" s="106" t="s">
        <v>16</v>
      </c>
      <c r="G459" s="107"/>
      <c r="H459" s="108"/>
      <c r="I459" s="108"/>
      <c r="J459" s="108"/>
    </row>
    <row r="460" spans="1:14" x14ac:dyDescent="0.25">
      <c r="C460" s="103"/>
      <c r="D460" s="104" t="s">
        <v>38</v>
      </c>
      <c r="E460" s="23">
        <f>I23</f>
        <v>1.0415000000000001</v>
      </c>
    </row>
    <row r="461" spans="1:14" x14ac:dyDescent="0.25">
      <c r="C461" s="103"/>
      <c r="D461" s="104" t="s">
        <v>39</v>
      </c>
      <c r="E461" s="23">
        <f>J23</f>
        <v>1.0415000000000001</v>
      </c>
    </row>
    <row r="462" spans="1:14" x14ac:dyDescent="0.25">
      <c r="C462" s="103"/>
    </row>
    <row r="463" spans="1:14" x14ac:dyDescent="0.25">
      <c r="C463" s="103"/>
      <c r="E463" s="105"/>
      <c r="F463" s="237" t="s">
        <v>40</v>
      </c>
      <c r="G463" s="238"/>
      <c r="H463" s="239"/>
      <c r="I463" s="237" t="s">
        <v>41</v>
      </c>
      <c r="J463" s="238"/>
      <c r="K463" s="239"/>
      <c r="L463" s="237" t="s">
        <v>42</v>
      </c>
      <c r="M463" s="239"/>
    </row>
    <row r="464" spans="1:14" x14ac:dyDescent="0.25">
      <c r="C464" s="103"/>
      <c r="E464" s="240"/>
      <c r="F464" s="109" t="s">
        <v>43</v>
      </c>
      <c r="G464" s="109" t="s">
        <v>44</v>
      </c>
      <c r="H464" s="110" t="s">
        <v>45</v>
      </c>
      <c r="I464" s="109" t="s">
        <v>43</v>
      </c>
      <c r="J464" s="111" t="s">
        <v>44</v>
      </c>
      <c r="K464" s="110" t="s">
        <v>45</v>
      </c>
      <c r="L464" s="242" t="s">
        <v>46</v>
      </c>
      <c r="M464" s="244" t="s">
        <v>47</v>
      </c>
    </row>
    <row r="465" spans="1:15" x14ac:dyDescent="0.25">
      <c r="C465" s="103"/>
      <c r="E465" s="241"/>
      <c r="F465" s="112" t="s">
        <v>48</v>
      </c>
      <c r="G465" s="112"/>
      <c r="H465" s="113" t="s">
        <v>48</v>
      </c>
      <c r="I465" s="112" t="s">
        <v>48</v>
      </c>
      <c r="J465" s="113"/>
      <c r="K465" s="113" t="s">
        <v>48</v>
      </c>
      <c r="L465" s="243"/>
      <c r="M465" s="245"/>
    </row>
    <row r="466" spans="1:15" x14ac:dyDescent="0.25">
      <c r="A466" s="103" t="str">
        <f>$E456</f>
        <v>Sentinel</v>
      </c>
      <c r="D466" s="114" t="s">
        <v>49</v>
      </c>
      <c r="E466" s="25"/>
      <c r="F466" s="26">
        <f>'VRZ BI (2029)'!I466</f>
        <v>8.14</v>
      </c>
      <c r="G466" s="115">
        <v>1</v>
      </c>
      <c r="H466" s="116">
        <f>G466*F466</f>
        <v>8.14</v>
      </c>
      <c r="I466" s="45">
        <v>8.51</v>
      </c>
      <c r="J466" s="117">
        <v>1</v>
      </c>
      <c r="K466" s="118">
        <f>J466*I466</f>
        <v>8.51</v>
      </c>
      <c r="L466" s="119">
        <f>K466-H466</f>
        <v>0.36999999999999922</v>
      </c>
      <c r="M466" s="120">
        <f>IF(ISERROR(L466/H466), "", L466/H466)</f>
        <v>4.5454545454545359E-2</v>
      </c>
    </row>
    <row r="467" spans="1:15" x14ac:dyDescent="0.25">
      <c r="A467" s="103" t="str">
        <f t="shared" ref="A467:A509" si="50">A466</f>
        <v>Sentinel</v>
      </c>
      <c r="D467" s="114" t="s">
        <v>50</v>
      </c>
      <c r="E467" s="25"/>
      <c r="F467" s="36">
        <f>'VRZ BI (2029)'!I467</f>
        <v>24.097899999999999</v>
      </c>
      <c r="G467" s="115">
        <f>IF($E459&gt;0, $E459, $E458)</f>
        <v>0.2</v>
      </c>
      <c r="H467" s="116">
        <f>G467*F467</f>
        <v>4.8195800000000002</v>
      </c>
      <c r="I467" s="35">
        <v>25.177099999999999</v>
      </c>
      <c r="J467" s="117">
        <f>IF($E459&gt;0, $E459, $E458)</f>
        <v>0.2</v>
      </c>
      <c r="K467" s="118">
        <f>J467*I467</f>
        <v>5.0354200000000002</v>
      </c>
      <c r="L467" s="119">
        <f>K467-H467</f>
        <v>0.21584000000000003</v>
      </c>
      <c r="M467" s="120">
        <f>IF(ISERROR(L467/H467), "", L467/H467)</f>
        <v>4.4783985326522231E-2</v>
      </c>
    </row>
    <row r="468" spans="1:15" ht="13.2" hidden="1" customHeight="1" x14ac:dyDescent="0.25">
      <c r="A468" s="103" t="str">
        <f t="shared" si="50"/>
        <v>Sentinel</v>
      </c>
      <c r="D468" s="114" t="s">
        <v>51</v>
      </c>
      <c r="E468" s="25"/>
      <c r="F468" s="34"/>
      <c r="G468" s="115">
        <f>IF($E459&gt;0, $E459, $E458)</f>
        <v>0.2</v>
      </c>
      <c r="H468" s="116">
        <v>0</v>
      </c>
      <c r="I468" s="35"/>
      <c r="J468" s="117">
        <f>IF($E459&gt;0, $E459, $E458)</f>
        <v>0.2</v>
      </c>
      <c r="K468" s="118">
        <v>0</v>
      </c>
      <c r="L468" s="119"/>
      <c r="M468" s="120"/>
    </row>
    <row r="469" spans="1:15" ht="13.2" hidden="1" customHeight="1" x14ac:dyDescent="0.25">
      <c r="A469" s="103" t="str">
        <f t="shared" si="50"/>
        <v>Sentinel</v>
      </c>
      <c r="D469" s="114" t="s">
        <v>52</v>
      </c>
      <c r="E469" s="25"/>
      <c r="F469" s="34"/>
      <c r="G469" s="115">
        <f>IF($E459&gt;0, $E459, $E458)</f>
        <v>0.2</v>
      </c>
      <c r="H469" s="116">
        <v>0</v>
      </c>
      <c r="I469" s="35"/>
      <c r="J469" s="121">
        <f>IF($E459&gt;0, $E459, $E458)</f>
        <v>0.2</v>
      </c>
      <c r="K469" s="118">
        <v>0</v>
      </c>
      <c r="L469" s="119">
        <f t="shared" ref="L469:L487" si="51">K469-H469</f>
        <v>0</v>
      </c>
      <c r="M469" s="120" t="str">
        <f>IF(ISERROR(L469/H469), "", L469/H469)</f>
        <v/>
      </c>
    </row>
    <row r="470" spans="1:15" x14ac:dyDescent="0.25">
      <c r="A470" s="103" t="str">
        <f t="shared" si="50"/>
        <v>Sentinel</v>
      </c>
      <c r="D470" s="114" t="s">
        <v>53</v>
      </c>
      <c r="E470" s="25"/>
      <c r="F470" s="26">
        <f>'VRZ BI (2029)'!I470</f>
        <v>0</v>
      </c>
      <c r="G470" s="115">
        <v>1</v>
      </c>
      <c r="H470" s="116">
        <f>G470*F470</f>
        <v>0</v>
      </c>
      <c r="I470" s="45">
        <v>0</v>
      </c>
      <c r="J470" s="117">
        <v>1</v>
      </c>
      <c r="K470" s="118">
        <f>J470*I470</f>
        <v>0</v>
      </c>
      <c r="L470" s="119">
        <f t="shared" si="51"/>
        <v>0</v>
      </c>
      <c r="M470" s="120" t="str">
        <f>IF(ISERROR(L470/H470), "", L470/H470)</f>
        <v/>
      </c>
    </row>
    <row r="471" spans="1:15" x14ac:dyDescent="0.25">
      <c r="A471" s="103" t="str">
        <f t="shared" si="50"/>
        <v>Sentinel</v>
      </c>
      <c r="D471" s="114" t="s">
        <v>54</v>
      </c>
      <c r="E471" s="25"/>
      <c r="F471" s="36">
        <f>'VRZ BI (2029)'!I471</f>
        <v>2.0317728454502122</v>
      </c>
      <c r="G471" s="115">
        <f>IF($E459&gt;0, $E459, $E458)</f>
        <v>0.2</v>
      </c>
      <c r="H471" s="116">
        <f>G471*F471</f>
        <v>0.40635456909004247</v>
      </c>
      <c r="I471" s="35">
        <v>2.0317728454502122</v>
      </c>
      <c r="J471" s="117">
        <f>IF($E459&gt;0, $E459, $E458)</f>
        <v>0.2</v>
      </c>
      <c r="K471" s="118">
        <f>J471*I471</f>
        <v>0.40635456909004247</v>
      </c>
      <c r="L471" s="119">
        <f t="shared" si="51"/>
        <v>0</v>
      </c>
      <c r="M471" s="120">
        <f>IF(ISERROR(L471/H471), "", L471/H471)</f>
        <v>0</v>
      </c>
    </row>
    <row r="472" spans="1:15" x14ac:dyDescent="0.25">
      <c r="A472" s="103" t="str">
        <f t="shared" si="50"/>
        <v>Sentinel</v>
      </c>
      <c r="B472" s="103" t="s">
        <v>55</v>
      </c>
      <c r="C472" s="24">
        <f>B23</f>
        <v>8</v>
      </c>
      <c r="D472" s="122" t="s">
        <v>56</v>
      </c>
      <c r="E472" s="7"/>
      <c r="F472" s="37"/>
      <c r="G472" s="38"/>
      <c r="H472" s="39">
        <f>SUM(H466:H471)</f>
        <v>13.365934569090044</v>
      </c>
      <c r="I472" s="51"/>
      <c r="J472" s="40"/>
      <c r="K472" s="39">
        <f>SUM(K466:K471)</f>
        <v>13.951774569090043</v>
      </c>
      <c r="L472" s="41">
        <f t="shared" si="51"/>
        <v>0.58583999999999925</v>
      </c>
      <c r="M472" s="42">
        <f>IF((H472)=0,"",(L472/H472))</f>
        <v>4.3830829559409056E-2</v>
      </c>
    </row>
    <row r="473" spans="1:15" x14ac:dyDescent="0.25">
      <c r="A473" s="103" t="str">
        <f t="shared" si="50"/>
        <v>Sentinel</v>
      </c>
      <c r="D473" s="123" t="s">
        <v>57</v>
      </c>
      <c r="E473" s="25"/>
      <c r="F473" s="34">
        <f>IF((E458*12&gt;=150000), 0, IF(E457="RPP",(F489*OffPeakPer+F490*MidPeakPer+F491*OnPeakPer),IF(E457="Non-RPP (Retailer)",F492,F493)))</f>
        <v>0.12752000000000002</v>
      </c>
      <c r="G473" s="43">
        <f>IF(F473=0, 0, $E458*E460-E458)</f>
        <v>2.4900000000000091</v>
      </c>
      <c r="H473" s="28">
        <f t="shared" ref="H473:H480" si="52">G473*F473</f>
        <v>0.31752480000000122</v>
      </c>
      <c r="I473" s="35">
        <f>IF((E458*12&gt;=150000), 0, IF(E457="RPP",(I489*OffPeakPer+I490*MidPeakPer+I491*OnPeakPer),IF(E457="Non-RPP (Retailer)",I492,I493)))</f>
        <v>0.12752000000000002</v>
      </c>
      <c r="J473" s="44">
        <f>IF(I473=0, 0, E458*E461-E458)</f>
        <v>2.4900000000000091</v>
      </c>
      <c r="K473" s="31">
        <f t="shared" ref="K473:K480" si="53">J473*I473</f>
        <v>0.31752480000000122</v>
      </c>
      <c r="L473" s="32">
        <f t="shared" si="51"/>
        <v>0</v>
      </c>
      <c r="M473" s="33">
        <f t="shared" ref="M473:M480" si="54">IF(ISERROR(L473/H473), "", L473/H473)</f>
        <v>0</v>
      </c>
    </row>
    <row r="474" spans="1:15" ht="26.4" x14ac:dyDescent="0.25">
      <c r="A474" s="103" t="str">
        <f t="shared" si="50"/>
        <v>Sentinel</v>
      </c>
      <c r="D474" s="123" t="s">
        <v>58</v>
      </c>
      <c r="E474" s="25"/>
      <c r="F474" s="36">
        <f>'VRZ BI (2029)'!I474</f>
        <v>0</v>
      </c>
      <c r="G474" s="55">
        <f>IF($E459&gt;0, $E459, $E458)</f>
        <v>0.2</v>
      </c>
      <c r="H474" s="116">
        <f t="shared" si="52"/>
        <v>0</v>
      </c>
      <c r="I474" s="35">
        <v>0</v>
      </c>
      <c r="J474" s="56">
        <f>IF($E459&gt;0, $E459, $E458)</f>
        <v>0.2</v>
      </c>
      <c r="K474" s="118">
        <f t="shared" si="53"/>
        <v>0</v>
      </c>
      <c r="L474" s="119">
        <f t="shared" si="51"/>
        <v>0</v>
      </c>
      <c r="M474" s="120" t="str">
        <f t="shared" si="54"/>
        <v/>
      </c>
    </row>
    <row r="475" spans="1:15" x14ac:dyDescent="0.25">
      <c r="A475" s="103" t="str">
        <f t="shared" si="50"/>
        <v>Sentinel</v>
      </c>
      <c r="D475" s="123" t="s">
        <v>59</v>
      </c>
      <c r="E475" s="25"/>
      <c r="F475" s="36">
        <f>'VRZ BI (2029)'!I475</f>
        <v>0</v>
      </c>
      <c r="G475" s="55">
        <f>IF($E459&gt;0, $E459, $E458)</f>
        <v>0.2</v>
      </c>
      <c r="H475" s="116">
        <f t="shared" si="52"/>
        <v>0</v>
      </c>
      <c r="I475" s="35">
        <v>0</v>
      </c>
      <c r="J475" s="56">
        <f>IF($E459&gt;0, $E459, $E458)</f>
        <v>0.2</v>
      </c>
      <c r="K475" s="118">
        <f t="shared" si="53"/>
        <v>0</v>
      </c>
      <c r="L475" s="119">
        <f t="shared" si="51"/>
        <v>0</v>
      </c>
      <c r="M475" s="120" t="str">
        <f t="shared" si="54"/>
        <v/>
      </c>
    </row>
    <row r="476" spans="1:15" x14ac:dyDescent="0.25">
      <c r="A476" s="103" t="str">
        <f t="shared" si="50"/>
        <v>Sentinel</v>
      </c>
      <c r="D476" s="123" t="s">
        <v>60</v>
      </c>
      <c r="E476" s="25"/>
      <c r="F476" s="36">
        <f>'VRZ BI (2029)'!I476</f>
        <v>0</v>
      </c>
      <c r="G476" s="55">
        <f>E458</f>
        <v>60</v>
      </c>
      <c r="H476" s="116">
        <f t="shared" si="52"/>
        <v>0</v>
      </c>
      <c r="I476" s="35">
        <v>0</v>
      </c>
      <c r="J476" s="56">
        <f>E458</f>
        <v>60</v>
      </c>
      <c r="K476" s="118">
        <f t="shared" si="53"/>
        <v>0</v>
      </c>
      <c r="L476" s="119">
        <f t="shared" si="51"/>
        <v>0</v>
      </c>
      <c r="M476" s="120" t="str">
        <f t="shared" si="54"/>
        <v/>
      </c>
    </row>
    <row r="477" spans="1:15" x14ac:dyDescent="0.25">
      <c r="A477" s="103" t="str">
        <f t="shared" si="50"/>
        <v>Sentinel</v>
      </c>
      <c r="D477" s="114" t="s">
        <v>61</v>
      </c>
      <c r="E477" s="25"/>
      <c r="F477" s="36">
        <f>'VRZ BI (2029)'!I477</f>
        <v>0.40877336596213137</v>
      </c>
      <c r="G477" s="55">
        <f>IF($E459&gt;0, $E459, $E458)</f>
        <v>0.2</v>
      </c>
      <c r="H477" s="116">
        <f t="shared" si="52"/>
        <v>8.1754673192426283E-2</v>
      </c>
      <c r="I477" s="35">
        <v>0.42746029134700214</v>
      </c>
      <c r="J477" s="56">
        <f>IF($E459&gt;0, $E459, $E458)</f>
        <v>0.2</v>
      </c>
      <c r="K477" s="118">
        <f t="shared" si="53"/>
        <v>8.5492058269400428E-2</v>
      </c>
      <c r="L477" s="119">
        <f t="shared" si="51"/>
        <v>3.7373850769741451E-3</v>
      </c>
      <c r="M477" s="120">
        <f t="shared" si="54"/>
        <v>4.5714635396773562E-2</v>
      </c>
      <c r="O477" s="160"/>
    </row>
    <row r="478" spans="1:15" ht="26.4" x14ac:dyDescent="0.25">
      <c r="A478" s="103" t="str">
        <f t="shared" si="50"/>
        <v>Sentinel</v>
      </c>
      <c r="D478" s="123" t="s">
        <v>62</v>
      </c>
      <c r="E478" s="25"/>
      <c r="F478" s="36">
        <f>'VRZ BI (2029)'!I478</f>
        <v>0</v>
      </c>
      <c r="G478" s="115">
        <v>1</v>
      </c>
      <c r="H478" s="116">
        <f t="shared" si="52"/>
        <v>0</v>
      </c>
      <c r="I478" s="45">
        <v>0</v>
      </c>
      <c r="J478" s="121">
        <v>1</v>
      </c>
      <c r="K478" s="118">
        <f t="shared" si="53"/>
        <v>0</v>
      </c>
      <c r="L478" s="119">
        <f t="shared" si="51"/>
        <v>0</v>
      </c>
      <c r="M478" s="120" t="str">
        <f t="shared" si="54"/>
        <v/>
      </c>
    </row>
    <row r="479" spans="1:15" x14ac:dyDescent="0.25">
      <c r="A479" s="103" t="str">
        <f t="shared" si="50"/>
        <v>Sentinel</v>
      </c>
      <c r="D479" s="114" t="s">
        <v>63</v>
      </c>
      <c r="E479" s="25"/>
      <c r="F479" s="36">
        <f>'VRZ BI (2029)'!I479</f>
        <v>0</v>
      </c>
      <c r="G479" s="115">
        <v>1</v>
      </c>
      <c r="H479" s="116">
        <f t="shared" si="52"/>
        <v>0</v>
      </c>
      <c r="I479" s="45">
        <v>0</v>
      </c>
      <c r="J479" s="121">
        <v>1</v>
      </c>
      <c r="K479" s="118">
        <f t="shared" si="53"/>
        <v>0</v>
      </c>
      <c r="L479" s="119">
        <f t="shared" si="51"/>
        <v>0</v>
      </c>
      <c r="M479" s="120" t="str">
        <f t="shared" si="54"/>
        <v/>
      </c>
    </row>
    <row r="480" spans="1:15" x14ac:dyDescent="0.25">
      <c r="A480" s="103" t="str">
        <f t="shared" si="50"/>
        <v>Sentinel</v>
      </c>
      <c r="D480" s="114" t="s">
        <v>64</v>
      </c>
      <c r="E480" s="25"/>
      <c r="F480" s="36">
        <f>'VRZ BI (2029)'!I480</f>
        <v>0.16487089900558677</v>
      </c>
      <c r="G480" s="55">
        <f>IF($E459&gt;0, $E459, $E458)</f>
        <v>0.2</v>
      </c>
      <c r="H480" s="116">
        <f t="shared" si="52"/>
        <v>3.2974179801117352E-2</v>
      </c>
      <c r="I480" s="35">
        <v>0.16487089900558677</v>
      </c>
      <c r="J480" s="56">
        <f>IF($E459&gt;0, $E459, $E458)</f>
        <v>0.2</v>
      </c>
      <c r="K480" s="118">
        <f t="shared" si="53"/>
        <v>3.2974179801117352E-2</v>
      </c>
      <c r="L480" s="119">
        <f t="shared" si="51"/>
        <v>0</v>
      </c>
      <c r="M480" s="120">
        <f t="shared" si="54"/>
        <v>0</v>
      </c>
    </row>
    <row r="481" spans="1:15" ht="26.4" x14ac:dyDescent="0.25">
      <c r="A481" s="103" t="str">
        <f t="shared" si="50"/>
        <v>Sentinel</v>
      </c>
      <c r="B481" s="103" t="s">
        <v>65</v>
      </c>
      <c r="C481" s="24">
        <f>B23</f>
        <v>8</v>
      </c>
      <c r="D481" s="124" t="s">
        <v>66</v>
      </c>
      <c r="E481" s="125"/>
      <c r="F481" s="48"/>
      <c r="G481" s="49"/>
      <c r="H481" s="50">
        <f>SUM(H472:H480)</f>
        <v>13.798188222083589</v>
      </c>
      <c r="I481" s="51"/>
      <c r="J481" s="52"/>
      <c r="K481" s="50">
        <f>SUM(K472:K480)</f>
        <v>14.387765607160562</v>
      </c>
      <c r="L481" s="41">
        <f t="shared" si="51"/>
        <v>0.58957738507697321</v>
      </c>
      <c r="M481" s="42">
        <f>IF((H481)=0,"",(L481/H481))</f>
        <v>4.2728608683085811E-2</v>
      </c>
    </row>
    <row r="482" spans="1:15" x14ac:dyDescent="0.25">
      <c r="A482" s="103" t="str">
        <f t="shared" si="50"/>
        <v>Sentinel</v>
      </c>
      <c r="D482" s="126" t="s">
        <v>67</v>
      </c>
      <c r="E482" s="25"/>
      <c r="F482" s="36">
        <f>'VRZ BI (2029)'!I482</f>
        <v>3.9403999999999999</v>
      </c>
      <c r="G482" s="43">
        <f>IF($E459&gt;0, $E459, $E458*$E460)</f>
        <v>0.2</v>
      </c>
      <c r="H482" s="116">
        <f>G482*F482</f>
        <v>0.78808</v>
      </c>
      <c r="I482" s="35">
        <v>4.1567999999999996</v>
      </c>
      <c r="J482" s="44">
        <f>IF($E459&gt;0, $E459, $E458*$E461)</f>
        <v>0.2</v>
      </c>
      <c r="K482" s="118">
        <f>J482*I482</f>
        <v>0.83135999999999999</v>
      </c>
      <c r="L482" s="119">
        <f t="shared" si="51"/>
        <v>4.3279999999999985E-2</v>
      </c>
      <c r="M482" s="120">
        <f>IF(ISERROR(L482/H482), "", L482/H482)</f>
        <v>5.4918282407877356E-2</v>
      </c>
      <c r="N482" s="127" t="str">
        <f>IF(ISERROR(ABS(M482)), "", IF(ABS(M482)&gt;=4%, "In the manager's summary, discuss the reasoning for the change in RTSR rates", ""))</f>
        <v>In the manager's summary, discuss the reasoning for the change in RTSR rates</v>
      </c>
      <c r="O482" s="160"/>
    </row>
    <row r="483" spans="1:15" ht="26.4" x14ac:dyDescent="0.25">
      <c r="A483" s="103" t="str">
        <f t="shared" si="50"/>
        <v>Sentinel</v>
      </c>
      <c r="D483" s="128" t="s">
        <v>68</v>
      </c>
      <c r="E483" s="25"/>
      <c r="F483" s="36">
        <f>'VRZ BI (2029)'!I483</f>
        <v>2.7892999999999999</v>
      </c>
      <c r="G483" s="43">
        <f>IF($E459&gt;0, $E459, $E458*$E460)</f>
        <v>0.2</v>
      </c>
      <c r="H483" s="116">
        <f>G483*F483</f>
        <v>0.55786000000000002</v>
      </c>
      <c r="I483" s="35">
        <v>2.9388999999999998</v>
      </c>
      <c r="J483" s="44">
        <f>IF($E459&gt;0, $E459, $E458*$E461)</f>
        <v>0.2</v>
      </c>
      <c r="K483" s="118">
        <f>J483*I483</f>
        <v>0.58777999999999997</v>
      </c>
      <c r="L483" s="119">
        <f t="shared" si="51"/>
        <v>2.9919999999999947E-2</v>
      </c>
      <c r="M483" s="120">
        <f>IF(ISERROR(L483/H483), "", L483/H483)</f>
        <v>5.3633528125336005E-2</v>
      </c>
      <c r="N483" s="127" t="str">
        <f>IF(ISERROR(ABS(M483)), "", IF(ABS(M483)&gt;=4%, "In the manager's summary, discuss the reasoning for the change in RTSR rates", ""))</f>
        <v>In the manager's summary, discuss the reasoning for the change in RTSR rates</v>
      </c>
      <c r="O483" s="160"/>
    </row>
    <row r="484" spans="1:15" ht="26.4" x14ac:dyDescent="0.25">
      <c r="A484" s="103" t="str">
        <f t="shared" si="50"/>
        <v>Sentinel</v>
      </c>
      <c r="B484" s="103" t="s">
        <v>69</v>
      </c>
      <c r="C484" s="24">
        <f>B23</f>
        <v>8</v>
      </c>
      <c r="D484" s="124" t="s">
        <v>70</v>
      </c>
      <c r="E484" s="7"/>
      <c r="F484" s="48"/>
      <c r="G484" s="49"/>
      <c r="H484" s="50">
        <f>SUM(H481:H483)</f>
        <v>15.144128222083589</v>
      </c>
      <c r="I484" s="51"/>
      <c r="J484" s="40"/>
      <c r="K484" s="50">
        <f>SUM(K481:K483)</f>
        <v>15.806905607160562</v>
      </c>
      <c r="L484" s="41">
        <f t="shared" si="51"/>
        <v>0.66277738507697315</v>
      </c>
      <c r="M484" s="42">
        <f>IF((H484)=0,"",(L484/H484))</f>
        <v>4.3764644313463531E-2</v>
      </c>
    </row>
    <row r="485" spans="1:15" ht="26.4" x14ac:dyDescent="0.25">
      <c r="A485" s="103" t="str">
        <f t="shared" si="50"/>
        <v>Sentinel</v>
      </c>
      <c r="D485" s="129" t="s">
        <v>71</v>
      </c>
      <c r="E485" s="25"/>
      <c r="F485" s="34">
        <v>4.7000000000000002E-3</v>
      </c>
      <c r="G485" s="43">
        <f>E458*E460</f>
        <v>62.490000000000009</v>
      </c>
      <c r="H485" s="53">
        <f>G485*F485</f>
        <v>0.29370300000000005</v>
      </c>
      <c r="I485" s="35">
        <f>F485</f>
        <v>4.7000000000000002E-3</v>
      </c>
      <c r="J485" s="44">
        <f>E458*E461</f>
        <v>62.490000000000009</v>
      </c>
      <c r="K485" s="118">
        <f>J485*I485</f>
        <v>0.29370300000000005</v>
      </c>
      <c r="L485" s="119">
        <f t="shared" si="51"/>
        <v>0</v>
      </c>
      <c r="M485" s="120">
        <f>IF(ISERROR(L485/H485), "", L485/H485)</f>
        <v>0</v>
      </c>
    </row>
    <row r="486" spans="1:15" ht="26.4" x14ac:dyDescent="0.25">
      <c r="A486" s="103" t="str">
        <f t="shared" si="50"/>
        <v>Sentinel</v>
      </c>
      <c r="D486" s="129" t="s">
        <v>72</v>
      </c>
      <c r="E486" s="25"/>
      <c r="F486" s="34">
        <v>5.9999999999999995E-4</v>
      </c>
      <c r="G486" s="43">
        <f>E458*E460</f>
        <v>62.490000000000009</v>
      </c>
      <c r="H486" s="53">
        <f>G486*F486</f>
        <v>3.7494E-2</v>
      </c>
      <c r="I486" s="35">
        <f>F486</f>
        <v>5.9999999999999995E-4</v>
      </c>
      <c r="J486" s="44">
        <f>E458*E461</f>
        <v>62.490000000000009</v>
      </c>
      <c r="K486" s="118">
        <f>J486*I486</f>
        <v>3.7494E-2</v>
      </c>
      <c r="L486" s="119">
        <f t="shared" si="51"/>
        <v>0</v>
      </c>
      <c r="M486" s="120">
        <f>IF(ISERROR(L486/H486), "", L486/H486)</f>
        <v>0</v>
      </c>
    </row>
    <row r="487" spans="1:15" x14ac:dyDescent="0.25">
      <c r="A487" s="103" t="str">
        <f t="shared" si="50"/>
        <v>Sentinel</v>
      </c>
      <c r="D487" s="25" t="s">
        <v>73</v>
      </c>
      <c r="E487" s="25"/>
      <c r="F487" s="54">
        <v>0.25</v>
      </c>
      <c r="G487" s="27">
        <v>1</v>
      </c>
      <c r="H487" s="130">
        <f>G487*F487</f>
        <v>0.25</v>
      </c>
      <c r="I487" s="45">
        <v>0.25</v>
      </c>
      <c r="J487" s="30">
        <v>1</v>
      </c>
      <c r="K487" s="118">
        <f>J487*I487</f>
        <v>0.25</v>
      </c>
      <c r="L487" s="119">
        <f t="shared" si="51"/>
        <v>0</v>
      </c>
      <c r="M487" s="120">
        <f>IF(ISERROR(L487/H487), "", L487/H487)</f>
        <v>0</v>
      </c>
    </row>
    <row r="488" spans="1:15" ht="26.4" hidden="1" customHeight="1" x14ac:dyDescent="0.25">
      <c r="A488" s="103" t="str">
        <f t="shared" si="50"/>
        <v>Sentinel</v>
      </c>
      <c r="D488" s="129" t="s">
        <v>74</v>
      </c>
      <c r="E488" s="25"/>
      <c r="F488" s="34"/>
      <c r="G488" s="43"/>
      <c r="H488" s="130"/>
      <c r="I488" s="35"/>
      <c r="J488" s="44"/>
      <c r="K488" s="118"/>
      <c r="L488" s="119"/>
      <c r="M488" s="120"/>
    </row>
    <row r="489" spans="1:15" x14ac:dyDescent="0.25">
      <c r="A489" s="103" t="str">
        <f t="shared" si="50"/>
        <v>Sentinel</v>
      </c>
      <c r="B489" s="103" t="s">
        <v>12</v>
      </c>
      <c r="D489" s="25" t="s">
        <v>75</v>
      </c>
      <c r="E489" s="25"/>
      <c r="F489" s="96">
        <v>9.8000000000000004E-2</v>
      </c>
      <c r="G489" s="55">
        <f>IF(AND(E458*12&gt;=150000),OffPeakPer*E458*E460,OffPeakPer*E458)</f>
        <v>38.4</v>
      </c>
      <c r="H489" s="130">
        <f>G489*F489</f>
        <v>3.7631999999999999</v>
      </c>
      <c r="I489" s="35">
        <f>F489</f>
        <v>9.8000000000000004E-2</v>
      </c>
      <c r="J489" s="56">
        <f>IF(AND(E458*12&gt;=150000),OffPeakPer*E458*E461,OffPeakPer*E458)</f>
        <v>38.4</v>
      </c>
      <c r="K489" s="118">
        <f>J489*I489</f>
        <v>3.7631999999999999</v>
      </c>
      <c r="L489" s="119">
        <f>K489-H489</f>
        <v>0</v>
      </c>
      <c r="M489" s="120">
        <f>IF(ISERROR(L489/H489), "", L489/H489)</f>
        <v>0</v>
      </c>
    </row>
    <row r="490" spans="1:15" x14ac:dyDescent="0.25">
      <c r="A490" s="103" t="str">
        <f t="shared" si="50"/>
        <v>Sentinel</v>
      </c>
      <c r="B490" s="103" t="s">
        <v>12</v>
      </c>
      <c r="D490" s="25" t="s">
        <v>76</v>
      </c>
      <c r="E490" s="25"/>
      <c r="F490" s="96">
        <v>0.157</v>
      </c>
      <c r="G490" s="55">
        <f>IF(AND(E458*12&gt;=150000),MidPeakPer*E458*E460,MidPeakPer*E458)</f>
        <v>10.799999999999999</v>
      </c>
      <c r="H490" s="130">
        <f>G490*F490</f>
        <v>1.6955999999999998</v>
      </c>
      <c r="I490" s="35">
        <f>F490</f>
        <v>0.157</v>
      </c>
      <c r="J490" s="56">
        <f>IF(AND(E458*12&gt;=150000),MidPeakPer*E458*E461,MidPeakPer*E458)</f>
        <v>10.799999999999999</v>
      </c>
      <c r="K490" s="118">
        <f>J490*I490</f>
        <v>1.6955999999999998</v>
      </c>
      <c r="L490" s="119">
        <f>K490-H490</f>
        <v>0</v>
      </c>
      <c r="M490" s="120">
        <f>IF(ISERROR(L490/H490), "", L490/H490)</f>
        <v>0</v>
      </c>
    </row>
    <row r="491" spans="1:15" ht="13.8" thickBot="1" x14ac:dyDescent="0.3">
      <c r="A491" s="103" t="str">
        <f t="shared" si="50"/>
        <v>Sentinel</v>
      </c>
      <c r="B491" s="103" t="s">
        <v>12</v>
      </c>
      <c r="D491" s="103" t="s">
        <v>77</v>
      </c>
      <c r="E491" s="25"/>
      <c r="F491" s="96">
        <v>0.20300000000000001</v>
      </c>
      <c r="G491" s="55">
        <f>IF(AND(E458*12&gt;=150000),OnPeakPer*E458*E460,OnPeakPer*E458)</f>
        <v>10.799999999999999</v>
      </c>
      <c r="H491" s="130">
        <f>G491*F491</f>
        <v>2.1924000000000001</v>
      </c>
      <c r="I491" s="35">
        <f>F491</f>
        <v>0.20300000000000001</v>
      </c>
      <c r="J491" s="56">
        <f>IF(AND(E458*12&gt;=150000),OnPeakPer*E458*E461,OnPeakPer*E458)</f>
        <v>10.799999999999999</v>
      </c>
      <c r="K491" s="118">
        <f>J491*I491</f>
        <v>2.1924000000000001</v>
      </c>
      <c r="L491" s="119">
        <f>K491-H491</f>
        <v>0</v>
      </c>
      <c r="M491" s="120">
        <f>IF(ISERROR(L491/H491), "", L491/H491)</f>
        <v>0</v>
      </c>
    </row>
    <row r="492" spans="1:15" ht="13.8" hidden="1" customHeight="1" thickBot="1" x14ac:dyDescent="0.3">
      <c r="A492" s="103" t="str">
        <f t="shared" si="50"/>
        <v>Sentinel</v>
      </c>
      <c r="B492" s="103" t="s">
        <v>78</v>
      </c>
      <c r="D492" s="25" t="s">
        <v>79</v>
      </c>
      <c r="E492" s="25"/>
      <c r="F492" s="57">
        <v>0.11308</v>
      </c>
      <c r="G492" s="55">
        <f>IF(AND(E458*12&gt;=150000),E458*E460,E458)</f>
        <v>60</v>
      </c>
      <c r="H492" s="130">
        <f>G492*F492</f>
        <v>6.7847999999999997</v>
      </c>
      <c r="I492" s="35">
        <f>F492</f>
        <v>0.11308</v>
      </c>
      <c r="J492" s="56">
        <f>IF(AND(E458*12&gt;=150000),E458*E461,E458)</f>
        <v>60</v>
      </c>
      <c r="K492" s="118">
        <f>J492*I492</f>
        <v>6.7847999999999997</v>
      </c>
      <c r="L492" s="119">
        <f>K492-H492</f>
        <v>0</v>
      </c>
      <c r="M492" s="120">
        <f>IF(ISERROR(L492/H492), "", L492/H492)</f>
        <v>0</v>
      </c>
    </row>
    <row r="493" spans="1:15" ht="13.8" hidden="1" customHeight="1" thickBot="1" x14ac:dyDescent="0.3">
      <c r="A493" s="103" t="str">
        <f t="shared" si="50"/>
        <v>Sentinel</v>
      </c>
      <c r="B493" s="103" t="s">
        <v>17</v>
      </c>
      <c r="D493" s="25" t="s">
        <v>80</v>
      </c>
      <c r="E493" s="25"/>
      <c r="F493" s="57">
        <v>0.11308</v>
      </c>
      <c r="G493" s="55">
        <f>IF(AND(E458*12&gt;=150000),E458*E460,E458)</f>
        <v>60</v>
      </c>
      <c r="H493" s="130">
        <f>G493*F493</f>
        <v>6.7847999999999997</v>
      </c>
      <c r="I493" s="35">
        <f>F493</f>
        <v>0.11308</v>
      </c>
      <c r="J493" s="56">
        <f>IF(AND(E458*12&gt;=150000),E458*E461,E458)</f>
        <v>60</v>
      </c>
      <c r="K493" s="118">
        <f>J493*I493</f>
        <v>6.7847999999999997</v>
      </c>
      <c r="L493" s="119">
        <f>K493-H493</f>
        <v>0</v>
      </c>
      <c r="M493" s="120">
        <f>IF(ISERROR(L493/H493), "", L493/H493)</f>
        <v>0</v>
      </c>
    </row>
    <row r="494" spans="1:15" ht="13.8" thickBot="1" x14ac:dyDescent="0.3">
      <c r="A494" s="103" t="str">
        <f t="shared" si="50"/>
        <v>Sentinel</v>
      </c>
      <c r="D494" s="58"/>
      <c r="E494" s="59"/>
      <c r="F494" s="60"/>
      <c r="G494" s="61"/>
      <c r="H494" s="62"/>
      <c r="I494" s="60"/>
      <c r="J494" s="63"/>
      <c r="K494" s="62"/>
      <c r="L494" s="64"/>
      <c r="M494" s="65"/>
    </row>
    <row r="495" spans="1:15" x14ac:dyDescent="0.25">
      <c r="A495" s="103" t="str">
        <f t="shared" si="50"/>
        <v>Sentinel</v>
      </c>
      <c r="B495" s="103" t="s">
        <v>12</v>
      </c>
      <c r="D495" s="135" t="s">
        <v>81</v>
      </c>
      <c r="E495" s="25"/>
      <c r="F495" s="136"/>
      <c r="G495" s="137"/>
      <c r="H495" s="138">
        <f>SUM(H485:H491,H484)</f>
        <v>23.376525222083586</v>
      </c>
      <c r="I495" s="139"/>
      <c r="J495" s="139"/>
      <c r="K495" s="138">
        <f>SUM(K485:K491,K484)</f>
        <v>24.039302607160561</v>
      </c>
      <c r="L495" s="140">
        <f>K495-H495</f>
        <v>0.66277738507697492</v>
      </c>
      <c r="M495" s="141">
        <f>IF((H495)=0,"",(L495/H495))</f>
        <v>2.8352262741378486E-2</v>
      </c>
    </row>
    <row r="496" spans="1:15" x14ac:dyDescent="0.25">
      <c r="A496" s="103" t="str">
        <f t="shared" si="50"/>
        <v>Sentinel</v>
      </c>
      <c r="B496" s="103" t="s">
        <v>12</v>
      </c>
      <c r="D496" s="142" t="s">
        <v>82</v>
      </c>
      <c r="E496" s="25"/>
      <c r="F496" s="136">
        <v>0.13</v>
      </c>
      <c r="G496" s="143"/>
      <c r="H496" s="144">
        <f>H495*F496</f>
        <v>3.0389482788708664</v>
      </c>
      <c r="I496" s="145">
        <v>0.13</v>
      </c>
      <c r="J496" s="115"/>
      <c r="K496" s="144">
        <f>K495*I496</f>
        <v>3.1251093389308728</v>
      </c>
      <c r="L496" s="119">
        <f>K496-H496</f>
        <v>8.6161060060006456E-2</v>
      </c>
      <c r="M496" s="146">
        <f>IF((H496)=0,"",(L496/H496))</f>
        <v>2.8352262741378392E-2</v>
      </c>
    </row>
    <row r="497" spans="1:13" ht="14.4" x14ac:dyDescent="0.3">
      <c r="A497" s="103" t="str">
        <f t="shared" si="50"/>
        <v>Sentinel</v>
      </c>
      <c r="B497" s="103" t="s">
        <v>12</v>
      </c>
      <c r="D497" s="142" t="s">
        <v>83</v>
      </c>
      <c r="E497" s="147"/>
      <c r="F497" s="148">
        <f>OER</f>
        <v>0.23499999999999999</v>
      </c>
      <c r="G497" s="143"/>
      <c r="H497" s="144">
        <f>IF(OR(ISNUMBER(SEARCH("[DGEN]", E456))=TRUE, ISNUMBER(SEARCH("STREET LIGHT", E456))=TRUE), 0, IF(AND(E458=0, E459=0),0, IF(AND(E459=0, E458*12&gt;250000), 0, IF(AND(E458=0, E459&gt;=50), 0, IF(E458*12&lt;=250000, F497*H495*-1, IF(E459&lt;50, F497*H495*-1, 0))))))</f>
        <v>-5.4934834271896422</v>
      </c>
      <c r="I497" s="148">
        <f>OER</f>
        <v>0.23499999999999999</v>
      </c>
      <c r="J497" s="115"/>
      <c r="K497" s="144">
        <f>IF(OR(ISNUMBER(SEARCH("[DGEN]", E456))=TRUE, ISNUMBER(SEARCH("STREET LIGHT", E456))=TRUE), 0, IF(AND(E458=0, E459=0),0, IF(AND(E459=0, E458*12&gt;250000), 0, IF(AND(E458=0, E459&gt;=50), 0, IF(E458*12&lt;=250000, I497*K495*-1, IF(E459&lt;50, I497*K495*-1, 0))))))</f>
        <v>-5.6492361126827317</v>
      </c>
      <c r="L497" s="119">
        <f>K497-H497</f>
        <v>-0.15575268549308952</v>
      </c>
      <c r="M497" s="146"/>
    </row>
    <row r="498" spans="1:13" ht="13.8" thickBot="1" x14ac:dyDescent="0.3">
      <c r="A498" s="103" t="str">
        <f t="shared" si="50"/>
        <v>Sentinel</v>
      </c>
      <c r="B498" s="103" t="s">
        <v>84</v>
      </c>
      <c r="C498" s="24">
        <f>B23</f>
        <v>8</v>
      </c>
      <c r="D498" s="248" t="s">
        <v>85</v>
      </c>
      <c r="E498" s="248"/>
      <c r="F498" s="77"/>
      <c r="G498" s="78"/>
      <c r="H498" s="79">
        <f>H495+H496+H497</f>
        <v>20.92199007376481</v>
      </c>
      <c r="I498" s="80"/>
      <c r="J498" s="80"/>
      <c r="K498" s="81">
        <f>K495+K496+K497</f>
        <v>21.515175833408701</v>
      </c>
      <c r="L498" s="82">
        <f>K498-H498</f>
        <v>0.59318575964389098</v>
      </c>
      <c r="M498" s="83">
        <f>IF((H498)=0,"",(L498/H498))</f>
        <v>2.835226274137841E-2</v>
      </c>
    </row>
    <row r="499" spans="1:13" ht="13.8" thickBot="1" x14ac:dyDescent="0.3">
      <c r="A499" s="103" t="str">
        <f t="shared" si="50"/>
        <v>Sentinel</v>
      </c>
      <c r="B499" s="103" t="s">
        <v>12</v>
      </c>
      <c r="D499" s="58"/>
      <c r="E499" s="59"/>
      <c r="F499" s="60"/>
      <c r="G499" s="61"/>
      <c r="H499" s="62"/>
      <c r="I499" s="60"/>
      <c r="J499" s="63"/>
      <c r="K499" s="62"/>
      <c r="L499" s="64"/>
      <c r="M499" s="65"/>
    </row>
    <row r="500" spans="1:13" ht="13.2" hidden="1" customHeight="1" x14ac:dyDescent="0.25">
      <c r="A500" s="103" t="str">
        <f t="shared" si="50"/>
        <v>Sentinel</v>
      </c>
      <c r="B500" s="103" t="s">
        <v>78</v>
      </c>
      <c r="D500" s="135" t="s">
        <v>86</v>
      </c>
      <c r="E500" s="25"/>
      <c r="F500" s="66"/>
      <c r="G500" s="67"/>
      <c r="H500" s="68">
        <f>SUM(H492,H485:H488,H484)</f>
        <v>22.510125222083587</v>
      </c>
      <c r="I500" s="69"/>
      <c r="J500" s="69"/>
      <c r="K500" s="68">
        <f>SUM(K492,K485:K488,K484)</f>
        <v>23.172902607160562</v>
      </c>
      <c r="L500" s="70">
        <f>K500-H500</f>
        <v>0.66277738507697492</v>
      </c>
      <c r="M500" s="71">
        <f>IF((H500)=0,"",(L500/H500))</f>
        <v>2.9443522794211571E-2</v>
      </c>
    </row>
    <row r="501" spans="1:13" ht="13.2" hidden="1" customHeight="1" x14ac:dyDescent="0.25">
      <c r="A501" s="103" t="str">
        <f t="shared" si="50"/>
        <v>Sentinel</v>
      </c>
      <c r="B501" s="103" t="s">
        <v>78</v>
      </c>
      <c r="D501" s="142" t="s">
        <v>82</v>
      </c>
      <c r="E501" s="25"/>
      <c r="F501" s="66">
        <v>0.13</v>
      </c>
      <c r="G501" s="67"/>
      <c r="H501" s="73">
        <f>H500*F501</f>
        <v>2.9263162788708663</v>
      </c>
      <c r="I501" s="66">
        <v>0.13</v>
      </c>
      <c r="J501" s="74"/>
      <c r="K501" s="73">
        <f>K500*I501</f>
        <v>3.0124773389308732</v>
      </c>
      <c r="L501" s="32">
        <f>K501-H501</f>
        <v>8.61610600600069E-2</v>
      </c>
      <c r="M501" s="75">
        <f>IF((H501)=0,"",(L501/H501))</f>
        <v>2.9443522794211627E-2</v>
      </c>
    </row>
    <row r="502" spans="1:13" ht="14.4" hidden="1" customHeight="1" x14ac:dyDescent="0.3">
      <c r="A502" s="103" t="str">
        <f t="shared" si="50"/>
        <v>Sentinel</v>
      </c>
      <c r="B502" s="103" t="s">
        <v>78</v>
      </c>
      <c r="D502" s="142" t="s">
        <v>83</v>
      </c>
      <c r="E502" s="147"/>
      <c r="F502" s="76">
        <f>OER</f>
        <v>0.23499999999999999</v>
      </c>
      <c r="G502" s="67"/>
      <c r="H502" s="73">
        <f>IF(OR(ISNUMBER(SEARCH("[DGEN]", E456))=TRUE, ISNUMBER(SEARCH("STREET LIGHT", E456))=TRUE), 0, IF(AND(E458=0, E459=0),0, IF(AND(E459=0, E458*12&gt;250000), 0, IF(AND(E458=0, E459&gt;=50), 0, IF(E458*12&lt;=250000, F502*H500*-1, IF(E459&lt;50, F502*H500*-1, 0))))))</f>
        <v>-5.2898794271896428</v>
      </c>
      <c r="I502" s="76">
        <f>OER</f>
        <v>0.23499999999999999</v>
      </c>
      <c r="J502" s="74"/>
      <c r="K502" s="73">
        <f>IF(OR(ISNUMBER(SEARCH("[DGEN]", E456))=TRUE, ISNUMBER(SEARCH("STREET LIGHT", E456))=TRUE), 0, IF(AND(E458=0, E459=0),0, IF(AND(E459=0, E458*12&gt;250000), 0, IF(AND(E458=0, E459&gt;=50), 0, IF(E458*12&lt;=250000, I502*K500*-1, IF(E459&lt;50, I502*K500*-1, 0))))))</f>
        <v>-5.4456321126827323</v>
      </c>
      <c r="L502" s="32"/>
      <c r="M502" s="75"/>
    </row>
    <row r="503" spans="1:13" ht="13.2" hidden="1" customHeight="1" x14ac:dyDescent="0.25">
      <c r="A503" s="103" t="str">
        <f t="shared" si="50"/>
        <v>Sentinel</v>
      </c>
      <c r="B503" s="103" t="s">
        <v>87</v>
      </c>
      <c r="D503" s="248" t="s">
        <v>86</v>
      </c>
      <c r="E503" s="248"/>
      <c r="F503" s="84"/>
      <c r="G503" s="85"/>
      <c r="H503" s="79">
        <f>SUM(H500,H501)</f>
        <v>25.436441500954455</v>
      </c>
      <c r="I503" s="86"/>
      <c r="J503" s="86"/>
      <c r="K503" s="79">
        <f>SUM(K500,K501)</f>
        <v>26.185379946091437</v>
      </c>
      <c r="L503" s="87">
        <f>K503-H503</f>
        <v>0.74893844513698227</v>
      </c>
      <c r="M503" s="88">
        <f>IF((H503)=0,"",(L503/H503))</f>
        <v>2.9443522794211596E-2</v>
      </c>
    </row>
    <row r="504" spans="1:13" ht="13.8" hidden="1" customHeight="1" thickBot="1" x14ac:dyDescent="0.3">
      <c r="A504" s="103" t="str">
        <f t="shared" si="50"/>
        <v>Sentinel</v>
      </c>
      <c r="B504" s="103" t="s">
        <v>78</v>
      </c>
      <c r="D504" s="131"/>
      <c r="E504" s="132"/>
      <c r="F504" s="89"/>
      <c r="G504" s="90"/>
      <c r="H504" s="91"/>
      <c r="I504" s="89"/>
      <c r="J504" s="61"/>
      <c r="K504" s="91"/>
      <c r="L504" s="92"/>
      <c r="M504" s="65"/>
    </row>
    <row r="505" spans="1:13" ht="13.2" hidden="1" customHeight="1" x14ac:dyDescent="0.25">
      <c r="A505" s="103" t="str">
        <f t="shared" si="50"/>
        <v>Sentinel</v>
      </c>
      <c r="B505" s="103" t="s">
        <v>17</v>
      </c>
      <c r="D505" s="135" t="s">
        <v>88</v>
      </c>
      <c r="E505" s="25"/>
      <c r="F505" s="136"/>
      <c r="G505" s="137"/>
      <c r="H505" s="138">
        <f>SUM(H493,H485:H488,H484)</f>
        <v>22.510125222083587</v>
      </c>
      <c r="I505" s="139"/>
      <c r="J505" s="139"/>
      <c r="K505" s="138">
        <f>SUM(K493,K485:K488,K484)</f>
        <v>23.172902607160562</v>
      </c>
      <c r="L505" s="140">
        <f>K505-H505</f>
        <v>0.66277738507697492</v>
      </c>
      <c r="M505" s="141">
        <f>IF((H505)=0,"",(L505/H505))</f>
        <v>2.9443522794211571E-2</v>
      </c>
    </row>
    <row r="506" spans="1:13" ht="13.2" hidden="1" customHeight="1" x14ac:dyDescent="0.25">
      <c r="A506" s="103" t="str">
        <f t="shared" si="50"/>
        <v>Sentinel</v>
      </c>
      <c r="B506" s="103" t="s">
        <v>17</v>
      </c>
      <c r="D506" s="142" t="s">
        <v>82</v>
      </c>
      <c r="E506" s="25"/>
      <c r="F506" s="136">
        <v>0.13</v>
      </c>
      <c r="G506" s="137"/>
      <c r="H506" s="144">
        <f>H505*F506</f>
        <v>2.9263162788708663</v>
      </c>
      <c r="I506" s="136">
        <v>0.13</v>
      </c>
      <c r="J506" s="145"/>
      <c r="K506" s="144">
        <f>K505*I506</f>
        <v>3.0124773389308732</v>
      </c>
      <c r="L506" s="119">
        <f>K506-H506</f>
        <v>8.61610600600069E-2</v>
      </c>
      <c r="M506" s="146">
        <f>IF((H506)=0,"",(L506/H506))</f>
        <v>2.9443522794211627E-2</v>
      </c>
    </row>
    <row r="507" spans="1:13" ht="14.4" hidden="1" customHeight="1" x14ac:dyDescent="0.3">
      <c r="A507" s="103" t="str">
        <f t="shared" si="50"/>
        <v>Sentinel</v>
      </c>
      <c r="B507" s="103" t="s">
        <v>17</v>
      </c>
      <c r="D507" s="142" t="s">
        <v>83</v>
      </c>
      <c r="E507" s="147"/>
      <c r="F507" s="148">
        <f>OER</f>
        <v>0.23499999999999999</v>
      </c>
      <c r="G507" s="137"/>
      <c r="H507" s="144">
        <f>IF(OR(ISNUMBER(SEARCH("[DGEN]", E456))=TRUE, ISNUMBER(SEARCH("STREET LIGHT", E456))=TRUE), 0, IF(AND(E458=0, E459=0),0, IF(AND(E459=0, E458*12&gt;250000), 0, IF(AND(E458=0, E459&gt;=50), 0, IF(E458*12&lt;=250000, F507*H505*-1, IF(E459&lt;50, F507*H505*-1, 0))))))</f>
        <v>-5.2898794271896428</v>
      </c>
      <c r="I507" s="148">
        <f>OER</f>
        <v>0.23499999999999999</v>
      </c>
      <c r="J507" s="145"/>
      <c r="K507" s="144">
        <f>IF(OR(ISNUMBER(SEARCH("[DGEN]", E456))=TRUE, ISNUMBER(SEARCH("STREET LIGHT", E456))=TRUE), 0, IF(AND(E458=0, E459=0),0, IF(AND(E459=0, E458*12&gt;250000), 0, IF(AND(E458=0, E459&gt;=50), 0, IF(E458*12&lt;=250000, I507*K505*-1, IF(E459&lt;50, I507*K505*-1, 0))))))</f>
        <v>-5.4456321126827323</v>
      </c>
      <c r="L507" s="119"/>
      <c r="M507" s="146"/>
    </row>
    <row r="508" spans="1:13" ht="13.2" hidden="1" customHeight="1" x14ac:dyDescent="0.25">
      <c r="A508" s="103" t="str">
        <f t="shared" si="50"/>
        <v>Sentinel</v>
      </c>
      <c r="B508" s="103" t="s">
        <v>89</v>
      </c>
      <c r="D508" s="247" t="s">
        <v>88</v>
      </c>
      <c r="E508" s="247"/>
      <c r="F508" s="84"/>
      <c r="G508" s="85"/>
      <c r="H508" s="79">
        <f>SUM(H505,H506)</f>
        <v>25.436441500954455</v>
      </c>
      <c r="I508" s="86"/>
      <c r="J508" s="86"/>
      <c r="K508" s="79">
        <f>SUM(K505,K506)</f>
        <v>26.185379946091437</v>
      </c>
      <c r="L508" s="87">
        <f>K508-H508</f>
        <v>0.74893844513698227</v>
      </c>
      <c r="M508" s="88">
        <f>IF((H508)=0,"",(L508/H508))</f>
        <v>2.9443522794211596E-2</v>
      </c>
    </row>
    <row r="509" spans="1:13" ht="13.8" hidden="1" customHeight="1" thickBot="1" x14ac:dyDescent="0.3">
      <c r="A509" s="103" t="str">
        <f t="shared" si="50"/>
        <v>Sentinel</v>
      </c>
      <c r="B509" s="103" t="s">
        <v>17</v>
      </c>
      <c r="D509" s="58"/>
      <c r="E509" s="59"/>
      <c r="F509" s="93"/>
      <c r="G509" s="90"/>
      <c r="H509" s="94"/>
      <c r="I509" s="93"/>
      <c r="J509" s="61"/>
      <c r="K509" s="94"/>
      <c r="L509" s="92"/>
      <c r="M509" s="95"/>
    </row>
    <row r="512" spans="1:13" x14ac:dyDescent="0.25">
      <c r="C512" s="103"/>
      <c r="D512" s="104" t="s">
        <v>34</v>
      </c>
      <c r="E512" s="249" t="str">
        <f>D24</f>
        <v>Street Light</v>
      </c>
      <c r="F512" s="250"/>
      <c r="G512" s="250"/>
      <c r="H512" s="250"/>
      <c r="I512" s="250"/>
      <c r="J512" s="251"/>
      <c r="K512" s="103" t="str">
        <f>IF(N24="DEMAND - INTERVAL","RTSR - INTERVAL METERED","")</f>
        <v/>
      </c>
    </row>
    <row r="513" spans="1:14" x14ac:dyDescent="0.25">
      <c r="C513" s="103"/>
      <c r="D513" s="104" t="s">
        <v>35</v>
      </c>
      <c r="E513" s="252" t="str">
        <f>H24</f>
        <v>Non-RPP (Other)</v>
      </c>
      <c r="F513" s="253"/>
      <c r="G513" s="254"/>
      <c r="H513" s="20"/>
      <c r="I513" s="20"/>
    </row>
    <row r="514" spans="1:14" ht="15.6" x14ac:dyDescent="0.25">
      <c r="C514" s="103"/>
      <c r="D514" s="104" t="s">
        <v>36</v>
      </c>
      <c r="E514" s="21">
        <f>K24</f>
        <v>340939.97242408589</v>
      </c>
      <c r="F514" s="105" t="s">
        <v>11</v>
      </c>
      <c r="J514" s="22"/>
      <c r="K514" s="22"/>
      <c r="L514" s="22"/>
      <c r="M514" s="22"/>
      <c r="N514" s="22"/>
    </row>
    <row r="515" spans="1:14" ht="15.6" x14ac:dyDescent="0.3">
      <c r="C515" s="103"/>
      <c r="D515" s="104" t="s">
        <v>37</v>
      </c>
      <c r="E515" s="21">
        <f>L24</f>
        <v>910.35058338722581</v>
      </c>
      <c r="F515" s="106" t="s">
        <v>16</v>
      </c>
      <c r="G515" s="107"/>
      <c r="H515" s="108"/>
      <c r="I515" s="108"/>
      <c r="J515" s="108"/>
    </row>
    <row r="516" spans="1:14" x14ac:dyDescent="0.25">
      <c r="C516" s="103"/>
      <c r="D516" s="104" t="s">
        <v>38</v>
      </c>
      <c r="E516" s="23">
        <f>I24</f>
        <v>1.0415000000000001</v>
      </c>
    </row>
    <row r="517" spans="1:14" x14ac:dyDescent="0.25">
      <c r="C517" s="103"/>
      <c r="D517" s="104" t="s">
        <v>39</v>
      </c>
      <c r="E517" s="23">
        <f>J24</f>
        <v>1.0415000000000001</v>
      </c>
    </row>
    <row r="518" spans="1:14" x14ac:dyDescent="0.25">
      <c r="C518" s="103"/>
    </row>
    <row r="519" spans="1:14" x14ac:dyDescent="0.25">
      <c r="C519" s="103"/>
      <c r="E519" s="105"/>
      <c r="F519" s="237" t="s">
        <v>40</v>
      </c>
      <c r="G519" s="238"/>
      <c r="H519" s="239"/>
      <c r="I519" s="237" t="s">
        <v>41</v>
      </c>
      <c r="J519" s="238"/>
      <c r="K519" s="239"/>
      <c r="L519" s="237" t="s">
        <v>42</v>
      </c>
      <c r="M519" s="239"/>
    </row>
    <row r="520" spans="1:14" x14ac:dyDescent="0.25">
      <c r="C520" s="103"/>
      <c r="E520" s="240"/>
      <c r="F520" s="109" t="s">
        <v>43</v>
      </c>
      <c r="G520" s="109" t="s">
        <v>44</v>
      </c>
      <c r="H520" s="110" t="s">
        <v>45</v>
      </c>
      <c r="I520" s="109" t="s">
        <v>43</v>
      </c>
      <c r="J520" s="111" t="s">
        <v>44</v>
      </c>
      <c r="K520" s="110" t="s">
        <v>45</v>
      </c>
      <c r="L520" s="242" t="s">
        <v>46</v>
      </c>
      <c r="M520" s="244" t="s">
        <v>47</v>
      </c>
    </row>
    <row r="521" spans="1:14" x14ac:dyDescent="0.25">
      <c r="C521" s="103"/>
      <c r="E521" s="241"/>
      <c r="F521" s="112" t="s">
        <v>48</v>
      </c>
      <c r="G521" s="112"/>
      <c r="H521" s="113" t="s">
        <v>48</v>
      </c>
      <c r="I521" s="112" t="s">
        <v>48</v>
      </c>
      <c r="J521" s="113"/>
      <c r="K521" s="113" t="s">
        <v>48</v>
      </c>
      <c r="L521" s="243"/>
      <c r="M521" s="245"/>
    </row>
    <row r="522" spans="1:14" x14ac:dyDescent="0.25">
      <c r="A522" s="103" t="str">
        <f>$E512</f>
        <v>Street Light</v>
      </c>
      <c r="D522" s="114" t="s">
        <v>49</v>
      </c>
      <c r="E522" s="25"/>
      <c r="F522" s="26">
        <f>'VRZ BI (2029)'!I522</f>
        <v>1.25</v>
      </c>
      <c r="G522" s="115">
        <v>10652</v>
      </c>
      <c r="H522" s="116">
        <f>G522*F522</f>
        <v>13315</v>
      </c>
      <c r="I522" s="45">
        <v>1.31</v>
      </c>
      <c r="J522" s="117">
        <v>10652</v>
      </c>
      <c r="K522" s="118">
        <f>J522*I522</f>
        <v>13954.12</v>
      </c>
      <c r="L522" s="119">
        <f>K522-H522</f>
        <v>639.1200000000008</v>
      </c>
      <c r="M522" s="120">
        <f>IF(ISERROR(L522/H522), "", L522/H522)</f>
        <v>4.8000000000000063E-2</v>
      </c>
    </row>
    <row r="523" spans="1:14" x14ac:dyDescent="0.25">
      <c r="A523" s="103" t="str">
        <f t="shared" ref="A523:A565" si="55">A522</f>
        <v>Street Light</v>
      </c>
      <c r="D523" s="114" t="s">
        <v>50</v>
      </c>
      <c r="E523" s="25"/>
      <c r="F523" s="36">
        <f>'VRZ BI (2029)'!I523</f>
        <v>5.7096</v>
      </c>
      <c r="G523" s="115">
        <f>IF($E515&gt;0, $E515, $E514)</f>
        <v>910.35058338722581</v>
      </c>
      <c r="H523" s="116">
        <f>G523*F523</f>
        <v>5197.7376909077047</v>
      </c>
      <c r="I523" s="35">
        <v>5.9653</v>
      </c>
      <c r="J523" s="117">
        <f>IF($E515&gt;0, $E515, $E514)</f>
        <v>910.35058338722581</v>
      </c>
      <c r="K523" s="118">
        <f>J523*I523</f>
        <v>5430.514335079818</v>
      </c>
      <c r="L523" s="119">
        <f>K523-H523</f>
        <v>232.77664417211327</v>
      </c>
      <c r="M523" s="120">
        <f>IF(ISERROR(L523/H523), "", L523/H523)</f>
        <v>4.4784223062911514E-2</v>
      </c>
    </row>
    <row r="524" spans="1:14" ht="13.2" hidden="1" customHeight="1" x14ac:dyDescent="0.25">
      <c r="A524" s="103" t="str">
        <f t="shared" si="55"/>
        <v>Street Light</v>
      </c>
      <c r="D524" s="114" t="s">
        <v>51</v>
      </c>
      <c r="E524" s="25"/>
      <c r="F524" s="34"/>
      <c r="G524" s="115">
        <f>IF($E515&gt;0, $E515, $E514)</f>
        <v>910.35058338722581</v>
      </c>
      <c r="H524" s="116">
        <v>0</v>
      </c>
      <c r="I524" s="35"/>
      <c r="J524" s="117">
        <f>IF($E515&gt;0, $E515, $E514)</f>
        <v>910.35058338722581</v>
      </c>
      <c r="K524" s="118">
        <v>0</v>
      </c>
      <c r="L524" s="119"/>
      <c r="M524" s="120"/>
    </row>
    <row r="525" spans="1:14" ht="13.2" hidden="1" customHeight="1" x14ac:dyDescent="0.25">
      <c r="A525" s="103" t="str">
        <f t="shared" si="55"/>
        <v>Street Light</v>
      </c>
      <c r="D525" s="114" t="s">
        <v>52</v>
      </c>
      <c r="E525" s="25"/>
      <c r="F525" s="34"/>
      <c r="G525" s="115">
        <f>IF($E515&gt;0, $E515, $E514)</f>
        <v>910.35058338722581</v>
      </c>
      <c r="H525" s="116">
        <v>0</v>
      </c>
      <c r="I525" s="35"/>
      <c r="J525" s="121">
        <f>IF($E515&gt;0, $E515, $E514)</f>
        <v>910.35058338722581</v>
      </c>
      <c r="K525" s="118">
        <v>0</v>
      </c>
      <c r="L525" s="119">
        <f t="shared" ref="L525:L543" si="56">K525-H525</f>
        <v>0</v>
      </c>
      <c r="M525" s="120" t="str">
        <f>IF(ISERROR(L525/H525), "", L525/H525)</f>
        <v/>
      </c>
    </row>
    <row r="526" spans="1:14" x14ac:dyDescent="0.25">
      <c r="A526" s="103" t="str">
        <f t="shared" si="55"/>
        <v>Street Light</v>
      </c>
      <c r="D526" s="114" t="s">
        <v>53</v>
      </c>
      <c r="E526" s="25"/>
      <c r="F526" s="26">
        <f>'VRZ BI (2029)'!I526</f>
        <v>0</v>
      </c>
      <c r="G526" s="115">
        <v>10652</v>
      </c>
      <c r="H526" s="116">
        <f>G526*F526</f>
        <v>0</v>
      </c>
      <c r="I526" s="45">
        <v>0</v>
      </c>
      <c r="J526" s="117">
        <v>10652</v>
      </c>
      <c r="K526" s="118">
        <f>J526*I526</f>
        <v>0</v>
      </c>
      <c r="L526" s="119">
        <f t="shared" si="56"/>
        <v>0</v>
      </c>
      <c r="M526" s="120" t="str">
        <f>IF(ISERROR(L526/H526), "", L526/H526)</f>
        <v/>
      </c>
    </row>
    <row r="527" spans="1:14" x14ac:dyDescent="0.25">
      <c r="A527" s="103" t="str">
        <f t="shared" si="55"/>
        <v>Street Light</v>
      </c>
      <c r="D527" s="114" t="s">
        <v>54</v>
      </c>
      <c r="E527" s="25"/>
      <c r="F527" s="36">
        <f>'VRZ BI (2029)'!I527</f>
        <v>1.3859379358005097</v>
      </c>
      <c r="G527" s="115">
        <f>IF($E515&gt;0, $E515, $E514)</f>
        <v>910.35058338722581</v>
      </c>
      <c r="H527" s="116">
        <f>G527*F527</f>
        <v>1261.6894083944815</v>
      </c>
      <c r="I527" s="35">
        <v>1.3859379358005097</v>
      </c>
      <c r="J527" s="117">
        <f>IF($E515&gt;0, $E515, $E514)</f>
        <v>910.35058338722581</v>
      </c>
      <c r="K527" s="118">
        <f>J527*I527</f>
        <v>1261.6894083944815</v>
      </c>
      <c r="L527" s="119">
        <f t="shared" si="56"/>
        <v>0</v>
      </c>
      <c r="M527" s="120">
        <f>IF(ISERROR(L527/H527), "", L527/H527)</f>
        <v>0</v>
      </c>
    </row>
    <row r="528" spans="1:14" x14ac:dyDescent="0.25">
      <c r="A528" s="103" t="str">
        <f t="shared" si="55"/>
        <v>Street Light</v>
      </c>
      <c r="B528" s="103" t="s">
        <v>55</v>
      </c>
      <c r="C528" s="24">
        <f>B24</f>
        <v>9</v>
      </c>
      <c r="D528" s="122" t="s">
        <v>56</v>
      </c>
      <c r="E528" s="7"/>
      <c r="F528" s="37"/>
      <c r="G528" s="38"/>
      <c r="H528" s="39">
        <f>SUM(H522:H527)</f>
        <v>19774.427099302189</v>
      </c>
      <c r="I528" s="51"/>
      <c r="J528" s="40"/>
      <c r="K528" s="39">
        <f>SUM(K522:K527)</f>
        <v>20646.323743474302</v>
      </c>
      <c r="L528" s="41">
        <f t="shared" si="56"/>
        <v>871.89664417211316</v>
      </c>
      <c r="M528" s="42">
        <f>IF((H528)=0,"",(L528/H528))</f>
        <v>4.4092131711005733E-2</v>
      </c>
    </row>
    <row r="529" spans="1:15" x14ac:dyDescent="0.25">
      <c r="A529" s="103" t="str">
        <f t="shared" si="55"/>
        <v>Street Light</v>
      </c>
      <c r="D529" s="123" t="s">
        <v>57</v>
      </c>
      <c r="E529" s="25"/>
      <c r="F529" s="34">
        <f>IF((E514*12&gt;=150000), 0, IF(E513="RPP",(F545*OffPeakPer+F546*MidPeakPer+F547*OnPeakPer),IF(E513="Non-RPP (Retailer)",F548,F549)))</f>
        <v>0</v>
      </c>
      <c r="G529" s="43">
        <f>IF(F529=0, 0, $E514*E516-E514)</f>
        <v>0</v>
      </c>
      <c r="H529" s="28">
        <f t="shared" ref="H529:H536" si="57">G529*F529</f>
        <v>0</v>
      </c>
      <c r="I529" s="35">
        <f>IF((E514*12&gt;=150000), 0, IF(E513="RPP",(I545*OffPeakPer+I546*MidPeakPer+I547*OnPeakPer),IF(E513="Non-RPP (Retailer)",I548,I549)))</f>
        <v>0</v>
      </c>
      <c r="J529" s="44">
        <f>IF(I529=0, 0, E514*E517-E514)</f>
        <v>0</v>
      </c>
      <c r="K529" s="31">
        <f t="shared" ref="K529:K536" si="58">J529*I529</f>
        <v>0</v>
      </c>
      <c r="L529" s="32">
        <f t="shared" si="56"/>
        <v>0</v>
      </c>
      <c r="M529" s="33" t="str">
        <f t="shared" ref="M529:M536" si="59">IF(ISERROR(L529/H529), "", L529/H529)</f>
        <v/>
      </c>
    </row>
    <row r="530" spans="1:15" ht="26.4" x14ac:dyDescent="0.25">
      <c r="A530" s="103" t="str">
        <f t="shared" si="55"/>
        <v>Street Light</v>
      </c>
      <c r="D530" s="123" t="s">
        <v>58</v>
      </c>
      <c r="E530" s="25"/>
      <c r="F530" s="36">
        <f>'VRZ BI (2029)'!I530</f>
        <v>0</v>
      </c>
      <c r="G530" s="55">
        <f>IF($E515&gt;0, $E515, $E514)</f>
        <v>910.35058338722581</v>
      </c>
      <c r="H530" s="116">
        <f t="shared" si="57"/>
        <v>0</v>
      </c>
      <c r="I530" s="35">
        <v>0</v>
      </c>
      <c r="J530" s="56">
        <f>IF($E515&gt;0, $E515, $E514)</f>
        <v>910.35058338722581</v>
      </c>
      <c r="K530" s="118">
        <f t="shared" si="58"/>
        <v>0</v>
      </c>
      <c r="L530" s="119">
        <f t="shared" si="56"/>
        <v>0</v>
      </c>
      <c r="M530" s="120" t="str">
        <f t="shared" si="59"/>
        <v/>
      </c>
    </row>
    <row r="531" spans="1:15" x14ac:dyDescent="0.25">
      <c r="A531" s="103" t="str">
        <f t="shared" si="55"/>
        <v>Street Light</v>
      </c>
      <c r="D531" s="123" t="s">
        <v>59</v>
      </c>
      <c r="E531" s="25"/>
      <c r="F531" s="36">
        <f>'VRZ BI (2029)'!I531</f>
        <v>0</v>
      </c>
      <c r="G531" s="55">
        <f>IF($E515&gt;0, $E515, $E514)</f>
        <v>910.35058338722581</v>
      </c>
      <c r="H531" s="116">
        <f t="shared" si="57"/>
        <v>0</v>
      </c>
      <c r="I531" s="35">
        <v>0</v>
      </c>
      <c r="J531" s="56">
        <f>IF($E515&gt;0, $E515, $E514)</f>
        <v>910.35058338722581</v>
      </c>
      <c r="K531" s="118">
        <f t="shared" si="58"/>
        <v>0</v>
      </c>
      <c r="L531" s="119">
        <f t="shared" si="56"/>
        <v>0</v>
      </c>
      <c r="M531" s="120" t="str">
        <f t="shared" si="59"/>
        <v/>
      </c>
    </row>
    <row r="532" spans="1:15" x14ac:dyDescent="0.25">
      <c r="A532" s="103" t="str">
        <f t="shared" si="55"/>
        <v>Street Light</v>
      </c>
      <c r="D532" s="123" t="s">
        <v>60</v>
      </c>
      <c r="E532" s="25"/>
      <c r="F532" s="36">
        <f>'VRZ BI (2029)'!I532</f>
        <v>0</v>
      </c>
      <c r="G532" s="55">
        <f>E514</f>
        <v>340939.97242408589</v>
      </c>
      <c r="H532" s="116">
        <f t="shared" si="57"/>
        <v>0</v>
      </c>
      <c r="I532" s="35">
        <v>0</v>
      </c>
      <c r="J532" s="56">
        <f>E514</f>
        <v>340939.97242408589</v>
      </c>
      <c r="K532" s="118">
        <f t="shared" si="58"/>
        <v>0</v>
      </c>
      <c r="L532" s="119">
        <f t="shared" si="56"/>
        <v>0</v>
      </c>
      <c r="M532" s="120" t="str">
        <f t="shared" si="59"/>
        <v/>
      </c>
    </row>
    <row r="533" spans="1:15" x14ac:dyDescent="0.25">
      <c r="A533" s="103" t="str">
        <f t="shared" si="55"/>
        <v>Street Light</v>
      </c>
      <c r="D533" s="114" t="s">
        <v>61</v>
      </c>
      <c r="E533" s="25"/>
      <c r="F533" s="36">
        <f>'VRZ BI (2029)'!I533</f>
        <v>0.43175655456832401</v>
      </c>
      <c r="G533" s="55">
        <f>IF($E515&gt;0, $E515, $E514)</f>
        <v>910.35058338722581</v>
      </c>
      <c r="H533" s="116">
        <f t="shared" si="57"/>
        <v>393.04983133253234</v>
      </c>
      <c r="I533" s="35">
        <v>0.45149414804058219</v>
      </c>
      <c r="J533" s="56">
        <f>IF($E515&gt;0, $E515, $E514)</f>
        <v>910.35058338722581</v>
      </c>
      <c r="K533" s="118">
        <f t="shared" si="58"/>
        <v>411.01796106466247</v>
      </c>
      <c r="L533" s="119">
        <f t="shared" si="56"/>
        <v>17.968129732130137</v>
      </c>
      <c r="M533" s="120">
        <f t="shared" si="59"/>
        <v>4.5714635396773756E-2</v>
      </c>
      <c r="O533" s="160"/>
    </row>
    <row r="534" spans="1:15" ht="26.4" x14ac:dyDescent="0.25">
      <c r="A534" s="103" t="str">
        <f t="shared" si="55"/>
        <v>Street Light</v>
      </c>
      <c r="D534" s="123" t="s">
        <v>62</v>
      </c>
      <c r="E534" s="25"/>
      <c r="F534" s="36">
        <f>'VRZ BI (2029)'!I534</f>
        <v>0</v>
      </c>
      <c r="G534" s="115">
        <v>10652</v>
      </c>
      <c r="H534" s="116">
        <f t="shared" si="57"/>
        <v>0</v>
      </c>
      <c r="I534" s="45">
        <v>0</v>
      </c>
      <c r="J534" s="121">
        <v>10652</v>
      </c>
      <c r="K534" s="118">
        <f t="shared" si="58"/>
        <v>0</v>
      </c>
      <c r="L534" s="119">
        <f t="shared" si="56"/>
        <v>0</v>
      </c>
      <c r="M534" s="120" t="str">
        <f t="shared" si="59"/>
        <v/>
      </c>
    </row>
    <row r="535" spans="1:15" x14ac:dyDescent="0.25">
      <c r="A535" s="103" t="str">
        <f t="shared" si="55"/>
        <v>Street Light</v>
      </c>
      <c r="D535" s="114" t="s">
        <v>63</v>
      </c>
      <c r="E535" s="25"/>
      <c r="F535" s="36">
        <f>'VRZ BI (2029)'!I535</f>
        <v>0</v>
      </c>
      <c r="G535" s="115">
        <v>10652</v>
      </c>
      <c r="H535" s="116">
        <f t="shared" si="57"/>
        <v>0</v>
      </c>
      <c r="I535" s="45">
        <v>0</v>
      </c>
      <c r="J535" s="121">
        <v>10652</v>
      </c>
      <c r="K535" s="118">
        <f t="shared" si="58"/>
        <v>0</v>
      </c>
      <c r="L535" s="119">
        <f t="shared" si="56"/>
        <v>0</v>
      </c>
      <c r="M535" s="120" t="str">
        <f t="shared" si="59"/>
        <v/>
      </c>
    </row>
    <row r="536" spans="1:15" x14ac:dyDescent="0.25">
      <c r="A536" s="103" t="str">
        <f t="shared" si="55"/>
        <v>Street Light</v>
      </c>
      <c r="D536" s="114" t="s">
        <v>64</v>
      </c>
      <c r="E536" s="25"/>
      <c r="F536" s="36">
        <f>'VRZ BI (2029)'!I536</f>
        <v>7.1556941851350614E-2</v>
      </c>
      <c r="G536" s="55">
        <f>IF($E515&gt;0, $E515, $E514)</f>
        <v>910.35058338722581</v>
      </c>
      <c r="H536" s="116">
        <f t="shared" si="57"/>
        <v>65.141903759782821</v>
      </c>
      <c r="I536" s="35">
        <v>7.1556941851350614E-2</v>
      </c>
      <c r="J536" s="56">
        <f>IF($E515&gt;0, $E515, $E514)</f>
        <v>910.35058338722581</v>
      </c>
      <c r="K536" s="118">
        <f t="shared" si="58"/>
        <v>65.141903759782821</v>
      </c>
      <c r="L536" s="119">
        <f t="shared" si="56"/>
        <v>0</v>
      </c>
      <c r="M536" s="120">
        <f t="shared" si="59"/>
        <v>0</v>
      </c>
    </row>
    <row r="537" spans="1:15" ht="26.4" x14ac:dyDescent="0.25">
      <c r="A537" s="103" t="str">
        <f t="shared" si="55"/>
        <v>Street Light</v>
      </c>
      <c r="B537" s="103" t="s">
        <v>65</v>
      </c>
      <c r="C537" s="24">
        <f>B24</f>
        <v>9</v>
      </c>
      <c r="D537" s="124" t="s">
        <v>66</v>
      </c>
      <c r="E537" s="125"/>
      <c r="F537" s="48"/>
      <c r="G537" s="49"/>
      <c r="H537" s="50">
        <f>SUM(H528:H536)</f>
        <v>20232.618834394507</v>
      </c>
      <c r="I537" s="51"/>
      <c r="J537" s="52"/>
      <c r="K537" s="50">
        <f>SUM(K528:K536)</f>
        <v>21122.483608298749</v>
      </c>
      <c r="L537" s="41">
        <f t="shared" si="56"/>
        <v>889.86477390424261</v>
      </c>
      <c r="M537" s="42">
        <f>IF((H537)=0,"",(L537/H537))</f>
        <v>4.3981690219533721E-2</v>
      </c>
    </row>
    <row r="538" spans="1:15" x14ac:dyDescent="0.25">
      <c r="A538" s="103" t="str">
        <f t="shared" si="55"/>
        <v>Street Light</v>
      </c>
      <c r="D538" s="126" t="s">
        <v>67</v>
      </c>
      <c r="E538" s="25"/>
      <c r="F538" s="36">
        <f>'VRZ BI (2029)'!I538</f>
        <v>4.1359000000000004</v>
      </c>
      <c r="G538" s="43">
        <f>IF($E515&gt;0, $E515, $E514*$E516)</f>
        <v>910.35058338722581</v>
      </c>
      <c r="H538" s="116">
        <f>G538*F538</f>
        <v>3765.1189778312278</v>
      </c>
      <c r="I538" s="35">
        <v>4.3630000000000004</v>
      </c>
      <c r="J538" s="44">
        <f>IF($E515&gt;0, $E515, $E514*$E517)</f>
        <v>910.35058338722581</v>
      </c>
      <c r="K538" s="118">
        <f>J538*I538</f>
        <v>3971.8595953184667</v>
      </c>
      <c r="L538" s="119">
        <f t="shared" si="56"/>
        <v>206.74061748723898</v>
      </c>
      <c r="M538" s="120">
        <f>IF(ISERROR(L538/H538), "", L538/H538)</f>
        <v>5.4909451389056785E-2</v>
      </c>
      <c r="N538" s="127" t="str">
        <f>IF(ISERROR(ABS(M538)), "", IF(ABS(M538)&gt;=4%, "In the manager's summary, discuss the reasoning for the change in RTSR rates", ""))</f>
        <v>In the manager's summary, discuss the reasoning for the change in RTSR rates</v>
      </c>
      <c r="O538" s="160"/>
    </row>
    <row r="539" spans="1:15" ht="26.4" x14ac:dyDescent="0.25">
      <c r="A539" s="103" t="str">
        <f t="shared" si="55"/>
        <v>Street Light</v>
      </c>
      <c r="D539" s="128" t="s">
        <v>68</v>
      </c>
      <c r="E539" s="25"/>
      <c r="F539" s="36">
        <f>'VRZ BI (2029)'!I539</f>
        <v>2.9460000000000002</v>
      </c>
      <c r="G539" s="43">
        <f>IF($E515&gt;0, $E515, $E514*$E516)</f>
        <v>910.35058338722581</v>
      </c>
      <c r="H539" s="116">
        <f>G539*F539</f>
        <v>2681.8928186587673</v>
      </c>
      <c r="I539" s="35">
        <v>3.1040000000000001</v>
      </c>
      <c r="J539" s="44">
        <f>IF($E515&gt;0, $E515, $E514*$E517)</f>
        <v>910.35058338722581</v>
      </c>
      <c r="K539" s="118">
        <f>J539*I539</f>
        <v>2825.7282108339491</v>
      </c>
      <c r="L539" s="119">
        <f t="shared" si="56"/>
        <v>143.83539217518182</v>
      </c>
      <c r="M539" s="120">
        <f>IF(ISERROR(L539/H539), "", L539/H539)</f>
        <v>5.3632043448744116E-2</v>
      </c>
      <c r="N539" s="127" t="str">
        <f>IF(ISERROR(ABS(M539)), "", IF(ABS(M539)&gt;=4%, "In the manager's summary, discuss the reasoning for the change in RTSR rates", ""))</f>
        <v>In the manager's summary, discuss the reasoning for the change in RTSR rates</v>
      </c>
      <c r="O539" s="160"/>
    </row>
    <row r="540" spans="1:15" ht="26.4" x14ac:dyDescent="0.25">
      <c r="A540" s="103" t="str">
        <f t="shared" si="55"/>
        <v>Street Light</v>
      </c>
      <c r="B540" s="103" t="s">
        <v>69</v>
      </c>
      <c r="C540" s="24">
        <f>B24</f>
        <v>9</v>
      </c>
      <c r="D540" s="124" t="s">
        <v>70</v>
      </c>
      <c r="E540" s="7"/>
      <c r="F540" s="48"/>
      <c r="G540" s="49"/>
      <c r="H540" s="50">
        <f>SUM(H537:H539)</f>
        <v>26679.630630884501</v>
      </c>
      <c r="I540" s="51"/>
      <c r="J540" s="40"/>
      <c r="K540" s="50">
        <f>SUM(K537:K539)</f>
        <v>27920.071414451166</v>
      </c>
      <c r="L540" s="41">
        <f t="shared" si="56"/>
        <v>1240.4407835666643</v>
      </c>
      <c r="M540" s="42">
        <f>IF((H540)=0,"",(L540/H540))</f>
        <v>4.6493926423805981E-2</v>
      </c>
    </row>
    <row r="541" spans="1:15" ht="26.4" x14ac:dyDescent="0.25">
      <c r="A541" s="103" t="str">
        <f t="shared" si="55"/>
        <v>Street Light</v>
      </c>
      <c r="D541" s="129" t="s">
        <v>71</v>
      </c>
      <c r="E541" s="25"/>
      <c r="F541" s="34">
        <v>4.7000000000000002E-3</v>
      </c>
      <c r="G541" s="43">
        <f>E514*E516</f>
        <v>355088.98127968551</v>
      </c>
      <c r="H541" s="53">
        <f>G541*F541</f>
        <v>1668.9182120145219</v>
      </c>
      <c r="I541" s="35">
        <f>F541</f>
        <v>4.7000000000000002E-3</v>
      </c>
      <c r="J541" s="44">
        <f>E514*E517</f>
        <v>355088.98127968551</v>
      </c>
      <c r="K541" s="118">
        <f>J541*I541</f>
        <v>1668.9182120145219</v>
      </c>
      <c r="L541" s="119">
        <f t="shared" si="56"/>
        <v>0</v>
      </c>
      <c r="M541" s="120">
        <f>IF(ISERROR(L541/H541), "", L541/H541)</f>
        <v>0</v>
      </c>
    </row>
    <row r="542" spans="1:15" ht="26.4" x14ac:dyDescent="0.25">
      <c r="A542" s="103" t="str">
        <f t="shared" si="55"/>
        <v>Street Light</v>
      </c>
      <c r="D542" s="129" t="s">
        <v>72</v>
      </c>
      <c r="E542" s="25"/>
      <c r="F542" s="34">
        <v>5.9999999999999995E-4</v>
      </c>
      <c r="G542" s="43">
        <f>E514*E516</f>
        <v>355088.98127968551</v>
      </c>
      <c r="H542" s="53">
        <f>G542*F542</f>
        <v>213.0533887678113</v>
      </c>
      <c r="I542" s="35">
        <f>F542</f>
        <v>5.9999999999999995E-4</v>
      </c>
      <c r="J542" s="44">
        <f>E514*E517</f>
        <v>355088.98127968551</v>
      </c>
      <c r="K542" s="118">
        <f>J542*I542</f>
        <v>213.0533887678113</v>
      </c>
      <c r="L542" s="119">
        <f t="shared" si="56"/>
        <v>0</v>
      </c>
      <c r="M542" s="120">
        <f>IF(ISERROR(L542/H542), "", L542/H542)</f>
        <v>0</v>
      </c>
    </row>
    <row r="543" spans="1:15" x14ac:dyDescent="0.25">
      <c r="A543" s="103" t="str">
        <f t="shared" si="55"/>
        <v>Street Light</v>
      </c>
      <c r="D543" s="25" t="s">
        <v>73</v>
      </c>
      <c r="E543" s="25"/>
      <c r="F543" s="54">
        <v>0.25</v>
      </c>
      <c r="G543" s="27">
        <v>10652</v>
      </c>
      <c r="H543" s="130">
        <f>G543*F543</f>
        <v>2663</v>
      </c>
      <c r="I543" s="45">
        <v>0.25</v>
      </c>
      <c r="J543" s="30">
        <v>10652</v>
      </c>
      <c r="K543" s="118">
        <f>J543*I543</f>
        <v>2663</v>
      </c>
      <c r="L543" s="119">
        <f t="shared" si="56"/>
        <v>0</v>
      </c>
      <c r="M543" s="120">
        <f>IF(ISERROR(L543/H543), "", L543/H543)</f>
        <v>0</v>
      </c>
    </row>
    <row r="544" spans="1:15" ht="26.4" hidden="1" customHeight="1" x14ac:dyDescent="0.25">
      <c r="A544" s="103" t="str">
        <f t="shared" si="55"/>
        <v>Street Light</v>
      </c>
      <c r="D544" s="129" t="s">
        <v>74</v>
      </c>
      <c r="E544" s="25"/>
      <c r="F544" s="34"/>
      <c r="G544" s="43"/>
      <c r="H544" s="130"/>
      <c r="I544" s="35"/>
      <c r="J544" s="44"/>
      <c r="K544" s="118"/>
      <c r="L544" s="119"/>
      <c r="M544" s="120"/>
    </row>
    <row r="545" spans="1:13" ht="13.2" hidden="1" customHeight="1" x14ac:dyDescent="0.25">
      <c r="A545" s="103" t="str">
        <f t="shared" si="55"/>
        <v>Street Light</v>
      </c>
      <c r="B545" s="103" t="s">
        <v>12</v>
      </c>
      <c r="D545" s="25" t="s">
        <v>75</v>
      </c>
      <c r="E545" s="25"/>
      <c r="F545" s="96">
        <v>8.6999999999999994E-2</v>
      </c>
      <c r="G545" s="55">
        <f>IF(AND(E514*12&gt;=150000),OffPeakPer*E514*E516,OffPeakPer*E514)</f>
        <v>227256.94801899872</v>
      </c>
      <c r="H545" s="130">
        <f>G545*F545</f>
        <v>19771.354477652887</v>
      </c>
      <c r="I545" s="35">
        <f>OffPeak</f>
        <v>9.8000000000000004E-2</v>
      </c>
      <c r="J545" s="56">
        <f>IF(AND(E514*12&gt;=150000),OffPeakPer*E514*E517,OffPeakPer*E514)</f>
        <v>227256.94801899872</v>
      </c>
      <c r="K545" s="118">
        <f>J545*I545</f>
        <v>22271.180905861875</v>
      </c>
      <c r="L545" s="119">
        <f>K545-H545</f>
        <v>2499.8264282089876</v>
      </c>
      <c r="M545" s="120">
        <f>IF(ISERROR(L545/H545), "", L545/H545)</f>
        <v>0.1264367816091955</v>
      </c>
    </row>
    <row r="546" spans="1:13" ht="13.2" hidden="1" customHeight="1" x14ac:dyDescent="0.25">
      <c r="A546" s="103" t="str">
        <f t="shared" si="55"/>
        <v>Street Light</v>
      </c>
      <c r="B546" s="103" t="s">
        <v>12</v>
      </c>
      <c r="D546" s="25" t="s">
        <v>76</v>
      </c>
      <c r="E546" s="25"/>
      <c r="F546" s="96">
        <v>0.157</v>
      </c>
      <c r="G546" s="55">
        <f>IF(AND(E514*12&gt;=150000),MidPeakPer*E514*E516,MidPeakPer*E514)</f>
        <v>63916.01663034338</v>
      </c>
      <c r="H546" s="130">
        <f>G546*F546</f>
        <v>10034.814610963911</v>
      </c>
      <c r="I546" s="35">
        <f>MidPeak</f>
        <v>0.157</v>
      </c>
      <c r="J546" s="56">
        <f>IF(AND(E514*12&gt;=150000),MidPeakPer*E514*E517,MidPeakPer*E514)</f>
        <v>63916.01663034338</v>
      </c>
      <c r="K546" s="118">
        <f>J546*I546</f>
        <v>10034.814610963911</v>
      </c>
      <c r="L546" s="119">
        <f>K546-H546</f>
        <v>0</v>
      </c>
      <c r="M546" s="120">
        <f>IF(ISERROR(L546/H546), "", L546/H546)</f>
        <v>0</v>
      </c>
    </row>
    <row r="547" spans="1:13" ht="13.2" hidden="1" customHeight="1" x14ac:dyDescent="0.25">
      <c r="A547" s="103" t="str">
        <f t="shared" si="55"/>
        <v>Street Light</v>
      </c>
      <c r="B547" s="103" t="s">
        <v>12</v>
      </c>
      <c r="D547" s="103" t="s">
        <v>77</v>
      </c>
      <c r="E547" s="25"/>
      <c r="F547" s="96">
        <v>0.182</v>
      </c>
      <c r="G547" s="55">
        <f>IF(AND(E514*12&gt;=150000),OnPeakPer*E514*E516,OnPeakPer*E514)</f>
        <v>63916.01663034338</v>
      </c>
      <c r="H547" s="130">
        <f>G547*F547</f>
        <v>11632.715026722495</v>
      </c>
      <c r="I547" s="35">
        <f>OnPeak</f>
        <v>0.20300000000000001</v>
      </c>
      <c r="J547" s="56">
        <f>IF(AND(E514*12&gt;=150000),OnPeakPer*E514*E517,OnPeakPer*E514)</f>
        <v>63916.01663034338</v>
      </c>
      <c r="K547" s="118">
        <f>J547*I547</f>
        <v>12974.951375959707</v>
      </c>
      <c r="L547" s="119">
        <f>K547-H547</f>
        <v>1342.2363492372115</v>
      </c>
      <c r="M547" s="120">
        <f>IF(ISERROR(L547/H547), "", L547/H547)</f>
        <v>0.11538461538461543</v>
      </c>
    </row>
    <row r="548" spans="1:13" ht="13.2" hidden="1" customHeight="1" x14ac:dyDescent="0.25">
      <c r="A548" s="103" t="str">
        <f t="shared" si="55"/>
        <v>Street Light</v>
      </c>
      <c r="B548" s="103" t="s">
        <v>78</v>
      </c>
      <c r="D548" s="25" t="s">
        <v>79</v>
      </c>
      <c r="E548" s="25"/>
      <c r="F548" s="57">
        <v>0.11308</v>
      </c>
      <c r="G548" s="55">
        <f>IF(AND(E514*12&gt;=150000),E514*E516,E514)</f>
        <v>355088.98127968551</v>
      </c>
      <c r="H548" s="130">
        <f>G548*F548</f>
        <v>40153.462003106841</v>
      </c>
      <c r="I548" s="35">
        <f>F548</f>
        <v>0.11308</v>
      </c>
      <c r="J548" s="56">
        <f>IF(AND(E514*12&gt;=150000),E514*E517,E514)</f>
        <v>355088.98127968551</v>
      </c>
      <c r="K548" s="118">
        <f>J548*I548</f>
        <v>40153.462003106841</v>
      </c>
      <c r="L548" s="119">
        <f>K548-H548</f>
        <v>0</v>
      </c>
      <c r="M548" s="120">
        <f>IF(ISERROR(L548/H548), "", L548/H548)</f>
        <v>0</v>
      </c>
    </row>
    <row r="549" spans="1:13" ht="13.8" thickBot="1" x14ac:dyDescent="0.3">
      <c r="A549" s="103" t="str">
        <f t="shared" si="55"/>
        <v>Street Light</v>
      </c>
      <c r="B549" s="103" t="s">
        <v>17</v>
      </c>
      <c r="D549" s="25" t="s">
        <v>80</v>
      </c>
      <c r="E549" s="25"/>
      <c r="F549" s="57">
        <v>0.11308</v>
      </c>
      <c r="G549" s="55">
        <f>IF(AND(E514*12&gt;=150000),E514*E516,E514)</f>
        <v>355088.98127968551</v>
      </c>
      <c r="H549" s="130">
        <f>G549*F549</f>
        <v>40153.462003106841</v>
      </c>
      <c r="I549" s="35">
        <f>F549</f>
        <v>0.11308</v>
      </c>
      <c r="J549" s="56">
        <f>IF(AND(E514*12&gt;=150000),E514*E517,E514)</f>
        <v>355088.98127968551</v>
      </c>
      <c r="K549" s="118">
        <f>J549*I549</f>
        <v>40153.462003106841</v>
      </c>
      <c r="L549" s="119">
        <f>K549-H549</f>
        <v>0</v>
      </c>
      <c r="M549" s="120">
        <f>IF(ISERROR(L549/H549), "", L549/H549)</f>
        <v>0</v>
      </c>
    </row>
    <row r="550" spans="1:13" ht="13.8" thickBot="1" x14ac:dyDescent="0.3">
      <c r="A550" s="103" t="str">
        <f t="shared" si="55"/>
        <v>Street Light</v>
      </c>
      <c r="D550" s="58"/>
      <c r="E550" s="59"/>
      <c r="F550" s="60"/>
      <c r="G550" s="61"/>
      <c r="H550" s="62"/>
      <c r="I550" s="60"/>
      <c r="J550" s="63"/>
      <c r="K550" s="62"/>
      <c r="L550" s="64"/>
      <c r="M550" s="65"/>
    </row>
    <row r="551" spans="1:13" ht="13.2" hidden="1" customHeight="1" x14ac:dyDescent="0.25">
      <c r="A551" s="103" t="str">
        <f t="shared" si="55"/>
        <v>Street Light</v>
      </c>
      <c r="B551" s="103" t="s">
        <v>12</v>
      </c>
      <c r="D551" s="135" t="s">
        <v>81</v>
      </c>
      <c r="E551" s="25"/>
      <c r="F551" s="66"/>
      <c r="G551" s="67"/>
      <c r="H551" s="68">
        <f>SUM(H541:H547,H540)</f>
        <v>72663.486347006125</v>
      </c>
      <c r="I551" s="69"/>
      <c r="J551" s="69"/>
      <c r="K551" s="68">
        <f>SUM(K541:K547,K540)</f>
        <v>77745.989908018993</v>
      </c>
      <c r="L551" s="70">
        <f>K551-H551</f>
        <v>5082.5035610128689</v>
      </c>
      <c r="M551" s="71">
        <f>IF((H551)=0,"",(L551/H551))</f>
        <v>6.9945770792516862E-2</v>
      </c>
    </row>
    <row r="552" spans="1:13" ht="13.2" hidden="1" customHeight="1" x14ac:dyDescent="0.25">
      <c r="A552" s="103" t="str">
        <f t="shared" si="55"/>
        <v>Street Light</v>
      </c>
      <c r="B552" s="103" t="s">
        <v>12</v>
      </c>
      <c r="D552" s="142" t="s">
        <v>82</v>
      </c>
      <c r="E552" s="25"/>
      <c r="F552" s="66">
        <v>0.13</v>
      </c>
      <c r="G552" s="72"/>
      <c r="H552" s="73">
        <f>H551*F552</f>
        <v>9446.2532251107968</v>
      </c>
      <c r="I552" s="74">
        <v>0.13</v>
      </c>
      <c r="J552" s="27"/>
      <c r="K552" s="73">
        <f>K551*I552</f>
        <v>10106.978688042469</v>
      </c>
      <c r="L552" s="32">
        <f>K552-H552</f>
        <v>660.72546293167215</v>
      </c>
      <c r="M552" s="75">
        <f>IF((H552)=0,"",(L552/H552))</f>
        <v>6.9945770792516779E-2</v>
      </c>
    </row>
    <row r="553" spans="1:13" ht="14.4" hidden="1" customHeight="1" x14ac:dyDescent="0.3">
      <c r="A553" s="103" t="str">
        <f t="shared" si="55"/>
        <v>Street Light</v>
      </c>
      <c r="B553" s="103" t="s">
        <v>12</v>
      </c>
      <c r="D553" s="142" t="s">
        <v>83</v>
      </c>
      <c r="E553" s="147"/>
      <c r="F553" s="76">
        <f>OER</f>
        <v>0.23499999999999999</v>
      </c>
      <c r="G553" s="72"/>
      <c r="H553" s="73">
        <f>IF(OR(ISNUMBER(SEARCH("[DGEN]", E512))=TRUE, ISNUMBER(SEARCH("STREET LIGHT", E512))=TRUE), 0, IF(AND(E514=0, E515=0),0, IF(AND(E515=0, E514*12&gt;250000), 0, IF(AND(E514=0, E515&gt;=50), 0, IF(E514*12&lt;=250000, F553*H551*-1, IF(E515&lt;50, F553*H551*-1, 0))))))</f>
        <v>0</v>
      </c>
      <c r="I553" s="76">
        <f>OER</f>
        <v>0.23499999999999999</v>
      </c>
      <c r="J553" s="27"/>
      <c r="K553" s="73">
        <f>IF(OR(ISNUMBER(SEARCH("[DGEN]", E512))=TRUE, ISNUMBER(SEARCH("STREET LIGHT", E512))=TRUE), 0, IF(AND(E514=0, E515=0),0, IF(AND(E515=0, E514*12&gt;250000), 0, IF(AND(E514=0, E515&gt;=50), 0, IF(E514*12&lt;=250000, I553*K551*-1, IF(E515&lt;50, I553*K551*-1, 0))))))</f>
        <v>0</v>
      </c>
      <c r="L553" s="32">
        <f>K553-H553</f>
        <v>0</v>
      </c>
      <c r="M553" s="75"/>
    </row>
    <row r="554" spans="1:13" ht="13.2" hidden="1" customHeight="1" x14ac:dyDescent="0.25">
      <c r="A554" s="103" t="str">
        <f t="shared" si="55"/>
        <v>Street Light</v>
      </c>
      <c r="B554" s="103" t="s">
        <v>84</v>
      </c>
      <c r="D554" s="248" t="s">
        <v>85</v>
      </c>
      <c r="E554" s="248"/>
      <c r="F554" s="77"/>
      <c r="G554" s="78"/>
      <c r="H554" s="79">
        <f>H551+H552+H553</f>
        <v>82109.739572116916</v>
      </c>
      <c r="I554" s="80"/>
      <c r="J554" s="80"/>
      <c r="K554" s="81">
        <f>K551+K552+K553</f>
        <v>87852.968596061459</v>
      </c>
      <c r="L554" s="82">
        <f>K554-H554</f>
        <v>5743.2290239445429</v>
      </c>
      <c r="M554" s="83">
        <f>IF((H554)=0,"",(L554/H554))</f>
        <v>6.9945770792516876E-2</v>
      </c>
    </row>
    <row r="555" spans="1:13" ht="13.8" hidden="1" customHeight="1" thickBot="1" x14ac:dyDescent="0.3">
      <c r="A555" s="103" t="str">
        <f t="shared" si="55"/>
        <v>Street Light</v>
      </c>
      <c r="B555" s="103" t="s">
        <v>12</v>
      </c>
      <c r="D555" s="131"/>
      <c r="E555" s="132"/>
      <c r="F555" s="60"/>
      <c r="G555" s="61"/>
      <c r="H555" s="62"/>
      <c r="I555" s="60"/>
      <c r="J555" s="63"/>
      <c r="K555" s="62"/>
      <c r="L555" s="64"/>
      <c r="M555" s="65"/>
    </row>
    <row r="556" spans="1:13" ht="13.2" hidden="1" customHeight="1" x14ac:dyDescent="0.25">
      <c r="A556" s="103" t="str">
        <f t="shared" si="55"/>
        <v>Street Light</v>
      </c>
      <c r="B556" s="103" t="s">
        <v>78</v>
      </c>
      <c r="D556" s="135" t="s">
        <v>86</v>
      </c>
      <c r="E556" s="25"/>
      <c r="F556" s="66"/>
      <c r="G556" s="67"/>
      <c r="H556" s="68">
        <f>SUM(H548,H541:H544,H540)</f>
        <v>71378.064234773672</v>
      </c>
      <c r="I556" s="69"/>
      <c r="J556" s="69"/>
      <c r="K556" s="68">
        <f>SUM(K548,K541:K544,K540)</f>
        <v>72618.505018340336</v>
      </c>
      <c r="L556" s="70">
        <f>K556-H556</f>
        <v>1240.4407835666643</v>
      </c>
      <c r="M556" s="71">
        <f>IF((H556)=0,"",(L556/H556))</f>
        <v>1.737845929089166E-2</v>
      </c>
    </row>
    <row r="557" spans="1:13" ht="13.2" hidden="1" customHeight="1" x14ac:dyDescent="0.25">
      <c r="A557" s="103" t="str">
        <f t="shared" si="55"/>
        <v>Street Light</v>
      </c>
      <c r="B557" s="103" t="s">
        <v>78</v>
      </c>
      <c r="D557" s="142" t="s">
        <v>82</v>
      </c>
      <c r="E557" s="25"/>
      <c r="F557" s="66">
        <v>0.13</v>
      </c>
      <c r="G557" s="67"/>
      <c r="H557" s="73">
        <f>H556*F557</f>
        <v>9279.1483505205779</v>
      </c>
      <c r="I557" s="66">
        <v>0.13</v>
      </c>
      <c r="J557" s="74"/>
      <c r="K557" s="73">
        <f>K556*I557</f>
        <v>9440.4056523842446</v>
      </c>
      <c r="L557" s="32">
        <f>K557-H557</f>
        <v>161.25730186366673</v>
      </c>
      <c r="M557" s="75">
        <f>IF((H557)=0,"",(L557/H557))</f>
        <v>1.7378459290891698E-2</v>
      </c>
    </row>
    <row r="558" spans="1:13" ht="14.4" hidden="1" customHeight="1" x14ac:dyDescent="0.3">
      <c r="A558" s="103" t="str">
        <f t="shared" si="55"/>
        <v>Street Light</v>
      </c>
      <c r="B558" s="103" t="s">
        <v>78</v>
      </c>
      <c r="D558" s="142" t="s">
        <v>83</v>
      </c>
      <c r="E558" s="147"/>
      <c r="F558" s="76">
        <f>OER</f>
        <v>0.23499999999999999</v>
      </c>
      <c r="G558" s="67"/>
      <c r="H558" s="73">
        <f>IF(OR(ISNUMBER(SEARCH("[DGEN]", E512))=TRUE, ISNUMBER(SEARCH("STREET LIGHT", E512))=TRUE), 0, IF(AND(E514=0, E515=0),0, IF(AND(E515=0, E514*12&gt;250000), 0, IF(AND(E514=0, E515&gt;=50), 0, IF(E514*12&lt;=250000, F558*H556*-1, IF(E515&lt;50, F558*H556*-1, 0))))))</f>
        <v>0</v>
      </c>
      <c r="I558" s="76">
        <f>OER</f>
        <v>0.23499999999999999</v>
      </c>
      <c r="J558" s="74"/>
      <c r="K558" s="73">
        <f>IF(OR(ISNUMBER(SEARCH("[DGEN]", E512))=TRUE, ISNUMBER(SEARCH("STREET LIGHT", E512))=TRUE), 0, IF(AND(E514=0, E515=0),0, IF(AND(E515=0, E514*12&gt;250000), 0, IF(AND(E514=0, E515&gt;=50), 0, IF(E514*12&lt;=250000, I558*K556*-1, IF(E515&lt;50, I558*K556*-1, 0))))))</f>
        <v>0</v>
      </c>
      <c r="L558" s="32"/>
      <c r="M558" s="75"/>
    </row>
    <row r="559" spans="1:13" ht="13.2" hidden="1" customHeight="1" x14ac:dyDescent="0.25">
      <c r="A559" s="103" t="str">
        <f t="shared" si="55"/>
        <v>Street Light</v>
      </c>
      <c r="B559" s="103" t="s">
        <v>87</v>
      </c>
      <c r="D559" s="248" t="s">
        <v>86</v>
      </c>
      <c r="E559" s="248"/>
      <c r="F559" s="84"/>
      <c r="G559" s="85"/>
      <c r="H559" s="79">
        <f>SUM(H556,H557)</f>
        <v>80657.212585294255</v>
      </c>
      <c r="I559" s="86"/>
      <c r="J559" s="86"/>
      <c r="K559" s="79">
        <f>SUM(K556,K557)</f>
        <v>82058.910670724581</v>
      </c>
      <c r="L559" s="87">
        <f>K559-H559</f>
        <v>1401.6980854303256</v>
      </c>
      <c r="M559" s="88">
        <f>IF((H559)=0,"",(L559/H559))</f>
        <v>1.7378459290891598E-2</v>
      </c>
    </row>
    <row r="560" spans="1:13" ht="13.8" hidden="1" customHeight="1" thickBot="1" x14ac:dyDescent="0.3">
      <c r="A560" s="103" t="str">
        <f t="shared" si="55"/>
        <v>Street Light</v>
      </c>
      <c r="B560" s="103" t="s">
        <v>78</v>
      </c>
      <c r="D560" s="131"/>
      <c r="E560" s="132"/>
      <c r="F560" s="89"/>
      <c r="G560" s="90"/>
      <c r="H560" s="91"/>
      <c r="I560" s="89"/>
      <c r="J560" s="61"/>
      <c r="K560" s="91"/>
      <c r="L560" s="92"/>
      <c r="M560" s="65"/>
    </row>
    <row r="561" spans="1:14" x14ac:dyDescent="0.25">
      <c r="A561" s="103" t="str">
        <f t="shared" si="55"/>
        <v>Street Light</v>
      </c>
      <c r="B561" s="103" t="s">
        <v>17</v>
      </c>
      <c r="D561" s="135" t="s">
        <v>88</v>
      </c>
      <c r="E561" s="25"/>
      <c r="F561" s="136"/>
      <c r="G561" s="137"/>
      <c r="H561" s="138">
        <f>SUM(H549,H541:H544,H540)</f>
        <v>71378.064234773672</v>
      </c>
      <c r="I561" s="139"/>
      <c r="J561" s="139"/>
      <c r="K561" s="138">
        <f>SUM(K549,K541:K544,K540)</f>
        <v>72618.505018340336</v>
      </c>
      <c r="L561" s="140">
        <f>K561-H561</f>
        <v>1240.4407835666643</v>
      </c>
      <c r="M561" s="141">
        <f>IF((H561)=0,"",(L561/H561))</f>
        <v>1.737845929089166E-2</v>
      </c>
    </row>
    <row r="562" spans="1:14" x14ac:dyDescent="0.25">
      <c r="A562" s="103" t="str">
        <f t="shared" si="55"/>
        <v>Street Light</v>
      </c>
      <c r="B562" s="103" t="s">
        <v>17</v>
      </c>
      <c r="D562" s="142" t="s">
        <v>82</v>
      </c>
      <c r="E562" s="25"/>
      <c r="F562" s="136">
        <v>0.13</v>
      </c>
      <c r="G562" s="137"/>
      <c r="H562" s="144">
        <f>H561*F562</f>
        <v>9279.1483505205779</v>
      </c>
      <c r="I562" s="136">
        <v>0.13</v>
      </c>
      <c r="J562" s="145"/>
      <c r="K562" s="144">
        <f>K561*I562</f>
        <v>9440.4056523842446</v>
      </c>
      <c r="L562" s="119">
        <f>K562-H562</f>
        <v>161.25730186366673</v>
      </c>
      <c r="M562" s="146">
        <f>IF((H562)=0,"",(L562/H562))</f>
        <v>1.7378459290891698E-2</v>
      </c>
    </row>
    <row r="563" spans="1:14" ht="14.4" x14ac:dyDescent="0.3">
      <c r="A563" s="103" t="str">
        <f t="shared" si="55"/>
        <v>Street Light</v>
      </c>
      <c r="B563" s="103" t="s">
        <v>17</v>
      </c>
      <c r="D563" s="142" t="s">
        <v>83</v>
      </c>
      <c r="E563" s="147"/>
      <c r="F563" s="148">
        <f>OER</f>
        <v>0.23499999999999999</v>
      </c>
      <c r="G563" s="137"/>
      <c r="H563" s="144">
        <f>IF(OR(ISNUMBER(SEARCH("[DGEN]", E512))=TRUE, ISNUMBER(SEARCH("STREET LIGHT", E512))=TRUE), 0, IF(AND(E514=0, E515=0),0, IF(AND(E515=0, E514*12&gt;250000), 0, IF(AND(E514=0, E515&gt;=50), 0, IF(E514*12&lt;=250000, F563*H561*-1, IF(E515&lt;50, F563*H561*-1, 0))))))</f>
        <v>0</v>
      </c>
      <c r="I563" s="148">
        <f>OER</f>
        <v>0.23499999999999999</v>
      </c>
      <c r="J563" s="145"/>
      <c r="K563" s="144">
        <f>IF(OR(ISNUMBER(SEARCH("[DGEN]", E512))=TRUE, ISNUMBER(SEARCH("STREET LIGHT", E512))=TRUE), 0, IF(AND(E514=0, E515=0),0, IF(AND(E515=0, E514*12&gt;250000), 0, IF(AND(E514=0, E515&gt;=50), 0, IF(E514*12&lt;=250000, I563*K561*-1, IF(E515&lt;50, I563*K561*-1, 0))))))</f>
        <v>0</v>
      </c>
      <c r="L563" s="119"/>
      <c r="M563" s="146"/>
    </row>
    <row r="564" spans="1:14" ht="13.8" customHeight="1" thickBot="1" x14ac:dyDescent="0.3">
      <c r="A564" s="103" t="str">
        <f t="shared" si="55"/>
        <v>Street Light</v>
      </c>
      <c r="B564" s="103" t="s">
        <v>89</v>
      </c>
      <c r="C564" s="24">
        <f>B24</f>
        <v>9</v>
      </c>
      <c r="D564" s="247" t="s">
        <v>88</v>
      </c>
      <c r="E564" s="247"/>
      <c r="F564" s="84"/>
      <c r="G564" s="85"/>
      <c r="H564" s="79">
        <f>SUM(H561,H562)</f>
        <v>80657.212585294255</v>
      </c>
      <c r="I564" s="86"/>
      <c r="J564" s="86"/>
      <c r="K564" s="79">
        <f>SUM(K561,K562)</f>
        <v>82058.910670724581</v>
      </c>
      <c r="L564" s="87">
        <f>K564-H564</f>
        <v>1401.6980854303256</v>
      </c>
      <c r="M564" s="88">
        <f>IF((H564)=0,"",(L564/H564))</f>
        <v>1.7378459290891598E-2</v>
      </c>
    </row>
    <row r="565" spans="1:14" ht="13.8" thickBot="1" x14ac:dyDescent="0.3">
      <c r="A565" s="103" t="str">
        <f t="shared" si="55"/>
        <v>Street Light</v>
      </c>
      <c r="B565" s="103" t="s">
        <v>17</v>
      </c>
      <c r="D565" s="58"/>
      <c r="E565" s="59"/>
      <c r="F565" s="93"/>
      <c r="G565" s="90"/>
      <c r="H565" s="94"/>
      <c r="I565" s="93"/>
      <c r="J565" s="61"/>
      <c r="K565" s="94"/>
      <c r="L565" s="92"/>
      <c r="M565" s="95"/>
    </row>
    <row r="568" spans="1:14" x14ac:dyDescent="0.25">
      <c r="C568" s="103"/>
      <c r="D568" s="104" t="s">
        <v>34</v>
      </c>
      <c r="E568" s="246" t="str">
        <f>D25</f>
        <v>Residential (Low)</v>
      </c>
      <c r="F568" s="246"/>
      <c r="G568" s="246"/>
      <c r="H568" s="246"/>
      <c r="I568" s="246"/>
      <c r="J568" s="246"/>
      <c r="K568" s="103" t="str">
        <f>IF(N520="DEMAND - INTERVAL","RTSR - INTERVAL METERED","")</f>
        <v/>
      </c>
    </row>
    <row r="569" spans="1:14" x14ac:dyDescent="0.25">
      <c r="C569" s="103"/>
      <c r="D569" s="104" t="s">
        <v>35</v>
      </c>
      <c r="E569" s="236" t="str">
        <f>H25</f>
        <v>RPP</v>
      </c>
      <c r="F569" s="236"/>
      <c r="G569" s="236"/>
      <c r="H569" s="20"/>
      <c r="I569" s="20"/>
    </row>
    <row r="570" spans="1:14" ht="15.6" x14ac:dyDescent="0.25">
      <c r="C570" s="103"/>
      <c r="D570" s="104" t="s">
        <v>36</v>
      </c>
      <c r="E570" s="21">
        <f>K25</f>
        <v>325</v>
      </c>
      <c r="F570" s="105" t="s">
        <v>11</v>
      </c>
      <c r="J570" s="22"/>
      <c r="K570" s="22"/>
      <c r="L570" s="22"/>
      <c r="M570" s="22"/>
      <c r="N570" s="22"/>
    </row>
    <row r="571" spans="1:14" ht="15.6" x14ac:dyDescent="0.3">
      <c r="C571" s="103"/>
      <c r="D571" s="104" t="s">
        <v>37</v>
      </c>
      <c r="E571" s="21">
        <f>L25</f>
        <v>0</v>
      </c>
      <c r="F571" s="106" t="s">
        <v>16</v>
      </c>
      <c r="G571" s="107"/>
      <c r="H571" s="108"/>
      <c r="I571" s="108"/>
      <c r="J571" s="108"/>
    </row>
    <row r="572" spans="1:14" x14ac:dyDescent="0.25">
      <c r="C572" s="103"/>
      <c r="D572" s="104" t="s">
        <v>38</v>
      </c>
      <c r="E572" s="23">
        <f>I25</f>
        <v>1.0415000000000001</v>
      </c>
    </row>
    <row r="573" spans="1:14" x14ac:dyDescent="0.25">
      <c r="C573" s="103"/>
      <c r="D573" s="104" t="s">
        <v>39</v>
      </c>
      <c r="E573" s="23">
        <f>J25</f>
        <v>1.0415000000000001</v>
      </c>
    </row>
    <row r="574" spans="1:14" x14ac:dyDescent="0.25">
      <c r="C574" s="103"/>
    </row>
    <row r="575" spans="1:14" x14ac:dyDescent="0.25">
      <c r="C575" s="103"/>
      <c r="E575" s="105"/>
      <c r="F575" s="237" t="s">
        <v>40</v>
      </c>
      <c r="G575" s="238"/>
      <c r="H575" s="239"/>
      <c r="I575" s="237" t="s">
        <v>41</v>
      </c>
      <c r="J575" s="238"/>
      <c r="K575" s="239"/>
      <c r="L575" s="237" t="s">
        <v>42</v>
      </c>
      <c r="M575" s="239"/>
    </row>
    <row r="576" spans="1:14" x14ac:dyDescent="0.25">
      <c r="C576" s="103"/>
      <c r="E576" s="240"/>
      <c r="F576" s="109" t="s">
        <v>43</v>
      </c>
      <c r="G576" s="109" t="s">
        <v>44</v>
      </c>
      <c r="H576" s="110" t="s">
        <v>45</v>
      </c>
      <c r="I576" s="109" t="s">
        <v>43</v>
      </c>
      <c r="J576" s="111" t="s">
        <v>44</v>
      </c>
      <c r="K576" s="110" t="s">
        <v>45</v>
      </c>
      <c r="L576" s="242" t="s">
        <v>46</v>
      </c>
      <c r="M576" s="244" t="s">
        <v>47</v>
      </c>
    </row>
    <row r="577" spans="1:15" x14ac:dyDescent="0.25">
      <c r="C577" s="103"/>
      <c r="E577" s="241"/>
      <c r="F577" s="112" t="s">
        <v>48</v>
      </c>
      <c r="G577" s="112"/>
      <c r="H577" s="113" t="s">
        <v>48</v>
      </c>
      <c r="I577" s="112" t="s">
        <v>48</v>
      </c>
      <c r="J577" s="113"/>
      <c r="K577" s="113" t="s">
        <v>48</v>
      </c>
      <c r="L577" s="243"/>
      <c r="M577" s="245"/>
    </row>
    <row r="578" spans="1:15" x14ac:dyDescent="0.25">
      <c r="A578" s="103" t="str">
        <f>$E568</f>
        <v>Residential (Low)</v>
      </c>
      <c r="D578" s="114" t="s">
        <v>49</v>
      </c>
      <c r="E578" s="25"/>
      <c r="F578" s="26">
        <f>F74</f>
        <v>50.61</v>
      </c>
      <c r="G578" s="115">
        <v>1</v>
      </c>
      <c r="H578" s="116">
        <f>G578*F578</f>
        <v>50.61</v>
      </c>
      <c r="I578" s="29">
        <f>I74</f>
        <v>52.88</v>
      </c>
      <c r="J578" s="117">
        <f>G578</f>
        <v>1</v>
      </c>
      <c r="K578" s="118">
        <f>J578*I578</f>
        <v>52.88</v>
      </c>
      <c r="L578" s="119">
        <f>K578-H578</f>
        <v>2.2700000000000031</v>
      </c>
      <c r="M578" s="120">
        <f>IF(ISERROR(L578/H578), "", L578/H578)</f>
        <v>4.4852795890140351E-2</v>
      </c>
    </row>
    <row r="579" spans="1:15" x14ac:dyDescent="0.25">
      <c r="A579" s="103" t="str">
        <f t="shared" ref="A579:A611" si="60">A578</f>
        <v>Residential (Low)</v>
      </c>
      <c r="D579" s="114" t="s">
        <v>50</v>
      </c>
      <c r="E579" s="25"/>
      <c r="F579" s="34">
        <f t="shared" ref="F579:F605" si="61">F75</f>
        <v>0</v>
      </c>
      <c r="G579" s="115">
        <f>IF($E571&gt;0, $E571, $E570)</f>
        <v>325</v>
      </c>
      <c r="H579" s="116">
        <f>G579*F579</f>
        <v>0</v>
      </c>
      <c r="I579" s="35">
        <f t="shared" ref="I579:I603" si="62">I75</f>
        <v>0</v>
      </c>
      <c r="J579" s="117">
        <f>IF($E571&gt;0, $E571, $E570)</f>
        <v>325</v>
      </c>
      <c r="K579" s="118">
        <f>J579*I579</f>
        <v>0</v>
      </c>
      <c r="L579" s="119">
        <f>K579-H579</f>
        <v>0</v>
      </c>
      <c r="M579" s="120" t="str">
        <f>IF(ISERROR(L579/H579), "", L579/H579)</f>
        <v/>
      </c>
    </row>
    <row r="580" spans="1:15" ht="13.2" hidden="1" customHeight="1" x14ac:dyDescent="0.25">
      <c r="A580" s="103" t="str">
        <f t="shared" si="60"/>
        <v>Residential (Low)</v>
      </c>
      <c r="D580" s="114" t="s">
        <v>51</v>
      </c>
      <c r="E580" s="25"/>
      <c r="F580" s="34">
        <f t="shared" si="61"/>
        <v>0</v>
      </c>
      <c r="G580" s="115">
        <f>IF($E571&gt;0, $E571, $E570)</f>
        <v>325</v>
      </c>
      <c r="H580" s="116">
        <v>0</v>
      </c>
      <c r="I580" s="35">
        <f t="shared" si="62"/>
        <v>0</v>
      </c>
      <c r="J580" s="117">
        <f>IF($E571&gt;0, $E571, $E570)</f>
        <v>325</v>
      </c>
      <c r="K580" s="118">
        <v>0</v>
      </c>
      <c r="L580" s="119"/>
      <c r="M580" s="120"/>
    </row>
    <row r="581" spans="1:15" ht="13.2" hidden="1" customHeight="1" x14ac:dyDescent="0.25">
      <c r="A581" s="103" t="str">
        <f t="shared" si="60"/>
        <v>Residential (Low)</v>
      </c>
      <c r="D581" s="114" t="s">
        <v>52</v>
      </c>
      <c r="E581" s="25"/>
      <c r="F581" s="34">
        <f t="shared" si="61"/>
        <v>0</v>
      </c>
      <c r="G581" s="115">
        <f>IF($E571&gt;0, $E571, $E570)</f>
        <v>325</v>
      </c>
      <c r="H581" s="116">
        <v>0</v>
      </c>
      <c r="I581" s="35">
        <f t="shared" si="62"/>
        <v>0</v>
      </c>
      <c r="J581" s="121">
        <f>IF($E571&gt;0, $E571, $E570)</f>
        <v>325</v>
      </c>
      <c r="K581" s="118">
        <v>0</v>
      </c>
      <c r="L581" s="119">
        <f t="shared" ref="L581:L599" si="63">K581-H581</f>
        <v>0</v>
      </c>
      <c r="M581" s="120" t="str">
        <f>IF(ISERROR(L581/H581), "", L581/H581)</f>
        <v/>
      </c>
    </row>
    <row r="582" spans="1:15" x14ac:dyDescent="0.25">
      <c r="A582" s="103" t="str">
        <f t="shared" si="60"/>
        <v>Residential (Low)</v>
      </c>
      <c r="D582" s="114" t="s">
        <v>53</v>
      </c>
      <c r="E582" s="25"/>
      <c r="F582" s="26">
        <f t="shared" si="61"/>
        <v>1.9727969105762635</v>
      </c>
      <c r="G582" s="115">
        <v>1</v>
      </c>
      <c r="H582" s="116">
        <f>G582*F582</f>
        <v>1.9727969105762635</v>
      </c>
      <c r="I582" s="29">
        <f t="shared" si="62"/>
        <v>1.9727969105762635</v>
      </c>
      <c r="J582" s="117">
        <f>G582</f>
        <v>1</v>
      </c>
      <c r="K582" s="118">
        <f>J582*I582</f>
        <v>1.9727969105762635</v>
      </c>
      <c r="L582" s="119">
        <f t="shared" si="63"/>
        <v>0</v>
      </c>
      <c r="M582" s="120">
        <f>IF(ISERROR(L582/H582), "", L582/H582)</f>
        <v>0</v>
      </c>
    </row>
    <row r="583" spans="1:15" x14ac:dyDescent="0.25">
      <c r="A583" s="103" t="str">
        <f t="shared" si="60"/>
        <v>Residential (Low)</v>
      </c>
      <c r="D583" s="114" t="s">
        <v>54</v>
      </c>
      <c r="E583" s="25"/>
      <c r="F583" s="36">
        <f t="shared" si="61"/>
        <v>0</v>
      </c>
      <c r="G583" s="115">
        <f>IF($E571&gt;0, $E571, $E570)</f>
        <v>325</v>
      </c>
      <c r="H583" s="116">
        <f>G583*F583</f>
        <v>0</v>
      </c>
      <c r="I583" s="35">
        <f t="shared" si="62"/>
        <v>0</v>
      </c>
      <c r="J583" s="117">
        <f>IF($E571&gt;0, $E571, $E570)</f>
        <v>325</v>
      </c>
      <c r="K583" s="118">
        <f>J583*I583</f>
        <v>0</v>
      </c>
      <c r="L583" s="119">
        <f t="shared" si="63"/>
        <v>0</v>
      </c>
      <c r="M583" s="120" t="str">
        <f>IF(ISERROR(L583/H583), "", L583/H583)</f>
        <v/>
      </c>
    </row>
    <row r="584" spans="1:15" x14ac:dyDescent="0.25">
      <c r="A584" s="103" t="str">
        <f t="shared" si="60"/>
        <v>Residential (Low)</v>
      </c>
      <c r="B584" s="103" t="s">
        <v>55</v>
      </c>
      <c r="C584" s="24">
        <f>B25</f>
        <v>10</v>
      </c>
      <c r="D584" s="46" t="s">
        <v>56</v>
      </c>
      <c r="E584" s="47"/>
      <c r="F584" s="48"/>
      <c r="G584" s="49"/>
      <c r="H584" s="50">
        <f>SUM(H578:H583)</f>
        <v>52.582796910576263</v>
      </c>
      <c r="I584" s="51"/>
      <c r="J584" s="52"/>
      <c r="K584" s="50">
        <f>SUM(K578:K583)</f>
        <v>54.852796910576266</v>
      </c>
      <c r="L584" s="41">
        <f t="shared" si="63"/>
        <v>2.2700000000000031</v>
      </c>
      <c r="M584" s="42">
        <f>IF((H584)=0,"",(L584/H584))</f>
        <v>4.3170012501625332E-2</v>
      </c>
    </row>
    <row r="585" spans="1:15" x14ac:dyDescent="0.25">
      <c r="A585" s="103" t="str">
        <f t="shared" si="60"/>
        <v>Residential (Low)</v>
      </c>
      <c r="D585" s="123" t="s">
        <v>57</v>
      </c>
      <c r="E585" s="25"/>
      <c r="F585" s="34">
        <f t="shared" si="61"/>
        <v>0.12752000000000002</v>
      </c>
      <c r="G585" s="43">
        <f>IF(F585=0, 0, $E570*E572-E570)</f>
        <v>13.487500000000011</v>
      </c>
      <c r="H585" s="28">
        <f t="shared" ref="H585:H592" si="64">G585*F585</f>
        <v>1.7199260000000018</v>
      </c>
      <c r="I585" s="35">
        <f t="shared" si="62"/>
        <v>0.12752000000000002</v>
      </c>
      <c r="J585" s="44">
        <f>IF(I585=0, 0, E570*E573-E570)</f>
        <v>13.487500000000011</v>
      </c>
      <c r="K585" s="31">
        <f t="shared" ref="K585:K592" si="65">J585*I585</f>
        <v>1.7199260000000018</v>
      </c>
      <c r="L585" s="119">
        <f t="shared" si="63"/>
        <v>0</v>
      </c>
      <c r="M585" s="120">
        <f t="shared" ref="M585:M592" si="66">IF(ISERROR(L585/H585), "", L585/H585)</f>
        <v>0</v>
      </c>
    </row>
    <row r="586" spans="1:15" ht="26.4" x14ac:dyDescent="0.25">
      <c r="A586" s="103" t="str">
        <f t="shared" si="60"/>
        <v>Residential (Low)</v>
      </c>
      <c r="D586" s="123" t="s">
        <v>58</v>
      </c>
      <c r="E586" s="25"/>
      <c r="F586" s="36">
        <f t="shared" si="61"/>
        <v>0</v>
      </c>
      <c r="G586" s="55">
        <f>IF($E571&gt;0, $E571, $E570)</f>
        <v>325</v>
      </c>
      <c r="H586" s="116">
        <f t="shared" si="64"/>
        <v>0</v>
      </c>
      <c r="I586" s="35">
        <f t="shared" si="62"/>
        <v>0</v>
      </c>
      <c r="J586" s="56">
        <f>IF($E571&gt;0, $E571, $E570)</f>
        <v>325</v>
      </c>
      <c r="K586" s="118">
        <f t="shared" si="65"/>
        <v>0</v>
      </c>
      <c r="L586" s="119">
        <f t="shared" si="63"/>
        <v>0</v>
      </c>
      <c r="M586" s="120" t="str">
        <f t="shared" si="66"/>
        <v/>
      </c>
    </row>
    <row r="587" spans="1:15" x14ac:dyDescent="0.25">
      <c r="A587" s="103" t="str">
        <f t="shared" si="60"/>
        <v>Residential (Low)</v>
      </c>
      <c r="D587" s="123" t="s">
        <v>59</v>
      </c>
      <c r="E587" s="25"/>
      <c r="F587" s="36">
        <f t="shared" si="61"/>
        <v>0</v>
      </c>
      <c r="G587" s="55">
        <f>IF($E571&gt;0, $E571, $E570)</f>
        <v>325</v>
      </c>
      <c r="H587" s="116">
        <f t="shared" si="64"/>
        <v>0</v>
      </c>
      <c r="I587" s="35">
        <f t="shared" si="62"/>
        <v>0</v>
      </c>
      <c r="J587" s="56">
        <f>IF($E571&gt;0, $E571, $E570)</f>
        <v>325</v>
      </c>
      <c r="K587" s="118">
        <f t="shared" si="65"/>
        <v>0</v>
      </c>
      <c r="L587" s="119">
        <f t="shared" si="63"/>
        <v>0</v>
      </c>
      <c r="M587" s="120" t="str">
        <f t="shared" si="66"/>
        <v/>
      </c>
    </row>
    <row r="588" spans="1:15" x14ac:dyDescent="0.25">
      <c r="A588" s="103" t="str">
        <f t="shared" si="60"/>
        <v>Residential (Low)</v>
      </c>
      <c r="D588" s="123" t="s">
        <v>60</v>
      </c>
      <c r="E588" s="25"/>
      <c r="F588" s="36">
        <f t="shared" si="61"/>
        <v>0</v>
      </c>
      <c r="G588" s="55">
        <f>E570</f>
        <v>325</v>
      </c>
      <c r="H588" s="116">
        <f t="shared" si="64"/>
        <v>0</v>
      </c>
      <c r="I588" s="35">
        <f t="shared" si="62"/>
        <v>0</v>
      </c>
      <c r="J588" s="56">
        <f>E570</f>
        <v>325</v>
      </c>
      <c r="K588" s="118">
        <f t="shared" si="65"/>
        <v>0</v>
      </c>
      <c r="L588" s="119">
        <f t="shared" si="63"/>
        <v>0</v>
      </c>
      <c r="M588" s="120" t="str">
        <f t="shared" si="66"/>
        <v/>
      </c>
    </row>
    <row r="589" spans="1:15" x14ac:dyDescent="0.25">
      <c r="A589" s="103" t="str">
        <f t="shared" si="60"/>
        <v>Residential (Low)</v>
      </c>
      <c r="D589" s="114" t="s">
        <v>61</v>
      </c>
      <c r="E589" s="25"/>
      <c r="F589" s="36">
        <f t="shared" si="61"/>
        <v>1.603999374126371E-3</v>
      </c>
      <c r="G589" s="55">
        <f>IF($E571&gt;0, $E571, $E570)</f>
        <v>325</v>
      </c>
      <c r="H589" s="116">
        <f t="shared" si="64"/>
        <v>0.52129979659107062</v>
      </c>
      <c r="I589" s="35">
        <f t="shared" si="62"/>
        <v>1.6773256206912112E-3</v>
      </c>
      <c r="J589" s="56">
        <f>IF($E571&gt;0, $E571, $E570)</f>
        <v>325</v>
      </c>
      <c r="K589" s="118">
        <f t="shared" si="65"/>
        <v>0.54513082672464364</v>
      </c>
      <c r="L589" s="119">
        <f t="shared" si="63"/>
        <v>2.3831030133573017E-2</v>
      </c>
      <c r="M589" s="120">
        <f t="shared" si="66"/>
        <v>4.5714635396773569E-2</v>
      </c>
      <c r="O589" s="160"/>
    </row>
    <row r="590" spans="1:15" ht="26.4" x14ac:dyDescent="0.25">
      <c r="A590" s="103" t="str">
        <f t="shared" si="60"/>
        <v>Residential (Low)</v>
      </c>
      <c r="D590" s="123" t="s">
        <v>62</v>
      </c>
      <c r="E590" s="25"/>
      <c r="F590" s="36">
        <f t="shared" si="61"/>
        <v>0.42</v>
      </c>
      <c r="G590" s="115">
        <v>1</v>
      </c>
      <c r="H590" s="116">
        <f t="shared" si="64"/>
        <v>0.42</v>
      </c>
      <c r="I590" s="45">
        <f t="shared" si="62"/>
        <v>0.42</v>
      </c>
      <c r="J590" s="121">
        <v>1</v>
      </c>
      <c r="K590" s="118">
        <f t="shared" si="65"/>
        <v>0.42</v>
      </c>
      <c r="L590" s="119">
        <f t="shared" si="63"/>
        <v>0</v>
      </c>
      <c r="M590" s="120">
        <f t="shared" si="66"/>
        <v>0</v>
      </c>
    </row>
    <row r="591" spans="1:15" x14ac:dyDescent="0.25">
      <c r="A591" s="103" t="str">
        <f t="shared" si="60"/>
        <v>Residential (Low)</v>
      </c>
      <c r="D591" s="114" t="s">
        <v>63</v>
      </c>
      <c r="E591" s="25"/>
      <c r="F591" s="36">
        <f t="shared" si="61"/>
        <v>0.11980305100555978</v>
      </c>
      <c r="G591" s="115">
        <v>1</v>
      </c>
      <c r="H591" s="116">
        <f t="shared" si="64"/>
        <v>0.11980305100555978</v>
      </c>
      <c r="I591" s="29">
        <f t="shared" si="62"/>
        <v>0.11980305100555978</v>
      </c>
      <c r="J591" s="121">
        <v>1</v>
      </c>
      <c r="K591" s="118">
        <f t="shared" si="65"/>
        <v>0.11980305100555978</v>
      </c>
      <c r="L591" s="119">
        <f t="shared" si="63"/>
        <v>0</v>
      </c>
      <c r="M591" s="120">
        <f t="shared" si="66"/>
        <v>0</v>
      </c>
    </row>
    <row r="592" spans="1:15" x14ac:dyDescent="0.25">
      <c r="A592" s="103" t="str">
        <f t="shared" si="60"/>
        <v>Residential (Low)</v>
      </c>
      <c r="D592" s="114" t="s">
        <v>64</v>
      </c>
      <c r="E592" s="25"/>
      <c r="F592" s="34">
        <f t="shared" si="61"/>
        <v>0</v>
      </c>
      <c r="G592" s="55">
        <f>IF($E571&gt;0, $E571, $E570)</f>
        <v>325</v>
      </c>
      <c r="H592" s="116">
        <f t="shared" si="64"/>
        <v>0</v>
      </c>
      <c r="I592" s="35">
        <f t="shared" si="62"/>
        <v>0</v>
      </c>
      <c r="J592" s="56">
        <f>IF($E571&gt;0, $E571, $E570)</f>
        <v>325</v>
      </c>
      <c r="K592" s="118">
        <f t="shared" si="65"/>
        <v>0</v>
      </c>
      <c r="L592" s="119">
        <f t="shared" si="63"/>
        <v>0</v>
      </c>
      <c r="M592" s="120" t="str">
        <f t="shared" si="66"/>
        <v/>
      </c>
    </row>
    <row r="593" spans="1:15" ht="26.4" x14ac:dyDescent="0.25">
      <c r="A593" s="103" t="str">
        <f t="shared" si="60"/>
        <v>Residential (Low)</v>
      </c>
      <c r="B593" s="103" t="s">
        <v>65</v>
      </c>
      <c r="C593" s="24">
        <f>B25</f>
        <v>10</v>
      </c>
      <c r="D593" s="46" t="s">
        <v>66</v>
      </c>
      <c r="E593" s="47"/>
      <c r="F593" s="48"/>
      <c r="G593" s="49"/>
      <c r="H593" s="50">
        <f>SUM(H584:H592)</f>
        <v>55.363825758172901</v>
      </c>
      <c r="I593" s="51"/>
      <c r="J593" s="52"/>
      <c r="K593" s="50">
        <f>SUM(K584:K592)</f>
        <v>57.657656788306475</v>
      </c>
      <c r="L593" s="41">
        <f t="shared" si="63"/>
        <v>2.2938310301335747</v>
      </c>
      <c r="M593" s="42">
        <f>IF((H593)=0,"",(L593/H593))</f>
        <v>4.1431945836852786E-2</v>
      </c>
    </row>
    <row r="594" spans="1:15" x14ac:dyDescent="0.25">
      <c r="A594" s="103" t="str">
        <f t="shared" si="60"/>
        <v>Residential (Low)</v>
      </c>
      <c r="D594" s="126" t="s">
        <v>67</v>
      </c>
      <c r="E594" s="25"/>
      <c r="F594" s="36">
        <f t="shared" si="61"/>
        <v>1.4500000000000001E-2</v>
      </c>
      <c r="G594" s="43">
        <f>IF($E571&gt;0, $E571, $E570*$E572)</f>
        <v>338.48750000000001</v>
      </c>
      <c r="H594" s="116">
        <f>G594*F594</f>
        <v>4.90806875</v>
      </c>
      <c r="I594" s="35">
        <f t="shared" si="62"/>
        <v>1.5299999999999999E-2</v>
      </c>
      <c r="J594" s="44">
        <f>IF($E571&gt;0, $E571, $E570*$E573)</f>
        <v>338.48750000000001</v>
      </c>
      <c r="K594" s="118">
        <f>J594*I594</f>
        <v>5.1788587499999998</v>
      </c>
      <c r="L594" s="119">
        <f t="shared" si="63"/>
        <v>0.27078999999999986</v>
      </c>
      <c r="M594" s="120">
        <f>IF(ISERROR(L594/H594), "", L594/H594)</f>
        <v>5.517241379310342E-2</v>
      </c>
      <c r="N594" s="127" t="str">
        <f>IF(ISERROR(ABS(M594)), "", IF(ABS(M594)&gt;=4%, "In the manager's summary, discuss the reasoning for the change in RTSR rates", ""))</f>
        <v>In the manager's summary, discuss the reasoning for the change in RTSR rates</v>
      </c>
      <c r="O594" s="160"/>
    </row>
    <row r="595" spans="1:15" ht="26.4" x14ac:dyDescent="0.25">
      <c r="A595" s="103" t="str">
        <f t="shared" si="60"/>
        <v>Residential (Low)</v>
      </c>
      <c r="D595" s="128" t="s">
        <v>68</v>
      </c>
      <c r="E595" s="25"/>
      <c r="F595" s="36">
        <f t="shared" si="61"/>
        <v>1.0500000000000001E-2</v>
      </c>
      <c r="G595" s="43">
        <f>IF($E571&gt;0, $E571, $E570*$E572)</f>
        <v>338.48750000000001</v>
      </c>
      <c r="H595" s="116">
        <f>G595*F595</f>
        <v>3.5541187500000002</v>
      </c>
      <c r="I595" s="35">
        <f t="shared" si="62"/>
        <v>1.11E-2</v>
      </c>
      <c r="J595" s="44">
        <f>IF($E571&gt;0, $E571, $E570*$E573)</f>
        <v>338.48750000000001</v>
      </c>
      <c r="K595" s="118">
        <f>J595*I595</f>
        <v>3.7572112500000001</v>
      </c>
      <c r="L595" s="119">
        <f t="shared" si="63"/>
        <v>0.2030924999999999</v>
      </c>
      <c r="M595" s="120">
        <f>IF(ISERROR(L595/H595), "", L595/H595)</f>
        <v>5.7142857142857113E-2</v>
      </c>
      <c r="N595" s="127" t="str">
        <f>IF(ISERROR(ABS(M595)), "", IF(ABS(M595)&gt;=4%, "In the manager's summary, discuss the reasoning for the change in RTSR rates", ""))</f>
        <v>In the manager's summary, discuss the reasoning for the change in RTSR rates</v>
      </c>
      <c r="O595" s="160"/>
    </row>
    <row r="596" spans="1:15" ht="26.4" x14ac:dyDescent="0.25">
      <c r="A596" s="103" t="str">
        <f t="shared" si="60"/>
        <v>Residential (Low)</v>
      </c>
      <c r="B596" s="103" t="s">
        <v>69</v>
      </c>
      <c r="C596" s="24">
        <f>B25</f>
        <v>10</v>
      </c>
      <c r="D596" s="46" t="s">
        <v>70</v>
      </c>
      <c r="E596" s="47"/>
      <c r="F596" s="48"/>
      <c r="G596" s="49"/>
      <c r="H596" s="50">
        <f>SUM(H593:H595)</f>
        <v>63.8260132581729</v>
      </c>
      <c r="I596" s="51"/>
      <c r="J596" s="52"/>
      <c r="K596" s="50">
        <f>SUM(K593:K595)</f>
        <v>66.593726788306469</v>
      </c>
      <c r="L596" s="41">
        <f t="shared" si="63"/>
        <v>2.7677135301335696</v>
      </c>
      <c r="M596" s="42">
        <f>IF((H596)=0,"",(L596/H596))</f>
        <v>4.3363409193964732E-2</v>
      </c>
    </row>
    <row r="597" spans="1:15" ht="26.4" x14ac:dyDescent="0.25">
      <c r="A597" s="103" t="str">
        <f t="shared" si="60"/>
        <v>Residential (Low)</v>
      </c>
      <c r="D597" s="129" t="s">
        <v>71</v>
      </c>
      <c r="E597" s="25"/>
      <c r="F597" s="34">
        <f t="shared" si="61"/>
        <v>4.7000000000000002E-3</v>
      </c>
      <c r="G597" s="43">
        <f>E570*E572</f>
        <v>338.48750000000001</v>
      </c>
      <c r="H597" s="53">
        <f>G597*F597</f>
        <v>1.5908912500000001</v>
      </c>
      <c r="I597" s="35">
        <f t="shared" si="62"/>
        <v>4.7000000000000002E-3</v>
      </c>
      <c r="J597" s="44">
        <f>E570*E573</f>
        <v>338.48750000000001</v>
      </c>
      <c r="K597" s="31">
        <f>J597*I597</f>
        <v>1.5908912500000001</v>
      </c>
      <c r="L597" s="119">
        <f t="shared" si="63"/>
        <v>0</v>
      </c>
      <c r="M597" s="120">
        <f>IF(ISERROR(L597/H597), "", L597/H597)</f>
        <v>0</v>
      </c>
    </row>
    <row r="598" spans="1:15" ht="26.4" x14ac:dyDescent="0.25">
      <c r="A598" s="103" t="str">
        <f t="shared" si="60"/>
        <v>Residential (Low)</v>
      </c>
      <c r="D598" s="129" t="s">
        <v>72</v>
      </c>
      <c r="E598" s="25"/>
      <c r="F598" s="34">
        <f t="shared" si="61"/>
        <v>5.9999999999999995E-4</v>
      </c>
      <c r="G598" s="43">
        <f>E570*E572</f>
        <v>338.48750000000001</v>
      </c>
      <c r="H598" s="53">
        <f>G598*F598</f>
        <v>0.20309249999999998</v>
      </c>
      <c r="I598" s="35">
        <f t="shared" si="62"/>
        <v>5.9999999999999995E-4</v>
      </c>
      <c r="J598" s="44">
        <f>E570*E573</f>
        <v>338.48750000000001</v>
      </c>
      <c r="K598" s="31">
        <f>J598*I598</f>
        <v>0.20309249999999998</v>
      </c>
      <c r="L598" s="119">
        <f t="shared" si="63"/>
        <v>0</v>
      </c>
      <c r="M598" s="120">
        <f>IF(ISERROR(L598/H598), "", L598/H598)</f>
        <v>0</v>
      </c>
    </row>
    <row r="599" spans="1:15" x14ac:dyDescent="0.25">
      <c r="A599" s="103" t="str">
        <f t="shared" si="60"/>
        <v>Residential (Low)</v>
      </c>
      <c r="D599" s="25" t="s">
        <v>73</v>
      </c>
      <c r="E599" s="25"/>
      <c r="F599" s="54">
        <f t="shared" si="61"/>
        <v>0.25</v>
      </c>
      <c r="G599" s="115">
        <v>1</v>
      </c>
      <c r="H599" s="130">
        <f>G599*F599</f>
        <v>0.25</v>
      </c>
      <c r="I599" s="45">
        <f t="shared" si="62"/>
        <v>0.25</v>
      </c>
      <c r="J599" s="117">
        <v>1</v>
      </c>
      <c r="K599" s="118">
        <f>J599*I599</f>
        <v>0.25</v>
      </c>
      <c r="L599" s="119">
        <f t="shared" si="63"/>
        <v>0</v>
      </c>
      <c r="M599" s="120">
        <f>IF(ISERROR(L599/H599), "", L599/H599)</f>
        <v>0</v>
      </c>
    </row>
    <row r="600" spans="1:15" ht="26.4" hidden="1" customHeight="1" x14ac:dyDescent="0.25">
      <c r="A600" s="103" t="str">
        <f t="shared" si="60"/>
        <v>Residential (Low)</v>
      </c>
      <c r="D600" s="129" t="s">
        <v>74</v>
      </c>
      <c r="E600" s="25"/>
      <c r="F600" s="34">
        <f t="shared" si="61"/>
        <v>0</v>
      </c>
      <c r="G600" s="55"/>
      <c r="H600" s="130"/>
      <c r="I600" s="35">
        <f t="shared" si="62"/>
        <v>0</v>
      </c>
      <c r="J600" s="56"/>
      <c r="K600" s="118"/>
      <c r="L600" s="119"/>
      <c r="M600" s="120"/>
    </row>
    <row r="601" spans="1:15" x14ac:dyDescent="0.25">
      <c r="A601" s="103" t="str">
        <f t="shared" si="60"/>
        <v>Residential (Low)</v>
      </c>
      <c r="B601" s="103" t="s">
        <v>12</v>
      </c>
      <c r="D601" s="25" t="s">
        <v>75</v>
      </c>
      <c r="E601" s="25"/>
      <c r="F601" s="34">
        <f t="shared" si="61"/>
        <v>9.8000000000000004E-2</v>
      </c>
      <c r="G601" s="55">
        <f>IF(AND(E570*12&gt;=150000),OffPeakPer*E570*E572,OffPeakPer*E570)</f>
        <v>208</v>
      </c>
      <c r="H601" s="130">
        <f>G601*F601</f>
        <v>20.384</v>
      </c>
      <c r="I601" s="35">
        <f t="shared" si="62"/>
        <v>9.8000000000000004E-2</v>
      </c>
      <c r="J601" s="56">
        <f>IF(AND(E570*12&gt;=150000),OffPeakPer*E570*E573,OffPeakPer*E570)</f>
        <v>208</v>
      </c>
      <c r="K601" s="118">
        <f>J601*I601</f>
        <v>20.384</v>
      </c>
      <c r="L601" s="119">
        <f>K601-H601</f>
        <v>0</v>
      </c>
      <c r="M601" s="120">
        <f>IF(ISERROR(L601/H601), "", L601/H601)</f>
        <v>0</v>
      </c>
    </row>
    <row r="602" spans="1:15" x14ac:dyDescent="0.25">
      <c r="A602" s="103" t="str">
        <f t="shared" si="60"/>
        <v>Residential (Low)</v>
      </c>
      <c r="B602" s="103" t="s">
        <v>12</v>
      </c>
      <c r="D602" s="25" t="s">
        <v>76</v>
      </c>
      <c r="E602" s="25"/>
      <c r="F602" s="34">
        <f t="shared" si="61"/>
        <v>0.157</v>
      </c>
      <c r="G602" s="55">
        <f>IF(AND(E570*12&gt;=150000),MidPeakPer*E570*E572,MidPeakPer*E570)</f>
        <v>58.5</v>
      </c>
      <c r="H602" s="130">
        <f>G602*F602</f>
        <v>9.1844999999999999</v>
      </c>
      <c r="I602" s="35">
        <f t="shared" si="62"/>
        <v>0.157</v>
      </c>
      <c r="J602" s="56">
        <f>IF(AND(E570*12&gt;=150000),MidPeakPer*E570*E573,MidPeakPer*E570)</f>
        <v>58.5</v>
      </c>
      <c r="K602" s="118">
        <f>J602*I602</f>
        <v>9.1844999999999999</v>
      </c>
      <c r="L602" s="119">
        <f>K602-H602</f>
        <v>0</v>
      </c>
      <c r="M602" s="120">
        <f>IF(ISERROR(L602/H602), "", L602/H602)</f>
        <v>0</v>
      </c>
    </row>
    <row r="603" spans="1:15" ht="13.8" thickBot="1" x14ac:dyDescent="0.3">
      <c r="A603" s="103" t="str">
        <f t="shared" si="60"/>
        <v>Residential (Low)</v>
      </c>
      <c r="B603" s="103" t="s">
        <v>12</v>
      </c>
      <c r="D603" s="103" t="s">
        <v>77</v>
      </c>
      <c r="E603" s="25"/>
      <c r="F603" s="34">
        <f t="shared" si="61"/>
        <v>0.20300000000000001</v>
      </c>
      <c r="G603" s="55">
        <f>IF(AND(E570*12&gt;=150000),OnPeakPer*E570*E572,OnPeakPer*E570)</f>
        <v>58.5</v>
      </c>
      <c r="H603" s="130">
        <f>G603*F603</f>
        <v>11.875500000000001</v>
      </c>
      <c r="I603" s="35">
        <f t="shared" si="62"/>
        <v>0.20300000000000001</v>
      </c>
      <c r="J603" s="56">
        <f>IF(AND(E570*12&gt;=150000),OnPeakPer*E570*E573,OnPeakPer*E570)</f>
        <v>58.5</v>
      </c>
      <c r="K603" s="118">
        <f>J603*I603</f>
        <v>11.875500000000001</v>
      </c>
      <c r="L603" s="119">
        <f>K603-H603</f>
        <v>0</v>
      </c>
      <c r="M603" s="120">
        <f>IF(ISERROR(L603/H603), "", L603/H603)</f>
        <v>0</v>
      </c>
    </row>
    <row r="604" spans="1:15" ht="13.2" hidden="1" customHeight="1" x14ac:dyDescent="0.25">
      <c r="A604" s="103" t="str">
        <f t="shared" si="60"/>
        <v>Residential (Low)</v>
      </c>
      <c r="B604" s="103" t="s">
        <v>78</v>
      </c>
      <c r="D604" s="25" t="s">
        <v>79</v>
      </c>
      <c r="E604" s="25"/>
      <c r="F604" s="34">
        <f t="shared" si="61"/>
        <v>0.157</v>
      </c>
      <c r="G604" s="55">
        <f>IF(AND(E570*12&gt;=150000),E570*E572,E570)</f>
        <v>325</v>
      </c>
      <c r="H604" s="130">
        <f>G604*F604</f>
        <v>51.024999999999999</v>
      </c>
      <c r="I604" s="35">
        <f>F604</f>
        <v>0.157</v>
      </c>
      <c r="J604" s="56">
        <f>IF(AND(E570*12&gt;=150000),E570*E573,E570)</f>
        <v>325</v>
      </c>
      <c r="K604" s="118">
        <f>J604*I604</f>
        <v>51.024999999999999</v>
      </c>
      <c r="L604" s="119">
        <f>K604-H604</f>
        <v>0</v>
      </c>
      <c r="M604" s="120">
        <f>IF(ISERROR(L604/H604), "", L604/H604)</f>
        <v>0</v>
      </c>
    </row>
    <row r="605" spans="1:15" ht="13.8" hidden="1" customHeight="1" thickBot="1" x14ac:dyDescent="0.3">
      <c r="A605" s="103" t="str">
        <f t="shared" si="60"/>
        <v>Residential (Low)</v>
      </c>
      <c r="B605" s="103" t="s">
        <v>17</v>
      </c>
      <c r="D605" s="25" t="s">
        <v>80</v>
      </c>
      <c r="E605" s="25"/>
      <c r="F605" s="34">
        <f t="shared" si="61"/>
        <v>0.11308</v>
      </c>
      <c r="G605" s="55">
        <f>IF(AND(E570*12&gt;=150000),E570*E572,E570)</f>
        <v>325</v>
      </c>
      <c r="H605" s="130">
        <f>G605*F605</f>
        <v>36.750999999999998</v>
      </c>
      <c r="I605" s="35">
        <f>F605</f>
        <v>0.11308</v>
      </c>
      <c r="J605" s="56">
        <f>IF(AND(E570*12&gt;=150000),E570*E573,E570)</f>
        <v>325</v>
      </c>
      <c r="K605" s="118">
        <f>J605*I605</f>
        <v>36.750999999999998</v>
      </c>
      <c r="L605" s="119">
        <f>K605-H605</f>
        <v>0</v>
      </c>
      <c r="M605" s="120">
        <f>IF(ISERROR(L605/H605), "", L605/H605)</f>
        <v>0</v>
      </c>
    </row>
    <row r="606" spans="1:15" ht="13.8" thickBot="1" x14ac:dyDescent="0.3">
      <c r="A606" s="103" t="str">
        <f t="shared" si="60"/>
        <v>Residential (Low)</v>
      </c>
      <c r="D606" s="58"/>
      <c r="E606" s="59"/>
      <c r="F606" s="60"/>
      <c r="G606" s="61"/>
      <c r="H606" s="62"/>
      <c r="I606" s="60"/>
      <c r="J606" s="63"/>
      <c r="K606" s="62"/>
      <c r="L606" s="64"/>
      <c r="M606" s="65"/>
    </row>
    <row r="607" spans="1:15" x14ac:dyDescent="0.25">
      <c r="A607" s="103" t="str">
        <f t="shared" si="60"/>
        <v>Residential (Low)</v>
      </c>
      <c r="B607" s="103" t="s">
        <v>12</v>
      </c>
      <c r="D607" s="135" t="s">
        <v>81</v>
      </c>
      <c r="E607" s="25"/>
      <c r="F607" s="136"/>
      <c r="G607" s="137"/>
      <c r="H607" s="138">
        <f>SUM(H597:H603,H596)</f>
        <v>107.31399700817289</v>
      </c>
      <c r="I607" s="139"/>
      <c r="J607" s="139"/>
      <c r="K607" s="138">
        <f>SUM(K597:K603,K596)</f>
        <v>110.08171053830647</v>
      </c>
      <c r="L607" s="140">
        <f>K607-H607</f>
        <v>2.7677135301335767</v>
      </c>
      <c r="M607" s="141">
        <f>IF((H607)=0,"",(L607/H607))</f>
        <v>2.5790797168078562E-2</v>
      </c>
    </row>
    <row r="608" spans="1:15" x14ac:dyDescent="0.25">
      <c r="A608" s="103" t="str">
        <f t="shared" si="60"/>
        <v>Residential (Low)</v>
      </c>
      <c r="B608" s="103" t="s">
        <v>12</v>
      </c>
      <c r="D608" s="142" t="s">
        <v>82</v>
      </c>
      <c r="E608" s="25"/>
      <c r="F608" s="136">
        <v>0.13</v>
      </c>
      <c r="G608" s="143"/>
      <c r="H608" s="144">
        <f>H607*F608</f>
        <v>13.950819611062476</v>
      </c>
      <c r="I608" s="145">
        <v>0.13</v>
      </c>
      <c r="J608" s="115"/>
      <c r="K608" s="144">
        <f>K607*I608</f>
        <v>14.310622369979841</v>
      </c>
      <c r="L608" s="119">
        <f>K608-H608</f>
        <v>0.35980275891736468</v>
      </c>
      <c r="M608" s="146">
        <f>IF((H608)=0,"",(L608/H608))</f>
        <v>2.5790797168078541E-2</v>
      </c>
    </row>
    <row r="609" spans="1:14" ht="14.4" x14ac:dyDescent="0.3">
      <c r="A609" s="103" t="str">
        <f t="shared" si="60"/>
        <v>Residential (Low)</v>
      </c>
      <c r="B609" s="103" t="s">
        <v>12</v>
      </c>
      <c r="D609" s="142" t="s">
        <v>83</v>
      </c>
      <c r="E609" s="147"/>
      <c r="F609" s="148">
        <f>OER</f>
        <v>0.23499999999999999</v>
      </c>
      <c r="G609" s="143"/>
      <c r="H609" s="144">
        <f>IF(OR(ISNUMBER(SEARCH("[DGEN]", E568))=TRUE, ISNUMBER(SEARCH("STREET LIGHT", E568))=TRUE), 0, IF(AND(E570=0, E571=0),0, IF(AND(E571=0, E570*12&gt;250000), 0, IF(AND(E570=0, E571&gt;=50), 0, IF(E570*12&lt;=250000, F609*H607*-1, IF(E571&lt;50, F609*H607*-1, 0))))))</f>
        <v>-25.21878929692063</v>
      </c>
      <c r="I609" s="148">
        <f>OER</f>
        <v>0.23499999999999999</v>
      </c>
      <c r="J609" s="115"/>
      <c r="K609" s="144">
        <f>IF(OR(ISNUMBER(SEARCH("[DGEN]", E568))=TRUE, ISNUMBER(SEARCH("STREET LIGHT", E568))=TRUE), 0, IF(AND(E570=0, E571=0),0, IF(AND(E571=0, E570*12&gt;250000), 0, IF(AND(E570=0, E571&gt;=50), 0, IF(E570*12&lt;=250000, I609*K607*-1, IF(E571&lt;50, I609*K607*-1, 0))))))</f>
        <v>-25.869201976502019</v>
      </c>
      <c r="L609" s="119">
        <f>K609-H609</f>
        <v>-0.6504126795813896</v>
      </c>
      <c r="M609" s="146"/>
    </row>
    <row r="610" spans="1:14" ht="13.8" thickBot="1" x14ac:dyDescent="0.3">
      <c r="A610" s="103" t="str">
        <f t="shared" si="60"/>
        <v>Residential (Low)</v>
      </c>
      <c r="B610" s="103" t="s">
        <v>84</v>
      </c>
      <c r="C610" s="24">
        <f>B25</f>
        <v>10</v>
      </c>
      <c r="D610" s="247" t="s">
        <v>85</v>
      </c>
      <c r="E610" s="247"/>
      <c r="F610" s="77"/>
      <c r="G610" s="78"/>
      <c r="H610" s="79">
        <f>H607+H608+H609</f>
        <v>96.046027322314728</v>
      </c>
      <c r="I610" s="80"/>
      <c r="J610" s="80"/>
      <c r="K610" s="81">
        <f>K607+K608+K609</f>
        <v>98.523130931784294</v>
      </c>
      <c r="L610" s="82">
        <f>K610-H610</f>
        <v>2.477103609469566</v>
      </c>
      <c r="M610" s="83">
        <f>IF((H610)=0,"",(L610/H610))</f>
        <v>2.5790797168078718E-2</v>
      </c>
    </row>
    <row r="611" spans="1:14" ht="13.8" thickBot="1" x14ac:dyDescent="0.3">
      <c r="A611" s="103" t="str">
        <f t="shared" si="60"/>
        <v>Residential (Low)</v>
      </c>
      <c r="B611" s="103" t="s">
        <v>12</v>
      </c>
      <c r="D611" s="58"/>
      <c r="E611" s="59"/>
      <c r="F611" s="60"/>
      <c r="G611" s="61"/>
      <c r="H611" s="62"/>
      <c r="I611" s="60"/>
      <c r="J611" s="63"/>
      <c r="K611" s="62"/>
      <c r="L611" s="64"/>
      <c r="M611" s="65"/>
    </row>
    <row r="614" spans="1:14" x14ac:dyDescent="0.25">
      <c r="C614" s="103"/>
      <c r="D614" s="104" t="s">
        <v>34</v>
      </c>
      <c r="E614" s="246" t="str">
        <f>D26</f>
        <v>Residential (High)</v>
      </c>
      <c r="F614" s="246"/>
      <c r="G614" s="246"/>
      <c r="H614" s="246"/>
      <c r="I614" s="246"/>
      <c r="J614" s="246"/>
      <c r="K614" s="103" t="str">
        <f>IF(N566="DEMAND - INTERVAL","RTSR - INTERVAL METERED","")</f>
        <v/>
      </c>
    </row>
    <row r="615" spans="1:14" x14ac:dyDescent="0.25">
      <c r="C615" s="103"/>
      <c r="D615" s="104" t="s">
        <v>35</v>
      </c>
      <c r="E615" s="236" t="str">
        <f>H26</f>
        <v>RPP</v>
      </c>
      <c r="F615" s="236"/>
      <c r="G615" s="236"/>
      <c r="H615" s="20"/>
      <c r="I615" s="20"/>
    </row>
    <row r="616" spans="1:14" ht="15.6" x14ac:dyDescent="0.25">
      <c r="C616" s="103"/>
      <c r="D616" s="104" t="s">
        <v>36</v>
      </c>
      <c r="E616" s="21">
        <f>K26</f>
        <v>1500</v>
      </c>
      <c r="F616" s="105" t="s">
        <v>11</v>
      </c>
      <c r="J616" s="22"/>
      <c r="K616" s="22"/>
      <c r="L616" s="22"/>
      <c r="M616" s="22"/>
      <c r="N616" s="22"/>
    </row>
    <row r="617" spans="1:14" ht="15.6" x14ac:dyDescent="0.3">
      <c r="C617" s="103"/>
      <c r="D617" s="104" t="s">
        <v>37</v>
      </c>
      <c r="E617" s="21">
        <f>L26</f>
        <v>0</v>
      </c>
      <c r="F617" s="106" t="s">
        <v>16</v>
      </c>
      <c r="G617" s="107"/>
      <c r="H617" s="108"/>
      <c r="I617" s="108"/>
      <c r="J617" s="108"/>
    </row>
    <row r="618" spans="1:14" x14ac:dyDescent="0.25">
      <c r="C618" s="103"/>
      <c r="D618" s="104" t="s">
        <v>38</v>
      </c>
      <c r="E618" s="23">
        <f>I26</f>
        <v>1.0415000000000001</v>
      </c>
    </row>
    <row r="619" spans="1:14" x14ac:dyDescent="0.25">
      <c r="C619" s="103"/>
      <c r="D619" s="104" t="s">
        <v>39</v>
      </c>
      <c r="E619" s="23">
        <f>J26</f>
        <v>1.0415000000000001</v>
      </c>
    </row>
    <row r="620" spans="1:14" x14ac:dyDescent="0.25">
      <c r="C620" s="103"/>
    </row>
    <row r="621" spans="1:14" x14ac:dyDescent="0.25">
      <c r="C621" s="103"/>
      <c r="E621" s="105"/>
      <c r="F621" s="237" t="s">
        <v>40</v>
      </c>
      <c r="G621" s="238"/>
      <c r="H621" s="239"/>
      <c r="I621" s="237" t="s">
        <v>41</v>
      </c>
      <c r="J621" s="238"/>
      <c r="K621" s="239"/>
      <c r="L621" s="237" t="s">
        <v>42</v>
      </c>
      <c r="M621" s="239"/>
    </row>
    <row r="622" spans="1:14" x14ac:dyDescent="0.25">
      <c r="C622" s="103"/>
      <c r="E622" s="240"/>
      <c r="F622" s="109" t="s">
        <v>43</v>
      </c>
      <c r="G622" s="109" t="s">
        <v>44</v>
      </c>
      <c r="H622" s="110" t="s">
        <v>45</v>
      </c>
      <c r="I622" s="109" t="s">
        <v>43</v>
      </c>
      <c r="J622" s="111" t="s">
        <v>44</v>
      </c>
      <c r="K622" s="110" t="s">
        <v>45</v>
      </c>
      <c r="L622" s="242" t="s">
        <v>46</v>
      </c>
      <c r="M622" s="244" t="s">
        <v>47</v>
      </c>
    </row>
    <row r="623" spans="1:14" x14ac:dyDescent="0.25">
      <c r="C623" s="103"/>
      <c r="E623" s="241"/>
      <c r="F623" s="112" t="s">
        <v>48</v>
      </c>
      <c r="G623" s="112"/>
      <c r="H623" s="113" t="s">
        <v>48</v>
      </c>
      <c r="I623" s="112" t="s">
        <v>48</v>
      </c>
      <c r="J623" s="113"/>
      <c r="K623" s="113" t="s">
        <v>48</v>
      </c>
      <c r="L623" s="243"/>
      <c r="M623" s="245"/>
    </row>
    <row r="624" spans="1:14" x14ac:dyDescent="0.25">
      <c r="A624" s="103" t="str">
        <f>$E614</f>
        <v>Residential (High)</v>
      </c>
      <c r="D624" s="114" t="s">
        <v>49</v>
      </c>
      <c r="E624" s="25"/>
      <c r="F624" s="26">
        <f>F74</f>
        <v>50.61</v>
      </c>
      <c r="G624" s="115">
        <v>1</v>
      </c>
      <c r="H624" s="116">
        <f>G624*F624</f>
        <v>50.61</v>
      </c>
      <c r="I624" s="29">
        <f>I74</f>
        <v>52.88</v>
      </c>
      <c r="J624" s="117">
        <f>G624</f>
        <v>1</v>
      </c>
      <c r="K624" s="118">
        <f>J624*I624</f>
        <v>52.88</v>
      </c>
      <c r="L624" s="119">
        <f>K624-H624</f>
        <v>2.2700000000000031</v>
      </c>
      <c r="M624" s="120">
        <f>IF(ISERROR(L624/H624), "", L624/H624)</f>
        <v>4.4852795890140351E-2</v>
      </c>
    </row>
    <row r="625" spans="1:15" x14ac:dyDescent="0.25">
      <c r="A625" s="103" t="str">
        <f t="shared" ref="A625:A657" si="67">A624</f>
        <v>Residential (High)</v>
      </c>
      <c r="D625" s="114" t="s">
        <v>50</v>
      </c>
      <c r="E625" s="25"/>
      <c r="F625" s="34">
        <f t="shared" ref="F625:F651" si="68">F75</f>
        <v>0</v>
      </c>
      <c r="G625" s="115">
        <f>IF($E617&gt;0, $E617, $E616)</f>
        <v>1500</v>
      </c>
      <c r="H625" s="116">
        <f>G625*F625</f>
        <v>0</v>
      </c>
      <c r="I625" s="35">
        <f t="shared" ref="I625:I651" si="69">I75</f>
        <v>0</v>
      </c>
      <c r="J625" s="117">
        <f>IF($E617&gt;0, $E617, $E616)</f>
        <v>1500</v>
      </c>
      <c r="K625" s="118">
        <f>J625*I625</f>
        <v>0</v>
      </c>
      <c r="L625" s="119">
        <f>K625-H625</f>
        <v>0</v>
      </c>
      <c r="M625" s="120" t="str">
        <f>IF(ISERROR(L625/H625), "", L625/H625)</f>
        <v/>
      </c>
    </row>
    <row r="626" spans="1:15" ht="13.8" hidden="1" customHeight="1" x14ac:dyDescent="0.25">
      <c r="A626" s="103" t="str">
        <f t="shared" si="67"/>
        <v>Residential (High)</v>
      </c>
      <c r="D626" s="114" t="s">
        <v>51</v>
      </c>
      <c r="E626" s="25"/>
      <c r="F626" s="34">
        <f t="shared" si="68"/>
        <v>0</v>
      </c>
      <c r="G626" s="115">
        <f>IF($E617&gt;0, $E617, $E616)</f>
        <v>1500</v>
      </c>
      <c r="H626" s="116">
        <v>0</v>
      </c>
      <c r="I626" s="35">
        <f t="shared" si="69"/>
        <v>0</v>
      </c>
      <c r="J626" s="117">
        <f>IF($E617&gt;0, $E617, $E616)</f>
        <v>1500</v>
      </c>
      <c r="K626" s="118">
        <v>0</v>
      </c>
      <c r="L626" s="119"/>
      <c r="M626" s="120"/>
    </row>
    <row r="627" spans="1:15" ht="13.2" hidden="1" customHeight="1" x14ac:dyDescent="0.25">
      <c r="A627" s="103" t="str">
        <f t="shared" si="67"/>
        <v>Residential (High)</v>
      </c>
      <c r="D627" s="114" t="s">
        <v>52</v>
      </c>
      <c r="E627" s="25"/>
      <c r="F627" s="34">
        <f t="shared" si="68"/>
        <v>0</v>
      </c>
      <c r="G627" s="115">
        <f>IF($E617&gt;0, $E617, $E616)</f>
        <v>1500</v>
      </c>
      <c r="H627" s="116">
        <v>0</v>
      </c>
      <c r="I627" s="35">
        <f t="shared" si="69"/>
        <v>0</v>
      </c>
      <c r="J627" s="121">
        <f>IF($E617&gt;0, $E617, $E616)</f>
        <v>1500</v>
      </c>
      <c r="K627" s="118">
        <v>0</v>
      </c>
      <c r="L627" s="119">
        <f t="shared" ref="L627:L645" si="70">K627-H627</f>
        <v>0</v>
      </c>
      <c r="M627" s="120" t="str">
        <f>IF(ISERROR(L627/H627), "", L627/H627)</f>
        <v/>
      </c>
    </row>
    <row r="628" spans="1:15" x14ac:dyDescent="0.25">
      <c r="A628" s="103" t="str">
        <f t="shared" si="67"/>
        <v>Residential (High)</v>
      </c>
      <c r="D628" s="114" t="s">
        <v>53</v>
      </c>
      <c r="E628" s="25"/>
      <c r="F628" s="26">
        <f t="shared" si="68"/>
        <v>1.9727969105762635</v>
      </c>
      <c r="G628" s="115">
        <v>1</v>
      </c>
      <c r="H628" s="116">
        <f>G628*F628</f>
        <v>1.9727969105762635</v>
      </c>
      <c r="I628" s="29">
        <f t="shared" si="69"/>
        <v>1.9727969105762635</v>
      </c>
      <c r="J628" s="117">
        <f>G628</f>
        <v>1</v>
      </c>
      <c r="K628" s="118">
        <f>J628*I628</f>
        <v>1.9727969105762635</v>
      </c>
      <c r="L628" s="119">
        <f t="shared" si="70"/>
        <v>0</v>
      </c>
      <c r="M628" s="120">
        <f>IF(ISERROR(L628/H628), "", L628/H628)</f>
        <v>0</v>
      </c>
    </row>
    <row r="629" spans="1:15" x14ac:dyDescent="0.25">
      <c r="A629" s="103" t="str">
        <f t="shared" si="67"/>
        <v>Residential (High)</v>
      </c>
      <c r="D629" s="114" t="s">
        <v>54</v>
      </c>
      <c r="E629" s="25"/>
      <c r="F629" s="36">
        <f t="shared" si="68"/>
        <v>0</v>
      </c>
      <c r="G629" s="115">
        <f>IF($E617&gt;0, $E617, $E616)</f>
        <v>1500</v>
      </c>
      <c r="H629" s="116">
        <f>G629*F629</f>
        <v>0</v>
      </c>
      <c r="I629" s="35">
        <f t="shared" si="69"/>
        <v>0</v>
      </c>
      <c r="J629" s="117">
        <f>IF($E617&gt;0, $E617, $E616)</f>
        <v>1500</v>
      </c>
      <c r="K629" s="118">
        <f>J629*I629</f>
        <v>0</v>
      </c>
      <c r="L629" s="119">
        <f t="shared" si="70"/>
        <v>0</v>
      </c>
      <c r="M629" s="120" t="str">
        <f>IF(ISERROR(L629/H629), "", L629/H629)</f>
        <v/>
      </c>
    </row>
    <row r="630" spans="1:15" x14ac:dyDescent="0.25">
      <c r="A630" s="103" t="str">
        <f t="shared" si="67"/>
        <v>Residential (High)</v>
      </c>
      <c r="B630" s="103" t="s">
        <v>55</v>
      </c>
      <c r="C630" s="24">
        <f>B26</f>
        <v>11</v>
      </c>
      <c r="D630" s="46" t="s">
        <v>56</v>
      </c>
      <c r="E630" s="47"/>
      <c r="F630" s="48"/>
      <c r="G630" s="49"/>
      <c r="H630" s="50">
        <f>SUM(H624:H629)</f>
        <v>52.582796910576263</v>
      </c>
      <c r="I630" s="51"/>
      <c r="J630" s="52"/>
      <c r="K630" s="50">
        <f>SUM(K624:K629)</f>
        <v>54.852796910576266</v>
      </c>
      <c r="L630" s="41">
        <f t="shared" si="70"/>
        <v>2.2700000000000031</v>
      </c>
      <c r="M630" s="42">
        <f>IF((H630)=0,"",(L630/H630))</f>
        <v>4.3170012501625332E-2</v>
      </c>
    </row>
    <row r="631" spans="1:15" x14ac:dyDescent="0.25">
      <c r="A631" s="103" t="str">
        <f t="shared" si="67"/>
        <v>Residential (High)</v>
      </c>
      <c r="D631" s="123" t="s">
        <v>57</v>
      </c>
      <c r="E631" s="25"/>
      <c r="F631" s="34">
        <f t="shared" si="68"/>
        <v>0.12752000000000002</v>
      </c>
      <c r="G631" s="43">
        <f>IF(F631=0, 0, $E616*E618-E616)</f>
        <v>62.250000000000227</v>
      </c>
      <c r="H631" s="28">
        <f t="shared" ref="H631:H638" si="71">G631*F631</f>
        <v>7.9381200000000307</v>
      </c>
      <c r="I631" s="35">
        <f t="shared" si="69"/>
        <v>0.12752000000000002</v>
      </c>
      <c r="J631" s="44">
        <f>IF(I631=0, 0, E616*E619-E616)</f>
        <v>62.250000000000227</v>
      </c>
      <c r="K631" s="31">
        <f t="shared" ref="K631:K638" si="72">J631*I631</f>
        <v>7.9381200000000307</v>
      </c>
      <c r="L631" s="119">
        <f t="shared" si="70"/>
        <v>0</v>
      </c>
      <c r="M631" s="120">
        <f t="shared" ref="M631:M638" si="73">IF(ISERROR(L631/H631), "", L631/H631)</f>
        <v>0</v>
      </c>
    </row>
    <row r="632" spans="1:15" ht="26.4" x14ac:dyDescent="0.25">
      <c r="A632" s="103" t="str">
        <f t="shared" si="67"/>
        <v>Residential (High)</v>
      </c>
      <c r="D632" s="123" t="s">
        <v>58</v>
      </c>
      <c r="E632" s="25"/>
      <c r="F632" s="36">
        <f t="shared" si="68"/>
        <v>0</v>
      </c>
      <c r="G632" s="55">
        <f>IF($E617&gt;0, $E617, $E616)</f>
        <v>1500</v>
      </c>
      <c r="H632" s="116">
        <f t="shared" si="71"/>
        <v>0</v>
      </c>
      <c r="I632" s="35">
        <f t="shared" si="69"/>
        <v>0</v>
      </c>
      <c r="J632" s="56">
        <f>IF($E617&gt;0, $E617, $E616)</f>
        <v>1500</v>
      </c>
      <c r="K632" s="118">
        <f t="shared" si="72"/>
        <v>0</v>
      </c>
      <c r="L632" s="119">
        <f t="shared" si="70"/>
        <v>0</v>
      </c>
      <c r="M632" s="120" t="str">
        <f t="shared" si="73"/>
        <v/>
      </c>
    </row>
    <row r="633" spans="1:15" x14ac:dyDescent="0.25">
      <c r="A633" s="103" t="str">
        <f t="shared" si="67"/>
        <v>Residential (High)</v>
      </c>
      <c r="D633" s="123" t="s">
        <v>59</v>
      </c>
      <c r="E633" s="25"/>
      <c r="F633" s="36">
        <f t="shared" si="68"/>
        <v>0</v>
      </c>
      <c r="G633" s="55">
        <f>IF($E617&gt;0, $E617, $E616)</f>
        <v>1500</v>
      </c>
      <c r="H633" s="116">
        <f t="shared" si="71"/>
        <v>0</v>
      </c>
      <c r="I633" s="35">
        <f t="shared" si="69"/>
        <v>0</v>
      </c>
      <c r="J633" s="56">
        <f>IF($E617&gt;0, $E617, $E616)</f>
        <v>1500</v>
      </c>
      <c r="K633" s="118">
        <f t="shared" si="72"/>
        <v>0</v>
      </c>
      <c r="L633" s="119">
        <f t="shared" si="70"/>
        <v>0</v>
      </c>
      <c r="M633" s="120" t="str">
        <f t="shared" si="73"/>
        <v/>
      </c>
    </row>
    <row r="634" spans="1:15" x14ac:dyDescent="0.25">
      <c r="A634" s="103" t="str">
        <f t="shared" si="67"/>
        <v>Residential (High)</v>
      </c>
      <c r="D634" s="123" t="s">
        <v>60</v>
      </c>
      <c r="E634" s="25"/>
      <c r="F634" s="34">
        <f t="shared" si="68"/>
        <v>0</v>
      </c>
      <c r="G634" s="55">
        <f>E616</f>
        <v>1500</v>
      </c>
      <c r="H634" s="116">
        <f t="shared" si="71"/>
        <v>0</v>
      </c>
      <c r="I634" s="35">
        <f t="shared" si="69"/>
        <v>0</v>
      </c>
      <c r="J634" s="56">
        <f>E616</f>
        <v>1500</v>
      </c>
      <c r="K634" s="118">
        <f t="shared" si="72"/>
        <v>0</v>
      </c>
      <c r="L634" s="119">
        <f t="shared" si="70"/>
        <v>0</v>
      </c>
      <c r="M634" s="120" t="str">
        <f t="shared" si="73"/>
        <v/>
      </c>
    </row>
    <row r="635" spans="1:15" x14ac:dyDescent="0.25">
      <c r="A635" s="103" t="str">
        <f t="shared" si="67"/>
        <v>Residential (High)</v>
      </c>
      <c r="D635" s="114" t="s">
        <v>61</v>
      </c>
      <c r="E635" s="25"/>
      <c r="F635" s="36">
        <f t="shared" si="68"/>
        <v>1.603999374126371E-3</v>
      </c>
      <c r="G635" s="55">
        <f>IF($E617&gt;0, $E617, $E616)</f>
        <v>1500</v>
      </c>
      <c r="H635" s="116">
        <f t="shared" si="71"/>
        <v>2.4059990611895565</v>
      </c>
      <c r="I635" s="35">
        <f t="shared" si="69"/>
        <v>1.6773256206912112E-3</v>
      </c>
      <c r="J635" s="56">
        <f>IF($E617&gt;0, $E617, $E616)</f>
        <v>1500</v>
      </c>
      <c r="K635" s="118">
        <f t="shared" si="72"/>
        <v>2.515988431036817</v>
      </c>
      <c r="L635" s="119">
        <f t="shared" si="70"/>
        <v>0.10998936984726049</v>
      </c>
      <c r="M635" s="120">
        <f t="shared" si="73"/>
        <v>4.5714635396773742E-2</v>
      </c>
      <c r="O635" s="160"/>
    </row>
    <row r="636" spans="1:15" ht="26.4" x14ac:dyDescent="0.25">
      <c r="A636" s="103" t="str">
        <f t="shared" si="67"/>
        <v>Residential (High)</v>
      </c>
      <c r="D636" s="123" t="s">
        <v>62</v>
      </c>
      <c r="E636" s="25"/>
      <c r="F636" s="36">
        <f t="shared" si="68"/>
        <v>0.42</v>
      </c>
      <c r="G636" s="115">
        <v>1</v>
      </c>
      <c r="H636" s="116">
        <f t="shared" si="71"/>
        <v>0.42</v>
      </c>
      <c r="I636" s="45">
        <f t="shared" si="69"/>
        <v>0.42</v>
      </c>
      <c r="J636" s="121">
        <v>1</v>
      </c>
      <c r="K636" s="118">
        <f t="shared" si="72"/>
        <v>0.42</v>
      </c>
      <c r="L636" s="119">
        <f t="shared" si="70"/>
        <v>0</v>
      </c>
      <c r="M636" s="120">
        <f t="shared" si="73"/>
        <v>0</v>
      </c>
    </row>
    <row r="637" spans="1:15" x14ac:dyDescent="0.25">
      <c r="A637" s="103" t="str">
        <f t="shared" si="67"/>
        <v>Residential (High)</v>
      </c>
      <c r="D637" s="114" t="s">
        <v>63</v>
      </c>
      <c r="E637" s="25"/>
      <c r="F637" s="36">
        <f t="shared" si="68"/>
        <v>0.11980305100555978</v>
      </c>
      <c r="G637" s="115">
        <v>1</v>
      </c>
      <c r="H637" s="116">
        <f t="shared" si="71"/>
        <v>0.11980305100555978</v>
      </c>
      <c r="I637" s="29">
        <f t="shared" si="69"/>
        <v>0.11980305100555978</v>
      </c>
      <c r="J637" s="121">
        <v>1</v>
      </c>
      <c r="K637" s="118">
        <f t="shared" si="72"/>
        <v>0.11980305100555978</v>
      </c>
      <c r="L637" s="119">
        <f t="shared" si="70"/>
        <v>0</v>
      </c>
      <c r="M637" s="120">
        <f t="shared" si="73"/>
        <v>0</v>
      </c>
    </row>
    <row r="638" spans="1:15" x14ac:dyDescent="0.25">
      <c r="A638" s="103" t="str">
        <f t="shared" si="67"/>
        <v>Residential (High)</v>
      </c>
      <c r="D638" s="114" t="s">
        <v>64</v>
      </c>
      <c r="E638" s="25"/>
      <c r="F638" s="34">
        <f t="shared" si="68"/>
        <v>0</v>
      </c>
      <c r="G638" s="55">
        <f>IF($E617&gt;0, $E617, $E616)</f>
        <v>1500</v>
      </c>
      <c r="H638" s="116">
        <f t="shared" si="71"/>
        <v>0</v>
      </c>
      <c r="I638" s="35">
        <f t="shared" si="69"/>
        <v>0</v>
      </c>
      <c r="J638" s="56">
        <f>IF($E617&gt;0, $E617, $E616)</f>
        <v>1500</v>
      </c>
      <c r="K638" s="118">
        <f t="shared" si="72"/>
        <v>0</v>
      </c>
      <c r="L638" s="119">
        <f t="shared" si="70"/>
        <v>0</v>
      </c>
      <c r="M638" s="120" t="str">
        <f t="shared" si="73"/>
        <v/>
      </c>
    </row>
    <row r="639" spans="1:15" ht="26.4" x14ac:dyDescent="0.25">
      <c r="A639" s="103" t="str">
        <f t="shared" si="67"/>
        <v>Residential (High)</v>
      </c>
      <c r="B639" s="103" t="s">
        <v>65</v>
      </c>
      <c r="C639" s="24">
        <f>B26</f>
        <v>11</v>
      </c>
      <c r="D639" s="46" t="s">
        <v>66</v>
      </c>
      <c r="E639" s="47"/>
      <c r="F639" s="48"/>
      <c r="G639" s="49"/>
      <c r="H639" s="50">
        <f>SUM(H630:H638)</f>
        <v>63.466719022771414</v>
      </c>
      <c r="I639" s="51"/>
      <c r="J639" s="52"/>
      <c r="K639" s="50">
        <f>SUM(K630:K638)</f>
        <v>65.84670839261868</v>
      </c>
      <c r="L639" s="41">
        <f t="shared" si="70"/>
        <v>2.3799893698472658</v>
      </c>
      <c r="M639" s="42">
        <f>IF((H639)=0,"",(L639/H639))</f>
        <v>3.7499801573062923E-2</v>
      </c>
    </row>
    <row r="640" spans="1:15" x14ac:dyDescent="0.25">
      <c r="A640" s="103" t="str">
        <f t="shared" si="67"/>
        <v>Residential (High)</v>
      </c>
      <c r="D640" s="126" t="s">
        <v>67</v>
      </c>
      <c r="E640" s="25"/>
      <c r="F640" s="36">
        <f t="shared" si="68"/>
        <v>1.4500000000000001E-2</v>
      </c>
      <c r="G640" s="43">
        <f>IF($E617&gt;0, $E617, $E616*$E618)</f>
        <v>1562.2500000000002</v>
      </c>
      <c r="H640" s="116">
        <f>G640*F640</f>
        <v>22.652625000000004</v>
      </c>
      <c r="I640" s="35">
        <f t="shared" si="69"/>
        <v>1.5299999999999999E-2</v>
      </c>
      <c r="J640" s="44">
        <f>IF($E617&gt;0, $E617, $E616*$E619)</f>
        <v>1562.2500000000002</v>
      </c>
      <c r="K640" s="118">
        <f>J640*I640</f>
        <v>23.902425000000001</v>
      </c>
      <c r="L640" s="119">
        <f t="shared" si="70"/>
        <v>1.2497999999999969</v>
      </c>
      <c r="M640" s="120">
        <f>IF(ISERROR(L640/H640), "", L640/H640)</f>
        <v>5.5172413793103302E-2</v>
      </c>
      <c r="N640" s="127" t="str">
        <f>IF(ISERROR(ABS(M640)), "", IF(ABS(M640)&gt;=4%, "In the manager's summary, discuss the reasoning for the change in RTSR rates", ""))</f>
        <v>In the manager's summary, discuss the reasoning for the change in RTSR rates</v>
      </c>
      <c r="O640" s="160"/>
    </row>
    <row r="641" spans="1:15" ht="26.4" x14ac:dyDescent="0.25">
      <c r="A641" s="103" t="str">
        <f t="shared" si="67"/>
        <v>Residential (High)</v>
      </c>
      <c r="D641" s="128" t="s">
        <v>68</v>
      </c>
      <c r="E641" s="25"/>
      <c r="F641" s="36">
        <f t="shared" si="68"/>
        <v>1.0500000000000001E-2</v>
      </c>
      <c r="G641" s="43">
        <f>IF($E617&gt;0, $E617, $E616*$E618)</f>
        <v>1562.2500000000002</v>
      </c>
      <c r="H641" s="116">
        <f>G641*F641</f>
        <v>16.403625000000002</v>
      </c>
      <c r="I641" s="35">
        <f t="shared" si="69"/>
        <v>1.11E-2</v>
      </c>
      <c r="J641" s="44">
        <f>IF($E617&gt;0, $E617, $E616*$E619)</f>
        <v>1562.2500000000002</v>
      </c>
      <c r="K641" s="118">
        <f>J641*I641</f>
        <v>17.340975000000004</v>
      </c>
      <c r="L641" s="119">
        <f t="shared" si="70"/>
        <v>0.93735000000000213</v>
      </c>
      <c r="M641" s="120">
        <f>IF(ISERROR(L641/H641), "", L641/H641)</f>
        <v>5.7142857142857266E-2</v>
      </c>
      <c r="N641" s="127" t="str">
        <f>IF(ISERROR(ABS(M641)), "", IF(ABS(M641)&gt;=4%, "In the manager's summary, discuss the reasoning for the change in RTSR rates", ""))</f>
        <v>In the manager's summary, discuss the reasoning for the change in RTSR rates</v>
      </c>
      <c r="O641" s="160"/>
    </row>
    <row r="642" spans="1:15" ht="26.4" x14ac:dyDescent="0.25">
      <c r="A642" s="103" t="str">
        <f t="shared" si="67"/>
        <v>Residential (High)</v>
      </c>
      <c r="B642" s="103" t="s">
        <v>69</v>
      </c>
      <c r="C642" s="24">
        <f>B26</f>
        <v>11</v>
      </c>
      <c r="D642" s="46" t="s">
        <v>70</v>
      </c>
      <c r="E642" s="47"/>
      <c r="F642" s="48"/>
      <c r="G642" s="49"/>
      <c r="H642" s="50">
        <f>SUM(H639:H641)</f>
        <v>102.52296902277142</v>
      </c>
      <c r="I642" s="51"/>
      <c r="J642" s="52"/>
      <c r="K642" s="50">
        <f>SUM(K639:K641)</f>
        <v>107.09010839261869</v>
      </c>
      <c r="L642" s="41">
        <f t="shared" si="70"/>
        <v>4.5671393698472684</v>
      </c>
      <c r="M642" s="42">
        <f>IF((H642)=0,"",(L642/H642))</f>
        <v>4.4547474711085076E-2</v>
      </c>
    </row>
    <row r="643" spans="1:15" ht="26.4" x14ac:dyDescent="0.25">
      <c r="A643" s="103" t="str">
        <f t="shared" si="67"/>
        <v>Residential (High)</v>
      </c>
      <c r="D643" s="129" t="s">
        <v>71</v>
      </c>
      <c r="E643" s="25"/>
      <c r="F643" s="34">
        <f t="shared" si="68"/>
        <v>4.7000000000000002E-3</v>
      </c>
      <c r="G643" s="43">
        <f>E616*E618</f>
        <v>1562.2500000000002</v>
      </c>
      <c r="H643" s="53">
        <f>G643*F643</f>
        <v>7.342575000000001</v>
      </c>
      <c r="I643" s="35">
        <f t="shared" si="69"/>
        <v>4.7000000000000002E-3</v>
      </c>
      <c r="J643" s="44">
        <f>E616*E619</f>
        <v>1562.2500000000002</v>
      </c>
      <c r="K643" s="31">
        <f>J643*I643</f>
        <v>7.342575000000001</v>
      </c>
      <c r="L643" s="119">
        <f t="shared" si="70"/>
        <v>0</v>
      </c>
      <c r="M643" s="120">
        <f>IF(ISERROR(L643/H643), "", L643/H643)</f>
        <v>0</v>
      </c>
    </row>
    <row r="644" spans="1:15" ht="26.4" x14ac:dyDescent="0.25">
      <c r="A644" s="103" t="str">
        <f t="shared" si="67"/>
        <v>Residential (High)</v>
      </c>
      <c r="D644" s="129" t="s">
        <v>72</v>
      </c>
      <c r="E644" s="25"/>
      <c r="F644" s="34">
        <f t="shared" si="68"/>
        <v>5.9999999999999995E-4</v>
      </c>
      <c r="G644" s="43">
        <f>E616*E618</f>
        <v>1562.2500000000002</v>
      </c>
      <c r="H644" s="53">
        <f>G644*F644</f>
        <v>0.93735000000000002</v>
      </c>
      <c r="I644" s="35">
        <f t="shared" si="69"/>
        <v>5.9999999999999995E-4</v>
      </c>
      <c r="J644" s="44">
        <f>E616*E619</f>
        <v>1562.2500000000002</v>
      </c>
      <c r="K644" s="31">
        <f>J644*I644</f>
        <v>0.93735000000000002</v>
      </c>
      <c r="L644" s="119">
        <f t="shared" si="70"/>
        <v>0</v>
      </c>
      <c r="M644" s="120">
        <f>IF(ISERROR(L644/H644), "", L644/H644)</f>
        <v>0</v>
      </c>
    </row>
    <row r="645" spans="1:15" x14ac:dyDescent="0.25">
      <c r="A645" s="103" t="str">
        <f t="shared" si="67"/>
        <v>Residential (High)</v>
      </c>
      <c r="D645" s="25" t="s">
        <v>73</v>
      </c>
      <c r="E645" s="25"/>
      <c r="F645" s="54">
        <f t="shared" si="68"/>
        <v>0.25</v>
      </c>
      <c r="G645" s="115">
        <v>1</v>
      </c>
      <c r="H645" s="130">
        <f>G645*F645</f>
        <v>0.25</v>
      </c>
      <c r="I645" s="45">
        <f t="shared" si="69"/>
        <v>0.25</v>
      </c>
      <c r="J645" s="117">
        <v>1</v>
      </c>
      <c r="K645" s="118">
        <f>J645*I645</f>
        <v>0.25</v>
      </c>
      <c r="L645" s="119">
        <f t="shared" si="70"/>
        <v>0</v>
      </c>
      <c r="M645" s="120">
        <f>IF(ISERROR(L645/H645), "", L645/H645)</f>
        <v>0</v>
      </c>
    </row>
    <row r="646" spans="1:15" ht="26.4" x14ac:dyDescent="0.25">
      <c r="A646" s="103" t="str">
        <f t="shared" si="67"/>
        <v>Residential (High)</v>
      </c>
      <c r="D646" s="129" t="s">
        <v>74</v>
      </c>
      <c r="E646" s="25"/>
      <c r="F646" s="34">
        <f t="shared" si="68"/>
        <v>0</v>
      </c>
      <c r="G646" s="55"/>
      <c r="H646" s="130"/>
      <c r="I646" s="35">
        <f t="shared" si="69"/>
        <v>0</v>
      </c>
      <c r="J646" s="56"/>
      <c r="K646" s="118"/>
      <c r="L646" s="119"/>
      <c r="M646" s="120"/>
    </row>
    <row r="647" spans="1:15" x14ac:dyDescent="0.25">
      <c r="A647" s="103" t="str">
        <f t="shared" si="67"/>
        <v>Residential (High)</v>
      </c>
      <c r="B647" s="103" t="s">
        <v>12</v>
      </c>
      <c r="D647" s="25" t="s">
        <v>75</v>
      </c>
      <c r="E647" s="25"/>
      <c r="F647" s="34">
        <f t="shared" si="68"/>
        <v>9.8000000000000004E-2</v>
      </c>
      <c r="G647" s="55">
        <f>IF(AND(E616*12&gt;=150000),OffPeakPer*E616*E618,OffPeakPer*E616)</f>
        <v>960</v>
      </c>
      <c r="H647" s="130">
        <f>G647*F647</f>
        <v>94.08</v>
      </c>
      <c r="I647" s="35">
        <f t="shared" si="69"/>
        <v>9.8000000000000004E-2</v>
      </c>
      <c r="J647" s="56">
        <f>IF(AND(E616*12&gt;=150000),OffPeakPer*E616*E619,OffPeakPer*E616)</f>
        <v>960</v>
      </c>
      <c r="K647" s="118">
        <f>J647*I647</f>
        <v>94.08</v>
      </c>
      <c r="L647" s="119">
        <f>K647-H647</f>
        <v>0</v>
      </c>
      <c r="M647" s="120">
        <f>IF(ISERROR(L647/H647), "", L647/H647)</f>
        <v>0</v>
      </c>
    </row>
    <row r="648" spans="1:15" x14ac:dyDescent="0.25">
      <c r="A648" s="103" t="str">
        <f t="shared" si="67"/>
        <v>Residential (High)</v>
      </c>
      <c r="B648" s="103" t="s">
        <v>12</v>
      </c>
      <c r="D648" s="25" t="s">
        <v>76</v>
      </c>
      <c r="E648" s="25"/>
      <c r="F648" s="34">
        <f t="shared" si="68"/>
        <v>0.157</v>
      </c>
      <c r="G648" s="55">
        <f>IF(AND(E616*12&gt;=150000),MidPeakPer*E616*E618,MidPeakPer*E616)</f>
        <v>270</v>
      </c>
      <c r="H648" s="130">
        <f>G648*F648</f>
        <v>42.39</v>
      </c>
      <c r="I648" s="35">
        <f t="shared" si="69"/>
        <v>0.157</v>
      </c>
      <c r="J648" s="56">
        <f>IF(AND(E616*12&gt;=150000),MidPeakPer*E616*E619,MidPeakPer*E616)</f>
        <v>270</v>
      </c>
      <c r="K648" s="118">
        <f>J648*I648</f>
        <v>42.39</v>
      </c>
      <c r="L648" s="119">
        <f>K648-H648</f>
        <v>0</v>
      </c>
      <c r="M648" s="120">
        <f>IF(ISERROR(L648/H648), "", L648/H648)</f>
        <v>0</v>
      </c>
    </row>
    <row r="649" spans="1:15" ht="13.8" thickBot="1" x14ac:dyDescent="0.3">
      <c r="A649" s="103" t="str">
        <f t="shared" si="67"/>
        <v>Residential (High)</v>
      </c>
      <c r="B649" s="103" t="s">
        <v>12</v>
      </c>
      <c r="D649" s="103" t="s">
        <v>77</v>
      </c>
      <c r="E649" s="25"/>
      <c r="F649" s="34">
        <f t="shared" si="68"/>
        <v>0.20300000000000001</v>
      </c>
      <c r="G649" s="55">
        <f>IF(AND(E616*12&gt;=150000),OnPeakPer*E616*E618,OnPeakPer*E616)</f>
        <v>270</v>
      </c>
      <c r="H649" s="130">
        <f>G649*F649</f>
        <v>54.81</v>
      </c>
      <c r="I649" s="35">
        <f t="shared" si="69"/>
        <v>0.20300000000000001</v>
      </c>
      <c r="J649" s="56">
        <f>IF(AND(E616*12&gt;=150000),OnPeakPer*E616*E619,OnPeakPer*E616)</f>
        <v>270</v>
      </c>
      <c r="K649" s="118">
        <f>J649*I649</f>
        <v>54.81</v>
      </c>
      <c r="L649" s="119">
        <f>K649-H649</f>
        <v>0</v>
      </c>
      <c r="M649" s="120">
        <f>IF(ISERROR(L649/H649), "", L649/H649)</f>
        <v>0</v>
      </c>
    </row>
    <row r="650" spans="1:15" ht="13.2" hidden="1" customHeight="1" x14ac:dyDescent="0.25">
      <c r="A650" s="103" t="str">
        <f t="shared" si="67"/>
        <v>Residential (High)</v>
      </c>
      <c r="B650" s="103" t="s">
        <v>78</v>
      </c>
      <c r="D650" s="25" t="s">
        <v>79</v>
      </c>
      <c r="E650" s="25"/>
      <c r="F650" s="34">
        <f t="shared" si="68"/>
        <v>0.157</v>
      </c>
      <c r="G650" s="55">
        <f>IF(AND(E616*12&gt;=150000),E616*E618,E616)</f>
        <v>1500</v>
      </c>
      <c r="H650" s="130">
        <f>G650*F650</f>
        <v>235.5</v>
      </c>
      <c r="I650" s="35">
        <f t="shared" si="69"/>
        <v>0.157</v>
      </c>
      <c r="J650" s="56">
        <f>IF(AND(E616*12&gt;=150000),E616*E619,E616)</f>
        <v>1500</v>
      </c>
      <c r="K650" s="118">
        <f>J650*I650</f>
        <v>235.5</v>
      </c>
      <c r="L650" s="119">
        <f>K650-H650</f>
        <v>0</v>
      </c>
      <c r="M650" s="120">
        <f>IF(ISERROR(L650/H650), "", L650/H650)</f>
        <v>0</v>
      </c>
    </row>
    <row r="651" spans="1:15" ht="13.8" hidden="1" customHeight="1" thickBot="1" x14ac:dyDescent="0.3">
      <c r="A651" s="103" t="str">
        <f t="shared" si="67"/>
        <v>Residential (High)</v>
      </c>
      <c r="B651" s="103" t="s">
        <v>17</v>
      </c>
      <c r="D651" s="25" t="s">
        <v>80</v>
      </c>
      <c r="E651" s="25"/>
      <c r="F651" s="34">
        <f t="shared" si="68"/>
        <v>0.11308</v>
      </c>
      <c r="G651" s="55">
        <f>IF(AND(E616*12&gt;=150000),E616*E618,E616)</f>
        <v>1500</v>
      </c>
      <c r="H651" s="130">
        <f>G651*F651</f>
        <v>169.62</v>
      </c>
      <c r="I651" s="35">
        <f t="shared" si="69"/>
        <v>0.11308</v>
      </c>
      <c r="J651" s="56">
        <f>IF(AND(E616*12&gt;=150000),E616*E619,E616)</f>
        <v>1500</v>
      </c>
      <c r="K651" s="118">
        <f>J651*I651</f>
        <v>169.62</v>
      </c>
      <c r="L651" s="119">
        <f>K651-H651</f>
        <v>0</v>
      </c>
      <c r="M651" s="120">
        <f>IF(ISERROR(L651/H651), "", L651/H651)</f>
        <v>0</v>
      </c>
    </row>
    <row r="652" spans="1:15" ht="13.8" thickBot="1" x14ac:dyDescent="0.3">
      <c r="A652" s="103" t="str">
        <f t="shared" si="67"/>
        <v>Residential (High)</v>
      </c>
      <c r="D652" s="58"/>
      <c r="E652" s="59"/>
      <c r="F652" s="60"/>
      <c r="G652" s="61"/>
      <c r="H652" s="62"/>
      <c r="I652" s="60"/>
      <c r="J652" s="63"/>
      <c r="K652" s="62"/>
      <c r="L652" s="64"/>
      <c r="M652" s="65"/>
    </row>
    <row r="653" spans="1:15" x14ac:dyDescent="0.25">
      <c r="A653" s="103" t="str">
        <f t="shared" si="67"/>
        <v>Residential (High)</v>
      </c>
      <c r="B653" s="103" t="s">
        <v>12</v>
      </c>
      <c r="D653" s="135" t="s">
        <v>81</v>
      </c>
      <c r="E653" s="25"/>
      <c r="F653" s="136"/>
      <c r="G653" s="137"/>
      <c r="H653" s="138">
        <f>SUM(H643:H649,H642)</f>
        <v>302.33289402277143</v>
      </c>
      <c r="I653" s="139"/>
      <c r="J653" s="139"/>
      <c r="K653" s="138">
        <f>SUM(K643:K649,K642)</f>
        <v>306.9000333926187</v>
      </c>
      <c r="L653" s="140">
        <f>K653-H653</f>
        <v>4.5671393698472684</v>
      </c>
      <c r="M653" s="141">
        <f>IF((H653)=0,"",(L653/H653))</f>
        <v>1.5106326371166465E-2</v>
      </c>
    </row>
    <row r="654" spans="1:15" x14ac:dyDescent="0.25">
      <c r="A654" s="103" t="str">
        <f t="shared" si="67"/>
        <v>Residential (High)</v>
      </c>
      <c r="B654" s="103" t="s">
        <v>12</v>
      </c>
      <c r="D654" s="142" t="s">
        <v>82</v>
      </c>
      <c r="E654" s="25"/>
      <c r="F654" s="136">
        <v>0.13</v>
      </c>
      <c r="G654" s="143"/>
      <c r="H654" s="144">
        <f>H653*F654</f>
        <v>39.303276222960285</v>
      </c>
      <c r="I654" s="145">
        <v>0.13</v>
      </c>
      <c r="J654" s="115"/>
      <c r="K654" s="144">
        <f>K653*I654</f>
        <v>39.897004341040429</v>
      </c>
      <c r="L654" s="119">
        <f>K654-H654</f>
        <v>0.59372811808014347</v>
      </c>
      <c r="M654" s="146">
        <f>IF((H654)=0,"",(L654/H654))</f>
        <v>1.5106326371166431E-2</v>
      </c>
    </row>
    <row r="655" spans="1:15" ht="14.4" x14ac:dyDescent="0.3">
      <c r="A655" s="103" t="str">
        <f t="shared" si="67"/>
        <v>Residential (High)</v>
      </c>
      <c r="B655" s="103" t="s">
        <v>12</v>
      </c>
      <c r="D655" s="142" t="s">
        <v>83</v>
      </c>
      <c r="E655" s="147"/>
      <c r="F655" s="148">
        <f>OER</f>
        <v>0.23499999999999999</v>
      </c>
      <c r="G655" s="143"/>
      <c r="H655" s="144">
        <f>IF(OR(ISNUMBER(SEARCH("[DGEN]", E614))=TRUE, ISNUMBER(SEARCH("STREET LIGHT", E614))=TRUE), 0, IF(AND(E616=0, E617=0),0, IF(AND(E617=0, E616*12&gt;250000), 0, IF(AND(E616=0, E617&gt;=50), 0, IF(E616*12&lt;=250000, F655*H653*-1, IF(E617&lt;50, F655*H653*-1, 0))))))</f>
        <v>-71.048230095351286</v>
      </c>
      <c r="I655" s="148">
        <f>OER</f>
        <v>0.23499999999999999</v>
      </c>
      <c r="J655" s="115"/>
      <c r="K655" s="144">
        <f>IF(OR(ISNUMBER(SEARCH("[DGEN]", E614))=TRUE, ISNUMBER(SEARCH("STREET LIGHT", E614))=TRUE), 0, IF(AND(E616=0, E617=0),0, IF(AND(E617=0, E616*12&gt;250000), 0, IF(AND(E616=0, E617&gt;=50), 0, IF(E616*12&lt;=250000, I655*K653*-1, IF(E617&lt;50, I655*K653*-1, 0))))))</f>
        <v>-72.121507847265391</v>
      </c>
      <c r="L655" s="119">
        <f>K655-H655</f>
        <v>-1.0732777519141052</v>
      </c>
      <c r="M655" s="146"/>
    </row>
    <row r="656" spans="1:15" ht="13.8" thickBot="1" x14ac:dyDescent="0.3">
      <c r="A656" s="103" t="str">
        <f t="shared" si="67"/>
        <v>Residential (High)</v>
      </c>
      <c r="B656" s="103" t="s">
        <v>84</v>
      </c>
      <c r="C656" s="24">
        <f>B26</f>
        <v>11</v>
      </c>
      <c r="D656" s="247" t="s">
        <v>85</v>
      </c>
      <c r="E656" s="247"/>
      <c r="F656" s="77"/>
      <c r="G656" s="78"/>
      <c r="H656" s="79">
        <f>H653+H654+H655</f>
        <v>270.5879401503804</v>
      </c>
      <c r="I656" s="80"/>
      <c r="J656" s="80"/>
      <c r="K656" s="81">
        <f>K653+K654+K655</f>
        <v>274.67552988639375</v>
      </c>
      <c r="L656" s="82">
        <f>K656-H656</f>
        <v>4.0875897360133422</v>
      </c>
      <c r="M656" s="83">
        <f>IF((H656)=0,"",(L656/H656))</f>
        <v>1.5106326371166604E-2</v>
      </c>
    </row>
    <row r="657" spans="1:14" ht="13.8" thickBot="1" x14ac:dyDescent="0.3">
      <c r="A657" s="103" t="str">
        <f t="shared" si="67"/>
        <v>Residential (High)</v>
      </c>
      <c r="B657" s="103" t="s">
        <v>12</v>
      </c>
      <c r="D657" s="58"/>
      <c r="E657" s="59"/>
      <c r="F657" s="60"/>
      <c r="G657" s="61"/>
      <c r="H657" s="62"/>
      <c r="I657" s="60"/>
      <c r="J657" s="63"/>
      <c r="K657" s="62"/>
      <c r="L657" s="64"/>
      <c r="M657" s="65"/>
    </row>
    <row r="660" spans="1:14" x14ac:dyDescent="0.25">
      <c r="C660" s="103"/>
      <c r="D660" s="104" t="s">
        <v>34</v>
      </c>
      <c r="E660" s="246" t="str">
        <f>D27</f>
        <v>Seasonal Residential (Low)</v>
      </c>
      <c r="F660" s="246"/>
      <c r="G660" s="246"/>
      <c r="H660" s="246"/>
      <c r="I660" s="246"/>
      <c r="J660" s="246"/>
      <c r="K660" s="103" t="str">
        <f>IF(N612="DEMAND - INTERVAL","RTSR - INTERVAL METERED","")</f>
        <v/>
      </c>
    </row>
    <row r="661" spans="1:14" x14ac:dyDescent="0.25">
      <c r="C661" s="103"/>
      <c r="D661" s="104" t="s">
        <v>35</v>
      </c>
      <c r="E661" s="236" t="str">
        <f>H27</f>
        <v>RPP</v>
      </c>
      <c r="F661" s="236"/>
      <c r="G661" s="236"/>
      <c r="H661" s="20"/>
      <c r="I661" s="20"/>
    </row>
    <row r="662" spans="1:14" ht="15.6" x14ac:dyDescent="0.25">
      <c r="C662" s="103"/>
      <c r="D662" s="104" t="s">
        <v>36</v>
      </c>
      <c r="E662" s="21">
        <f>K27</f>
        <v>350</v>
      </c>
      <c r="F662" s="105" t="s">
        <v>11</v>
      </c>
      <c r="J662" s="22"/>
      <c r="K662" s="22"/>
      <c r="L662" s="22"/>
      <c r="M662" s="22"/>
      <c r="N662" s="22"/>
    </row>
    <row r="663" spans="1:14" ht="15.6" x14ac:dyDescent="0.3">
      <c r="C663" s="103"/>
      <c r="D663" s="104" t="s">
        <v>37</v>
      </c>
      <c r="E663" s="21">
        <f>L27</f>
        <v>0</v>
      </c>
      <c r="F663" s="106" t="s">
        <v>16</v>
      </c>
      <c r="G663" s="107"/>
      <c r="H663" s="108"/>
      <c r="I663" s="108"/>
      <c r="J663" s="108"/>
    </row>
    <row r="664" spans="1:14" x14ac:dyDescent="0.25">
      <c r="C664" s="103"/>
      <c r="D664" s="104" t="s">
        <v>38</v>
      </c>
      <c r="E664" s="23">
        <f>I27</f>
        <v>1.0415000000000001</v>
      </c>
    </row>
    <row r="665" spans="1:14" x14ac:dyDescent="0.25">
      <c r="C665" s="103"/>
      <c r="D665" s="104" t="s">
        <v>39</v>
      </c>
      <c r="E665" s="23">
        <f>J27</f>
        <v>1.0415000000000001</v>
      </c>
    </row>
    <row r="666" spans="1:14" x14ac:dyDescent="0.25">
      <c r="C666" s="103"/>
    </row>
    <row r="667" spans="1:14" x14ac:dyDescent="0.25">
      <c r="C667" s="103"/>
      <c r="E667" s="105"/>
      <c r="F667" s="237" t="s">
        <v>40</v>
      </c>
      <c r="G667" s="238"/>
      <c r="H667" s="239"/>
      <c r="I667" s="237" t="s">
        <v>41</v>
      </c>
      <c r="J667" s="238"/>
      <c r="K667" s="239"/>
      <c r="L667" s="237" t="s">
        <v>42</v>
      </c>
      <c r="M667" s="239"/>
    </row>
    <row r="668" spans="1:14" x14ac:dyDescent="0.25">
      <c r="C668" s="103"/>
      <c r="E668" s="240"/>
      <c r="F668" s="109" t="s">
        <v>43</v>
      </c>
      <c r="G668" s="109" t="s">
        <v>44</v>
      </c>
      <c r="H668" s="110" t="s">
        <v>45</v>
      </c>
      <c r="I668" s="109" t="s">
        <v>43</v>
      </c>
      <c r="J668" s="111" t="s">
        <v>44</v>
      </c>
      <c r="K668" s="110" t="s">
        <v>45</v>
      </c>
      <c r="L668" s="242" t="s">
        <v>46</v>
      </c>
      <c r="M668" s="244" t="s">
        <v>47</v>
      </c>
    </row>
    <row r="669" spans="1:14" x14ac:dyDescent="0.25">
      <c r="C669" s="103"/>
      <c r="E669" s="241"/>
      <c r="F669" s="112" t="s">
        <v>48</v>
      </c>
      <c r="G669" s="112"/>
      <c r="H669" s="113" t="s">
        <v>48</v>
      </c>
      <c r="I669" s="112" t="s">
        <v>48</v>
      </c>
      <c r="J669" s="113"/>
      <c r="K669" s="113" t="s">
        <v>48</v>
      </c>
      <c r="L669" s="243"/>
      <c r="M669" s="245"/>
    </row>
    <row r="670" spans="1:14" x14ac:dyDescent="0.25">
      <c r="A670" s="103" t="str">
        <f>$E660</f>
        <v>Seasonal Residential (Low)</v>
      </c>
      <c r="D670" s="114" t="s">
        <v>49</v>
      </c>
      <c r="E670" s="25"/>
      <c r="F670" s="26">
        <f>F130</f>
        <v>88.13</v>
      </c>
      <c r="G670" s="115">
        <v>1</v>
      </c>
      <c r="H670" s="116">
        <f>G670*F670</f>
        <v>88.13</v>
      </c>
      <c r="I670" s="29">
        <f>I130</f>
        <v>92.07</v>
      </c>
      <c r="J670" s="117">
        <f>G670</f>
        <v>1</v>
      </c>
      <c r="K670" s="118">
        <f>J670*I670</f>
        <v>92.07</v>
      </c>
      <c r="L670" s="119">
        <f>K670-H670</f>
        <v>3.9399999999999977</v>
      </c>
      <c r="M670" s="120">
        <f>IF(ISERROR(L670/H670), "", L670/H670)</f>
        <v>4.470668330874842E-2</v>
      </c>
    </row>
    <row r="671" spans="1:14" x14ac:dyDescent="0.25">
      <c r="A671" s="103" t="str">
        <f t="shared" ref="A671:A703" si="74">A670</f>
        <v>Seasonal Residential (Low)</v>
      </c>
      <c r="D671" s="114" t="s">
        <v>50</v>
      </c>
      <c r="E671" s="25"/>
      <c r="F671" s="34">
        <f t="shared" ref="F671:F697" si="75">F131</f>
        <v>0</v>
      </c>
      <c r="G671" s="115">
        <f>IF($E663&gt;0, $E663, $E662)</f>
        <v>350</v>
      </c>
      <c r="H671" s="116">
        <f>G671*F671</f>
        <v>0</v>
      </c>
      <c r="I671" s="35">
        <f t="shared" ref="I671:I697" si="76">I131</f>
        <v>0</v>
      </c>
      <c r="J671" s="117">
        <f>IF($E663&gt;0, $E663, $E662)</f>
        <v>350</v>
      </c>
      <c r="K671" s="118">
        <f>J671*I671</f>
        <v>0</v>
      </c>
      <c r="L671" s="119">
        <f>K671-H671</f>
        <v>0</v>
      </c>
      <c r="M671" s="120" t="str">
        <f>IF(ISERROR(L671/H671), "", L671/H671)</f>
        <v/>
      </c>
    </row>
    <row r="672" spans="1:14" ht="13.2" hidden="1" customHeight="1" x14ac:dyDescent="0.25">
      <c r="A672" s="103" t="str">
        <f t="shared" si="74"/>
        <v>Seasonal Residential (Low)</v>
      </c>
      <c r="D672" s="114" t="s">
        <v>51</v>
      </c>
      <c r="E672" s="25"/>
      <c r="F672" s="34">
        <f t="shared" si="75"/>
        <v>0</v>
      </c>
      <c r="G672" s="115">
        <f>IF($E663&gt;0, $E663, $E662)</f>
        <v>350</v>
      </c>
      <c r="H672" s="116">
        <v>0</v>
      </c>
      <c r="I672" s="35">
        <f t="shared" si="76"/>
        <v>0</v>
      </c>
      <c r="J672" s="117">
        <f>IF($E663&gt;0, $E663, $E662)</f>
        <v>350</v>
      </c>
      <c r="K672" s="118">
        <v>0</v>
      </c>
      <c r="L672" s="119"/>
      <c r="M672" s="120"/>
    </row>
    <row r="673" spans="1:15" ht="13.2" hidden="1" customHeight="1" x14ac:dyDescent="0.25">
      <c r="A673" s="103" t="str">
        <f t="shared" si="74"/>
        <v>Seasonal Residential (Low)</v>
      </c>
      <c r="D673" s="114" t="s">
        <v>52</v>
      </c>
      <c r="E673" s="25"/>
      <c r="F673" s="34">
        <f t="shared" si="75"/>
        <v>0</v>
      </c>
      <c r="G673" s="115">
        <f>IF($E663&gt;0, $E663, $E662)</f>
        <v>350</v>
      </c>
      <c r="H673" s="116">
        <v>0</v>
      </c>
      <c r="I673" s="35">
        <f t="shared" si="76"/>
        <v>0</v>
      </c>
      <c r="J673" s="121">
        <f>IF($E663&gt;0, $E663, $E662)</f>
        <v>350</v>
      </c>
      <c r="K673" s="118">
        <v>0</v>
      </c>
      <c r="L673" s="119">
        <f t="shared" ref="L673:L691" si="77">K673-H673</f>
        <v>0</v>
      </c>
      <c r="M673" s="120" t="str">
        <f>IF(ISERROR(L673/H673), "", L673/H673)</f>
        <v/>
      </c>
    </row>
    <row r="674" spans="1:15" x14ac:dyDescent="0.25">
      <c r="A674" s="103" t="str">
        <f t="shared" si="74"/>
        <v>Seasonal Residential (Low)</v>
      </c>
      <c r="D674" s="114" t="s">
        <v>53</v>
      </c>
      <c r="E674" s="25"/>
      <c r="F674" s="26">
        <f t="shared" si="75"/>
        <v>3.1835261927310552</v>
      </c>
      <c r="G674" s="115">
        <v>1</v>
      </c>
      <c r="H674" s="116">
        <f>G674*F674</f>
        <v>3.1835261927310552</v>
      </c>
      <c r="I674" s="29">
        <f t="shared" si="76"/>
        <v>3.1835261927310552</v>
      </c>
      <c r="J674" s="117">
        <f>G674</f>
        <v>1</v>
      </c>
      <c r="K674" s="118">
        <f>J674*I674</f>
        <v>3.1835261927310552</v>
      </c>
      <c r="L674" s="119">
        <f t="shared" si="77"/>
        <v>0</v>
      </c>
      <c r="M674" s="120">
        <f>IF(ISERROR(L674/H674), "", L674/H674)</f>
        <v>0</v>
      </c>
    </row>
    <row r="675" spans="1:15" x14ac:dyDescent="0.25">
      <c r="A675" s="103" t="str">
        <f t="shared" si="74"/>
        <v>Seasonal Residential (Low)</v>
      </c>
      <c r="D675" s="114" t="s">
        <v>54</v>
      </c>
      <c r="E675" s="25"/>
      <c r="F675" s="36">
        <f t="shared" si="75"/>
        <v>0</v>
      </c>
      <c r="G675" s="115">
        <f>IF($E663&gt;0, $E663, $E662)</f>
        <v>350</v>
      </c>
      <c r="H675" s="116">
        <f>G675*F675</f>
        <v>0</v>
      </c>
      <c r="I675" s="35">
        <f t="shared" si="76"/>
        <v>0</v>
      </c>
      <c r="J675" s="117">
        <f>IF($E663&gt;0, $E663, $E662)</f>
        <v>350</v>
      </c>
      <c r="K675" s="118">
        <f>J675*I675</f>
        <v>0</v>
      </c>
      <c r="L675" s="119">
        <f t="shared" si="77"/>
        <v>0</v>
      </c>
      <c r="M675" s="120" t="str">
        <f>IF(ISERROR(L675/H675), "", L675/H675)</f>
        <v/>
      </c>
    </row>
    <row r="676" spans="1:15" x14ac:dyDescent="0.25">
      <c r="A676" s="103" t="str">
        <f t="shared" si="74"/>
        <v>Seasonal Residential (Low)</v>
      </c>
      <c r="B676" s="103" t="s">
        <v>55</v>
      </c>
      <c r="C676" s="24">
        <f>B27</f>
        <v>12</v>
      </c>
      <c r="D676" s="46" t="s">
        <v>56</v>
      </c>
      <c r="E676" s="47"/>
      <c r="F676" s="48"/>
      <c r="G676" s="49"/>
      <c r="H676" s="50">
        <f>SUM(H670:H675)</f>
        <v>91.313526192731047</v>
      </c>
      <c r="I676" s="51"/>
      <c r="J676" s="52"/>
      <c r="K676" s="50">
        <f>SUM(K670:K675)</f>
        <v>95.253526192731044</v>
      </c>
      <c r="L676" s="41">
        <f t="shared" si="77"/>
        <v>3.9399999999999977</v>
      </c>
      <c r="M676" s="42">
        <f>IF((H676)=0,"",(L676/H676))</f>
        <v>4.3148043496688868E-2</v>
      </c>
    </row>
    <row r="677" spans="1:15" x14ac:dyDescent="0.25">
      <c r="A677" s="103" t="str">
        <f t="shared" si="74"/>
        <v>Seasonal Residential (Low)</v>
      </c>
      <c r="D677" s="123" t="s">
        <v>57</v>
      </c>
      <c r="E677" s="25"/>
      <c r="F677" s="34">
        <f t="shared" si="75"/>
        <v>0.12752000000000002</v>
      </c>
      <c r="G677" s="43">
        <f>IF(F677=0, 0, $E662*E664-E662)</f>
        <v>14.525000000000034</v>
      </c>
      <c r="H677" s="28">
        <f t="shared" ref="H677:H684" si="78">G677*F677</f>
        <v>1.8522280000000046</v>
      </c>
      <c r="I677" s="35">
        <f t="shared" si="76"/>
        <v>0.12752000000000002</v>
      </c>
      <c r="J677" s="44">
        <f>IF(I677=0, 0, E662*E665-E662)</f>
        <v>14.525000000000034</v>
      </c>
      <c r="K677" s="31">
        <f t="shared" ref="K677:K684" si="79">J677*I677</f>
        <v>1.8522280000000046</v>
      </c>
      <c r="L677" s="119">
        <f t="shared" si="77"/>
        <v>0</v>
      </c>
      <c r="M677" s="120">
        <f t="shared" ref="M677:M684" si="80">IF(ISERROR(L677/H677), "", L677/H677)</f>
        <v>0</v>
      </c>
    </row>
    <row r="678" spans="1:15" ht="26.4" x14ac:dyDescent="0.25">
      <c r="A678" s="103" t="str">
        <f t="shared" si="74"/>
        <v>Seasonal Residential (Low)</v>
      </c>
      <c r="D678" s="123" t="s">
        <v>58</v>
      </c>
      <c r="E678" s="25"/>
      <c r="F678" s="36">
        <f t="shared" si="75"/>
        <v>0</v>
      </c>
      <c r="G678" s="55">
        <f>IF($E663&gt;0, $E663, $E662)</f>
        <v>350</v>
      </c>
      <c r="H678" s="116">
        <f t="shared" si="78"/>
        <v>0</v>
      </c>
      <c r="I678" s="35">
        <f t="shared" si="76"/>
        <v>0</v>
      </c>
      <c r="J678" s="56">
        <f>IF($E663&gt;0, $E663, $E662)</f>
        <v>350</v>
      </c>
      <c r="K678" s="118">
        <f t="shared" si="79"/>
        <v>0</v>
      </c>
      <c r="L678" s="119">
        <f t="shared" si="77"/>
        <v>0</v>
      </c>
      <c r="M678" s="120" t="str">
        <f t="shared" si="80"/>
        <v/>
      </c>
    </row>
    <row r="679" spans="1:15" x14ac:dyDescent="0.25">
      <c r="A679" s="103" t="str">
        <f t="shared" si="74"/>
        <v>Seasonal Residential (Low)</v>
      </c>
      <c r="D679" s="123" t="s">
        <v>59</v>
      </c>
      <c r="E679" s="25"/>
      <c r="F679" s="36">
        <f t="shared" si="75"/>
        <v>0</v>
      </c>
      <c r="G679" s="55">
        <f>IF($E663&gt;0, $E663, $E662)</f>
        <v>350</v>
      </c>
      <c r="H679" s="116">
        <f t="shared" si="78"/>
        <v>0</v>
      </c>
      <c r="I679" s="35">
        <f t="shared" si="76"/>
        <v>0</v>
      </c>
      <c r="J679" s="56">
        <f>IF($E663&gt;0, $E663, $E662)</f>
        <v>350</v>
      </c>
      <c r="K679" s="118">
        <f t="shared" si="79"/>
        <v>0</v>
      </c>
      <c r="L679" s="119">
        <f t="shared" si="77"/>
        <v>0</v>
      </c>
      <c r="M679" s="120" t="str">
        <f t="shared" si="80"/>
        <v/>
      </c>
    </row>
    <row r="680" spans="1:15" x14ac:dyDescent="0.25">
      <c r="A680" s="103" t="str">
        <f t="shared" si="74"/>
        <v>Seasonal Residential (Low)</v>
      </c>
      <c r="D680" s="123" t="s">
        <v>60</v>
      </c>
      <c r="E680" s="25"/>
      <c r="F680" s="34">
        <f t="shared" si="75"/>
        <v>0</v>
      </c>
      <c r="G680" s="55">
        <f>E662</f>
        <v>350</v>
      </c>
      <c r="H680" s="116">
        <f t="shared" si="78"/>
        <v>0</v>
      </c>
      <c r="I680" s="35">
        <f t="shared" si="76"/>
        <v>0</v>
      </c>
      <c r="J680" s="56">
        <f>E662</f>
        <v>350</v>
      </c>
      <c r="K680" s="118">
        <f t="shared" si="79"/>
        <v>0</v>
      </c>
      <c r="L680" s="119">
        <f t="shared" si="77"/>
        <v>0</v>
      </c>
      <c r="M680" s="120" t="str">
        <f t="shared" si="80"/>
        <v/>
      </c>
    </row>
    <row r="681" spans="1:15" x14ac:dyDescent="0.25">
      <c r="A681" s="103" t="str">
        <f t="shared" si="74"/>
        <v>Seasonal Residential (Low)</v>
      </c>
      <c r="D681" s="114" t="s">
        <v>61</v>
      </c>
      <c r="E681" s="25"/>
      <c r="F681" s="36">
        <f t="shared" si="75"/>
        <v>1.9360292526651118E-3</v>
      </c>
      <c r="G681" s="55">
        <f>IF($E663&gt;0, $E663, $E662)</f>
        <v>350</v>
      </c>
      <c r="H681" s="116">
        <f t="shared" si="78"/>
        <v>0.67761023843278911</v>
      </c>
      <c r="I681" s="35">
        <f t="shared" si="76"/>
        <v>2.0245341240681856E-3</v>
      </c>
      <c r="J681" s="56">
        <f>IF($E663&gt;0, $E663, $E662)</f>
        <v>350</v>
      </c>
      <c r="K681" s="118">
        <f t="shared" si="79"/>
        <v>0.70858694342386497</v>
      </c>
      <c r="L681" s="119">
        <f t="shared" si="77"/>
        <v>3.0976704991075854E-2</v>
      </c>
      <c r="M681" s="120">
        <f t="shared" si="80"/>
        <v>4.5714635396773708E-2</v>
      </c>
      <c r="O681" s="160"/>
    </row>
    <row r="682" spans="1:15" ht="26.4" x14ac:dyDescent="0.25">
      <c r="A682" s="103" t="str">
        <f t="shared" si="74"/>
        <v>Seasonal Residential (Low)</v>
      </c>
      <c r="D682" s="123" t="s">
        <v>62</v>
      </c>
      <c r="E682" s="25"/>
      <c r="F682" s="36">
        <f t="shared" si="75"/>
        <v>0.42</v>
      </c>
      <c r="G682" s="115">
        <v>1</v>
      </c>
      <c r="H682" s="116">
        <f t="shared" si="78"/>
        <v>0.42</v>
      </c>
      <c r="I682" s="45">
        <f t="shared" si="76"/>
        <v>0.42</v>
      </c>
      <c r="J682" s="121">
        <v>1</v>
      </c>
      <c r="K682" s="118">
        <f t="shared" si="79"/>
        <v>0.42</v>
      </c>
      <c r="L682" s="119">
        <f t="shared" si="77"/>
        <v>0</v>
      </c>
      <c r="M682" s="120">
        <f t="shared" si="80"/>
        <v>0</v>
      </c>
    </row>
    <row r="683" spans="1:15" x14ac:dyDescent="0.25">
      <c r="A683" s="103" t="str">
        <f t="shared" si="74"/>
        <v>Seasonal Residential (Low)</v>
      </c>
      <c r="D683" s="114" t="s">
        <v>63</v>
      </c>
      <c r="E683" s="25"/>
      <c r="F683" s="36">
        <f t="shared" si="75"/>
        <v>0.23509440832387421</v>
      </c>
      <c r="G683" s="115">
        <v>1</v>
      </c>
      <c r="H683" s="116">
        <f t="shared" si="78"/>
        <v>0.23509440832387421</v>
      </c>
      <c r="I683" s="29">
        <f t="shared" si="76"/>
        <v>0.23509440832387421</v>
      </c>
      <c r="J683" s="121">
        <v>1</v>
      </c>
      <c r="K683" s="118">
        <f t="shared" si="79"/>
        <v>0.23509440832387421</v>
      </c>
      <c r="L683" s="119">
        <f t="shared" si="77"/>
        <v>0</v>
      </c>
      <c r="M683" s="120">
        <f t="shared" si="80"/>
        <v>0</v>
      </c>
    </row>
    <row r="684" spans="1:15" x14ac:dyDescent="0.25">
      <c r="A684" s="103" t="str">
        <f t="shared" si="74"/>
        <v>Seasonal Residential (Low)</v>
      </c>
      <c r="D684" s="114" t="s">
        <v>64</v>
      </c>
      <c r="E684" s="25"/>
      <c r="F684" s="34">
        <f t="shared" si="75"/>
        <v>0</v>
      </c>
      <c r="G684" s="55">
        <f>IF($E663&gt;0, $E663, $E662)</f>
        <v>350</v>
      </c>
      <c r="H684" s="116">
        <f t="shared" si="78"/>
        <v>0</v>
      </c>
      <c r="I684" s="35">
        <f t="shared" si="76"/>
        <v>0</v>
      </c>
      <c r="J684" s="56">
        <f>IF($E663&gt;0, $E663, $E662)</f>
        <v>350</v>
      </c>
      <c r="K684" s="118">
        <f t="shared" si="79"/>
        <v>0</v>
      </c>
      <c r="L684" s="119">
        <f t="shared" si="77"/>
        <v>0</v>
      </c>
      <c r="M684" s="120" t="str">
        <f t="shared" si="80"/>
        <v/>
      </c>
    </row>
    <row r="685" spans="1:15" ht="26.4" x14ac:dyDescent="0.25">
      <c r="A685" s="103" t="str">
        <f t="shared" si="74"/>
        <v>Seasonal Residential (Low)</v>
      </c>
      <c r="B685" s="103" t="s">
        <v>65</v>
      </c>
      <c r="C685" s="24">
        <f>B27</f>
        <v>12</v>
      </c>
      <c r="D685" s="46" t="s">
        <v>66</v>
      </c>
      <c r="E685" s="47"/>
      <c r="F685" s="48"/>
      <c r="G685" s="49"/>
      <c r="H685" s="50">
        <f>SUM(H676:H684)</f>
        <v>94.498458839487725</v>
      </c>
      <c r="I685" s="51"/>
      <c r="J685" s="52"/>
      <c r="K685" s="50">
        <f>SUM(K676:K684)</f>
        <v>98.469435544478799</v>
      </c>
      <c r="L685" s="41">
        <f t="shared" si="77"/>
        <v>3.9709767049910738</v>
      </c>
      <c r="M685" s="42">
        <f>IF((H685)=0,"",(L685/H685))</f>
        <v>4.2021602825672077E-2</v>
      </c>
    </row>
    <row r="686" spans="1:15" x14ac:dyDescent="0.25">
      <c r="A686" s="103" t="str">
        <f t="shared" si="74"/>
        <v>Seasonal Residential (Low)</v>
      </c>
      <c r="D686" s="126" t="s">
        <v>67</v>
      </c>
      <c r="E686" s="25"/>
      <c r="F686" s="36">
        <f t="shared" si="75"/>
        <v>1.46E-2</v>
      </c>
      <c r="G686" s="43">
        <f>IF($E663&gt;0, $E663, $E662*$E664)</f>
        <v>364.52500000000003</v>
      </c>
      <c r="H686" s="116">
        <f>G686*F686</f>
        <v>5.3220650000000003</v>
      </c>
      <c r="I686" s="35">
        <f t="shared" si="76"/>
        <v>1.54E-2</v>
      </c>
      <c r="J686" s="44">
        <f>IF($E663&gt;0, $E663, $E662*$E665)</f>
        <v>364.52500000000003</v>
      </c>
      <c r="K686" s="118">
        <f>J686*I686</f>
        <v>5.6136850000000011</v>
      </c>
      <c r="L686" s="119">
        <f t="shared" si="77"/>
        <v>0.29162000000000088</v>
      </c>
      <c r="M686" s="120">
        <f>IF(ISERROR(L686/H686), "", L686/H686)</f>
        <v>5.4794520547945369E-2</v>
      </c>
      <c r="N686" s="127" t="str">
        <f>IF(ISERROR(ABS(M686)), "", IF(ABS(M686)&gt;=4%, "In the manager's summary, discuss the reasoning for the change in RTSR rates", ""))</f>
        <v>In the manager's summary, discuss the reasoning for the change in RTSR rates</v>
      </c>
      <c r="O686" s="160"/>
    </row>
    <row r="687" spans="1:15" ht="26.4" x14ac:dyDescent="0.25">
      <c r="A687" s="103" t="str">
        <f t="shared" si="74"/>
        <v>Seasonal Residential (Low)</v>
      </c>
      <c r="D687" s="128" t="s">
        <v>68</v>
      </c>
      <c r="E687" s="25"/>
      <c r="F687" s="36">
        <f t="shared" si="75"/>
        <v>1.2699999999999999E-2</v>
      </c>
      <c r="G687" s="43">
        <f>IF($E663&gt;0, $E663, $E662*$E664)</f>
        <v>364.52500000000003</v>
      </c>
      <c r="H687" s="116">
        <f>G687*F687</f>
        <v>4.6294675000000005</v>
      </c>
      <c r="I687" s="35">
        <f t="shared" si="76"/>
        <v>1.34E-2</v>
      </c>
      <c r="J687" s="44">
        <f>IF($E663&gt;0, $E663, $E662*$E665)</f>
        <v>364.52500000000003</v>
      </c>
      <c r="K687" s="118">
        <f>J687*I687</f>
        <v>4.8846350000000003</v>
      </c>
      <c r="L687" s="119">
        <f t="shared" si="77"/>
        <v>0.25516749999999977</v>
      </c>
      <c r="M687" s="120">
        <f>IF(ISERROR(L687/H687), "", L687/H687)</f>
        <v>5.5118110236220416E-2</v>
      </c>
      <c r="N687" s="127" t="str">
        <f>IF(ISERROR(ABS(M687)), "", IF(ABS(M687)&gt;=4%, "In the manager's summary, discuss the reasoning for the change in RTSR rates", ""))</f>
        <v>In the manager's summary, discuss the reasoning for the change in RTSR rates</v>
      </c>
      <c r="O687" s="160"/>
    </row>
    <row r="688" spans="1:15" ht="26.4" x14ac:dyDescent="0.25">
      <c r="A688" s="103" t="str">
        <f t="shared" si="74"/>
        <v>Seasonal Residential (Low)</v>
      </c>
      <c r="B688" s="103" t="s">
        <v>69</v>
      </c>
      <c r="C688" s="24">
        <f>B27</f>
        <v>12</v>
      </c>
      <c r="D688" s="46" t="s">
        <v>70</v>
      </c>
      <c r="E688" s="47"/>
      <c r="F688" s="48"/>
      <c r="G688" s="49"/>
      <c r="H688" s="50">
        <f>SUM(H685:H687)</f>
        <v>104.44999133948772</v>
      </c>
      <c r="I688" s="51"/>
      <c r="J688" s="52"/>
      <c r="K688" s="50">
        <f>SUM(K685:K687)</f>
        <v>108.96775554447881</v>
      </c>
      <c r="L688" s="41">
        <f t="shared" si="77"/>
        <v>4.5177642049910816</v>
      </c>
      <c r="M688" s="42">
        <f>IF((H688)=0,"",(L688/H688))</f>
        <v>4.3252892097494347E-2</v>
      </c>
    </row>
    <row r="689" spans="1:13" ht="26.4" x14ac:dyDescent="0.25">
      <c r="A689" s="103" t="str">
        <f t="shared" si="74"/>
        <v>Seasonal Residential (Low)</v>
      </c>
      <c r="D689" s="129" t="s">
        <v>71</v>
      </c>
      <c r="E689" s="25"/>
      <c r="F689" s="34">
        <f t="shared" si="75"/>
        <v>4.7000000000000002E-3</v>
      </c>
      <c r="G689" s="43">
        <f>E662*E664</f>
        <v>364.52500000000003</v>
      </c>
      <c r="H689" s="53">
        <f>G689*F689</f>
        <v>1.7132675000000002</v>
      </c>
      <c r="I689" s="35">
        <f t="shared" si="76"/>
        <v>4.7000000000000002E-3</v>
      </c>
      <c r="J689" s="44">
        <f>E662*E665</f>
        <v>364.52500000000003</v>
      </c>
      <c r="K689" s="31">
        <f>J689*I689</f>
        <v>1.7132675000000002</v>
      </c>
      <c r="L689" s="119">
        <f t="shared" si="77"/>
        <v>0</v>
      </c>
      <c r="M689" s="120">
        <f>IF(ISERROR(L689/H689), "", L689/H689)</f>
        <v>0</v>
      </c>
    </row>
    <row r="690" spans="1:13" ht="26.4" x14ac:dyDescent="0.25">
      <c r="A690" s="103" t="str">
        <f t="shared" si="74"/>
        <v>Seasonal Residential (Low)</v>
      </c>
      <c r="D690" s="129" t="s">
        <v>72</v>
      </c>
      <c r="E690" s="25"/>
      <c r="F690" s="34">
        <f t="shared" si="75"/>
        <v>5.9999999999999995E-4</v>
      </c>
      <c r="G690" s="43">
        <f>E662*E664</f>
        <v>364.52500000000003</v>
      </c>
      <c r="H690" s="53">
        <f>G690*F690</f>
        <v>0.21871499999999999</v>
      </c>
      <c r="I690" s="35">
        <f t="shared" si="76"/>
        <v>5.9999999999999995E-4</v>
      </c>
      <c r="J690" s="44">
        <f>E662*E665</f>
        <v>364.52500000000003</v>
      </c>
      <c r="K690" s="31">
        <f>J690*I690</f>
        <v>0.21871499999999999</v>
      </c>
      <c r="L690" s="119">
        <f t="shared" si="77"/>
        <v>0</v>
      </c>
      <c r="M690" s="120">
        <f>IF(ISERROR(L690/H690), "", L690/H690)</f>
        <v>0</v>
      </c>
    </row>
    <row r="691" spans="1:13" x14ac:dyDescent="0.25">
      <c r="A691" s="103" t="str">
        <f t="shared" si="74"/>
        <v>Seasonal Residential (Low)</v>
      </c>
      <c r="D691" s="25" t="s">
        <v>73</v>
      </c>
      <c r="E691" s="25"/>
      <c r="F691" s="54">
        <f t="shared" si="75"/>
        <v>0.25</v>
      </c>
      <c r="G691" s="115">
        <v>1</v>
      </c>
      <c r="H691" s="130">
        <f>G691*F691</f>
        <v>0.25</v>
      </c>
      <c r="I691" s="45">
        <f t="shared" si="76"/>
        <v>0.25</v>
      </c>
      <c r="J691" s="117">
        <v>1</v>
      </c>
      <c r="K691" s="118">
        <f>J691*I691</f>
        <v>0.25</v>
      </c>
      <c r="L691" s="119">
        <f t="shared" si="77"/>
        <v>0</v>
      </c>
      <c r="M691" s="120">
        <f>IF(ISERROR(L691/H691), "", L691/H691)</f>
        <v>0</v>
      </c>
    </row>
    <row r="692" spans="1:13" ht="26.4" hidden="1" customHeight="1" x14ac:dyDescent="0.25">
      <c r="A692" s="103" t="str">
        <f t="shared" si="74"/>
        <v>Seasonal Residential (Low)</v>
      </c>
      <c r="D692" s="129" t="s">
        <v>74</v>
      </c>
      <c r="E692" s="25"/>
      <c r="F692" s="34">
        <f t="shared" si="75"/>
        <v>0</v>
      </c>
      <c r="G692" s="55"/>
      <c r="H692" s="130"/>
      <c r="I692" s="35">
        <f t="shared" si="76"/>
        <v>0</v>
      </c>
      <c r="J692" s="56"/>
      <c r="K692" s="118"/>
      <c r="L692" s="119"/>
      <c r="M692" s="120"/>
    </row>
    <row r="693" spans="1:13" x14ac:dyDescent="0.25">
      <c r="A693" s="103" t="str">
        <f t="shared" si="74"/>
        <v>Seasonal Residential (Low)</v>
      </c>
      <c r="B693" s="103" t="s">
        <v>12</v>
      </c>
      <c r="D693" s="25" t="s">
        <v>75</v>
      </c>
      <c r="E693" s="25"/>
      <c r="F693" s="34">
        <f t="shared" si="75"/>
        <v>9.8000000000000004E-2</v>
      </c>
      <c r="G693" s="55">
        <f>IF(AND(E662*12&gt;=150000),OffPeakPer*E662*E664,OffPeakPer*E662)</f>
        <v>224</v>
      </c>
      <c r="H693" s="130">
        <f>G693*F693</f>
        <v>21.952000000000002</v>
      </c>
      <c r="I693" s="35">
        <f t="shared" si="76"/>
        <v>9.8000000000000004E-2</v>
      </c>
      <c r="J693" s="56">
        <f>IF(AND(E662*12&gt;=150000),OffPeakPer*E662*E665,OffPeakPer*E662)</f>
        <v>224</v>
      </c>
      <c r="K693" s="118">
        <f>J693*I693</f>
        <v>21.952000000000002</v>
      </c>
      <c r="L693" s="119">
        <f>K693-H693</f>
        <v>0</v>
      </c>
      <c r="M693" s="120">
        <f>IF(ISERROR(L693/H693), "", L693/H693)</f>
        <v>0</v>
      </c>
    </row>
    <row r="694" spans="1:13" x14ac:dyDescent="0.25">
      <c r="A694" s="103" t="str">
        <f t="shared" si="74"/>
        <v>Seasonal Residential (Low)</v>
      </c>
      <c r="B694" s="103" t="s">
        <v>12</v>
      </c>
      <c r="D694" s="25" t="s">
        <v>76</v>
      </c>
      <c r="E694" s="25"/>
      <c r="F694" s="34">
        <f t="shared" si="75"/>
        <v>0.157</v>
      </c>
      <c r="G694" s="55">
        <f>IF(AND(E662*12&gt;=150000),MidPeakPer*E662*E664,MidPeakPer*E662)</f>
        <v>63</v>
      </c>
      <c r="H694" s="130">
        <f>G694*F694</f>
        <v>9.891</v>
      </c>
      <c r="I694" s="35">
        <f t="shared" si="76"/>
        <v>0.157</v>
      </c>
      <c r="J694" s="56">
        <f>IF(AND(E662*12&gt;=150000),MidPeakPer*E662*E665,MidPeakPer*E662)</f>
        <v>63</v>
      </c>
      <c r="K694" s="118">
        <f>J694*I694</f>
        <v>9.891</v>
      </c>
      <c r="L694" s="119">
        <f>K694-H694</f>
        <v>0</v>
      </c>
      <c r="M694" s="120">
        <f>IF(ISERROR(L694/H694), "", L694/H694)</f>
        <v>0</v>
      </c>
    </row>
    <row r="695" spans="1:13" ht="13.8" thickBot="1" x14ac:dyDescent="0.3">
      <c r="A695" s="103" t="str">
        <f t="shared" si="74"/>
        <v>Seasonal Residential (Low)</v>
      </c>
      <c r="B695" s="103" t="s">
        <v>12</v>
      </c>
      <c r="D695" s="103" t="s">
        <v>77</v>
      </c>
      <c r="E695" s="25"/>
      <c r="F695" s="34">
        <f t="shared" si="75"/>
        <v>0.20300000000000001</v>
      </c>
      <c r="G695" s="55">
        <f>IF(AND(E662*12&gt;=150000),OnPeakPer*E662*E664,OnPeakPer*E662)</f>
        <v>63</v>
      </c>
      <c r="H695" s="130">
        <f>G695*F695</f>
        <v>12.789000000000001</v>
      </c>
      <c r="I695" s="35">
        <f t="shared" si="76"/>
        <v>0.20300000000000001</v>
      </c>
      <c r="J695" s="56">
        <f>IF(AND(E662*12&gt;=150000),OnPeakPer*E662*E665,OnPeakPer*E662)</f>
        <v>63</v>
      </c>
      <c r="K695" s="118">
        <f>J695*I695</f>
        <v>12.789000000000001</v>
      </c>
      <c r="L695" s="119">
        <f>K695-H695</f>
        <v>0</v>
      </c>
      <c r="M695" s="120">
        <f>IF(ISERROR(L695/H695), "", L695/H695)</f>
        <v>0</v>
      </c>
    </row>
    <row r="696" spans="1:13" ht="13.2" hidden="1" customHeight="1" x14ac:dyDescent="0.25">
      <c r="A696" s="103" t="str">
        <f t="shared" si="74"/>
        <v>Seasonal Residential (Low)</v>
      </c>
      <c r="B696" s="103" t="s">
        <v>78</v>
      </c>
      <c r="D696" s="25" t="s">
        <v>79</v>
      </c>
      <c r="E696" s="25"/>
      <c r="F696" s="34">
        <f t="shared" si="75"/>
        <v>0.11308</v>
      </c>
      <c r="G696" s="55">
        <f>IF(AND(E662*12&gt;=150000),E662*E664,E662)</f>
        <v>350</v>
      </c>
      <c r="H696" s="130">
        <f>G696*F696</f>
        <v>39.578000000000003</v>
      </c>
      <c r="I696" s="35">
        <f t="shared" si="76"/>
        <v>0.11308</v>
      </c>
      <c r="J696" s="56">
        <f>IF(AND(E662*12&gt;=150000),E662*E665,E662)</f>
        <v>350</v>
      </c>
      <c r="K696" s="118">
        <f>J696*I696</f>
        <v>39.578000000000003</v>
      </c>
      <c r="L696" s="119">
        <f>K696-H696</f>
        <v>0</v>
      </c>
      <c r="M696" s="120">
        <f>IF(ISERROR(L696/H696), "", L696/H696)</f>
        <v>0</v>
      </c>
    </row>
    <row r="697" spans="1:13" ht="13.8" hidden="1" customHeight="1" thickBot="1" x14ac:dyDescent="0.3">
      <c r="A697" s="103" t="str">
        <f t="shared" si="74"/>
        <v>Seasonal Residential (Low)</v>
      </c>
      <c r="B697" s="103" t="s">
        <v>17</v>
      </c>
      <c r="D697" s="25" t="s">
        <v>80</v>
      </c>
      <c r="E697" s="25"/>
      <c r="F697" s="34">
        <f t="shared" si="75"/>
        <v>0.11308</v>
      </c>
      <c r="G697" s="55">
        <f>IF(AND(E662*12&gt;=150000),E662*E664,E662)</f>
        <v>350</v>
      </c>
      <c r="H697" s="130">
        <f>G697*F697</f>
        <v>39.578000000000003</v>
      </c>
      <c r="I697" s="35">
        <f t="shared" si="76"/>
        <v>0.11308</v>
      </c>
      <c r="J697" s="56">
        <f>IF(AND(E662*12&gt;=150000),E662*E665,E662)</f>
        <v>350</v>
      </c>
      <c r="K697" s="118">
        <f>J697*I697</f>
        <v>39.578000000000003</v>
      </c>
      <c r="L697" s="119">
        <f>K697-H697</f>
        <v>0</v>
      </c>
      <c r="M697" s="120">
        <f>IF(ISERROR(L697/H697), "", L697/H697)</f>
        <v>0</v>
      </c>
    </row>
    <row r="698" spans="1:13" ht="13.8" thickBot="1" x14ac:dyDescent="0.3">
      <c r="A698" s="103" t="str">
        <f t="shared" si="74"/>
        <v>Seasonal Residential (Low)</v>
      </c>
      <c r="D698" s="58"/>
      <c r="E698" s="59"/>
      <c r="F698" s="60"/>
      <c r="G698" s="61"/>
      <c r="H698" s="62"/>
      <c r="I698" s="60"/>
      <c r="J698" s="63"/>
      <c r="K698" s="62"/>
      <c r="L698" s="64"/>
      <c r="M698" s="65"/>
    </row>
    <row r="699" spans="1:13" x14ac:dyDescent="0.25">
      <c r="A699" s="103" t="str">
        <f t="shared" si="74"/>
        <v>Seasonal Residential (Low)</v>
      </c>
      <c r="B699" s="103" t="s">
        <v>12</v>
      </c>
      <c r="D699" s="135" t="s">
        <v>81</v>
      </c>
      <c r="E699" s="25"/>
      <c r="F699" s="136"/>
      <c r="G699" s="137"/>
      <c r="H699" s="138">
        <f>SUM(H689:H695,H688)</f>
        <v>151.26397383948773</v>
      </c>
      <c r="I699" s="139"/>
      <c r="J699" s="139"/>
      <c r="K699" s="138">
        <f>SUM(K689:K695,K688)</f>
        <v>155.7817380444788</v>
      </c>
      <c r="L699" s="140">
        <f>K699-H699</f>
        <v>4.5177642049910673</v>
      </c>
      <c r="M699" s="141">
        <f>IF((H699)=0,"",(L699/H699))</f>
        <v>2.9866756044536077E-2</v>
      </c>
    </row>
    <row r="700" spans="1:13" x14ac:dyDescent="0.25">
      <c r="A700" s="103" t="str">
        <f t="shared" si="74"/>
        <v>Seasonal Residential (Low)</v>
      </c>
      <c r="B700" s="103" t="s">
        <v>12</v>
      </c>
      <c r="D700" s="142" t="s">
        <v>82</v>
      </c>
      <c r="E700" s="25"/>
      <c r="F700" s="136">
        <v>0.13</v>
      </c>
      <c r="G700" s="143"/>
      <c r="H700" s="144">
        <f>H699*F700</f>
        <v>19.664316599133407</v>
      </c>
      <c r="I700" s="145">
        <v>0.13</v>
      </c>
      <c r="J700" s="115"/>
      <c r="K700" s="144">
        <f>K699*I700</f>
        <v>20.251625945782244</v>
      </c>
      <c r="L700" s="119">
        <f>K700-H700</f>
        <v>0.58730934664883705</v>
      </c>
      <c r="M700" s="146">
        <f>IF((H700)=0,"",(L700/H700))</f>
        <v>2.9866756044535987E-2</v>
      </c>
    </row>
    <row r="701" spans="1:13" ht="14.4" x14ac:dyDescent="0.3">
      <c r="A701" s="103" t="str">
        <f t="shared" si="74"/>
        <v>Seasonal Residential (Low)</v>
      </c>
      <c r="B701" s="103" t="s">
        <v>12</v>
      </c>
      <c r="D701" s="142" t="s">
        <v>83</v>
      </c>
      <c r="E701" s="147"/>
      <c r="F701" s="148">
        <f>OER</f>
        <v>0.23499999999999999</v>
      </c>
      <c r="G701" s="143"/>
      <c r="H701" s="144">
        <f>IF(OR(ISNUMBER(SEARCH("[DGEN]", E660))=TRUE, ISNUMBER(SEARCH("STREET LIGHT", E660))=TRUE), 0, IF(AND(E662=0, E663=0),0, IF(AND(E663=0, E662*12&gt;250000), 0, IF(AND(E662=0, E663&gt;=50), 0, IF(E662*12&lt;=250000, F701*H699*-1, IF(E663&lt;50, F701*H699*-1, 0))))))</f>
        <v>-35.547033852279618</v>
      </c>
      <c r="I701" s="148">
        <f>OER</f>
        <v>0.23499999999999999</v>
      </c>
      <c r="J701" s="115"/>
      <c r="K701" s="144">
        <f>IF(OR(ISNUMBER(SEARCH("[DGEN]", E660))=TRUE, ISNUMBER(SEARCH("STREET LIGHT", E660))=TRUE), 0, IF(AND(E662=0, E663=0),0, IF(AND(E663=0, E662*12&gt;250000), 0, IF(AND(E662=0, E663&gt;=50), 0, IF(E662*12&lt;=250000, I701*K699*-1, IF(E663&lt;50, I701*K699*-1, 0))))))</f>
        <v>-36.608708440452517</v>
      </c>
      <c r="L701" s="119">
        <f>K701-H701</f>
        <v>-1.0616745881728988</v>
      </c>
      <c r="M701" s="146"/>
    </row>
    <row r="702" spans="1:13" ht="13.8" thickBot="1" x14ac:dyDescent="0.3">
      <c r="A702" s="103" t="str">
        <f t="shared" si="74"/>
        <v>Seasonal Residential (Low)</v>
      </c>
      <c r="B702" s="103" t="s">
        <v>84</v>
      </c>
      <c r="C702" s="24">
        <f>B27</f>
        <v>12</v>
      </c>
      <c r="D702" s="247" t="s">
        <v>85</v>
      </c>
      <c r="E702" s="247"/>
      <c r="F702" s="77"/>
      <c r="G702" s="78"/>
      <c r="H702" s="79">
        <f>H699+H700+H701</f>
        <v>135.38125658634152</v>
      </c>
      <c r="I702" s="80"/>
      <c r="J702" s="80"/>
      <c r="K702" s="81">
        <f>K699+K700+K701</f>
        <v>139.42465554980853</v>
      </c>
      <c r="L702" s="82">
        <f>K702-H702</f>
        <v>4.0433989634670127</v>
      </c>
      <c r="M702" s="83">
        <f>IF((H702)=0,"",(L702/H702))</f>
        <v>2.9866756044536133E-2</v>
      </c>
    </row>
    <row r="703" spans="1:13" ht="13.8" thickBot="1" x14ac:dyDescent="0.3">
      <c r="A703" s="103" t="str">
        <f t="shared" si="74"/>
        <v>Seasonal Residential (Low)</v>
      </c>
      <c r="B703" s="103" t="s">
        <v>12</v>
      </c>
      <c r="D703" s="58"/>
      <c r="E703" s="59"/>
      <c r="F703" s="60"/>
      <c r="G703" s="61"/>
      <c r="H703" s="62"/>
      <c r="I703" s="60"/>
      <c r="J703" s="63"/>
      <c r="K703" s="62"/>
      <c r="L703" s="64"/>
      <c r="M703" s="65"/>
    </row>
    <row r="706" spans="1:14" x14ac:dyDescent="0.25">
      <c r="C706" s="103"/>
      <c r="D706" s="104" t="s">
        <v>34</v>
      </c>
      <c r="E706" s="246" t="str">
        <f>D28</f>
        <v>Seasonal Residential (High)</v>
      </c>
      <c r="F706" s="246"/>
      <c r="G706" s="246"/>
      <c r="H706" s="246"/>
      <c r="I706" s="246"/>
      <c r="J706" s="246"/>
      <c r="K706" s="103" t="str">
        <f>IF(N658="DEMAND - INTERVAL","RTSR - INTERVAL METERED","")</f>
        <v/>
      </c>
    </row>
    <row r="707" spans="1:14" x14ac:dyDescent="0.25">
      <c r="C707" s="103"/>
      <c r="D707" s="104" t="s">
        <v>35</v>
      </c>
      <c r="E707" s="236" t="str">
        <f>H28</f>
        <v>RPP</v>
      </c>
      <c r="F707" s="236"/>
      <c r="G707" s="236"/>
      <c r="H707" s="20"/>
      <c r="I707" s="20"/>
    </row>
    <row r="708" spans="1:14" ht="15.6" x14ac:dyDescent="0.25">
      <c r="C708" s="103"/>
      <c r="D708" s="104" t="s">
        <v>36</v>
      </c>
      <c r="E708" s="21">
        <f>K28</f>
        <v>1500</v>
      </c>
      <c r="F708" s="105" t="s">
        <v>11</v>
      </c>
      <c r="J708" s="22"/>
      <c r="K708" s="22"/>
      <c r="L708" s="22"/>
      <c r="M708" s="22"/>
      <c r="N708" s="22"/>
    </row>
    <row r="709" spans="1:14" ht="15.6" x14ac:dyDescent="0.3">
      <c r="C709" s="103"/>
      <c r="D709" s="104" t="s">
        <v>37</v>
      </c>
      <c r="E709" s="21">
        <f>L28</f>
        <v>0</v>
      </c>
      <c r="F709" s="106" t="s">
        <v>16</v>
      </c>
      <c r="G709" s="107"/>
      <c r="H709" s="108"/>
      <c r="I709" s="108"/>
      <c r="J709" s="108"/>
    </row>
    <row r="710" spans="1:14" x14ac:dyDescent="0.25">
      <c r="C710" s="103"/>
      <c r="D710" s="104" t="s">
        <v>38</v>
      </c>
      <c r="E710" s="23">
        <f>I28</f>
        <v>1.0415000000000001</v>
      </c>
    </row>
    <row r="711" spans="1:14" x14ac:dyDescent="0.25">
      <c r="C711" s="103"/>
      <c r="D711" s="104" t="s">
        <v>39</v>
      </c>
      <c r="E711" s="23">
        <f>J28</f>
        <v>1.0415000000000001</v>
      </c>
    </row>
    <row r="712" spans="1:14" x14ac:dyDescent="0.25">
      <c r="C712" s="103"/>
    </row>
    <row r="713" spans="1:14" x14ac:dyDescent="0.25">
      <c r="C713" s="103"/>
      <c r="E713" s="105"/>
      <c r="F713" s="237" t="s">
        <v>40</v>
      </c>
      <c r="G713" s="238"/>
      <c r="H713" s="239"/>
      <c r="I713" s="237" t="s">
        <v>41</v>
      </c>
      <c r="J713" s="238"/>
      <c r="K713" s="239"/>
      <c r="L713" s="237" t="s">
        <v>42</v>
      </c>
      <c r="M713" s="239"/>
    </row>
    <row r="714" spans="1:14" x14ac:dyDescent="0.25">
      <c r="C714" s="103"/>
      <c r="E714" s="240"/>
      <c r="F714" s="109" t="s">
        <v>43</v>
      </c>
      <c r="G714" s="109" t="s">
        <v>44</v>
      </c>
      <c r="H714" s="110" t="s">
        <v>45</v>
      </c>
      <c r="I714" s="109" t="s">
        <v>43</v>
      </c>
      <c r="J714" s="111" t="s">
        <v>44</v>
      </c>
      <c r="K714" s="110" t="s">
        <v>45</v>
      </c>
      <c r="L714" s="242" t="s">
        <v>46</v>
      </c>
      <c r="M714" s="244" t="s">
        <v>47</v>
      </c>
    </row>
    <row r="715" spans="1:14" x14ac:dyDescent="0.25">
      <c r="C715" s="103"/>
      <c r="E715" s="241"/>
      <c r="F715" s="112" t="s">
        <v>48</v>
      </c>
      <c r="G715" s="112"/>
      <c r="H715" s="113" t="s">
        <v>48</v>
      </c>
      <c r="I715" s="112" t="s">
        <v>48</v>
      </c>
      <c r="J715" s="113"/>
      <c r="K715" s="113" t="s">
        <v>48</v>
      </c>
      <c r="L715" s="243"/>
      <c r="M715" s="245"/>
    </row>
    <row r="716" spans="1:14" x14ac:dyDescent="0.25">
      <c r="A716" s="103" t="str">
        <f>$E706</f>
        <v>Seasonal Residential (High)</v>
      </c>
      <c r="D716" s="114" t="s">
        <v>49</v>
      </c>
      <c r="E716" s="25"/>
      <c r="F716" s="26">
        <f>F130</f>
        <v>88.13</v>
      </c>
      <c r="G716" s="115">
        <v>1</v>
      </c>
      <c r="H716" s="116">
        <f>G716*F716</f>
        <v>88.13</v>
      </c>
      <c r="I716" s="29">
        <f>I130</f>
        <v>92.07</v>
      </c>
      <c r="J716" s="117">
        <f>G716</f>
        <v>1</v>
      </c>
      <c r="K716" s="118">
        <f>J716*I716</f>
        <v>92.07</v>
      </c>
      <c r="L716" s="119">
        <f>K716-H716</f>
        <v>3.9399999999999977</v>
      </c>
      <c r="M716" s="120">
        <f>IF(ISERROR(L716/H716), "", L716/H716)</f>
        <v>4.470668330874842E-2</v>
      </c>
    </row>
    <row r="717" spans="1:14" x14ac:dyDescent="0.25">
      <c r="A717" s="103" t="str">
        <f t="shared" ref="A717:A749" si="81">A716</f>
        <v>Seasonal Residential (High)</v>
      </c>
      <c r="D717" s="114" t="s">
        <v>50</v>
      </c>
      <c r="E717" s="25"/>
      <c r="F717" s="34">
        <f t="shared" ref="F717:F743" si="82">F131</f>
        <v>0</v>
      </c>
      <c r="G717" s="115">
        <f>IF($E709&gt;0, $E709, $E708)</f>
        <v>1500</v>
      </c>
      <c r="H717" s="116">
        <f>G717*F717</f>
        <v>0</v>
      </c>
      <c r="I717" s="35">
        <f t="shared" ref="I717:I743" si="83">I131</f>
        <v>0</v>
      </c>
      <c r="J717" s="117">
        <f>IF($E709&gt;0, $E709, $E708)</f>
        <v>1500</v>
      </c>
      <c r="K717" s="118">
        <f>J717*I717</f>
        <v>0</v>
      </c>
      <c r="L717" s="119">
        <f>K717-H717</f>
        <v>0</v>
      </c>
      <c r="M717" s="120" t="str">
        <f>IF(ISERROR(L717/H717), "", L717/H717)</f>
        <v/>
      </c>
    </row>
    <row r="718" spans="1:14" ht="13.2" hidden="1" customHeight="1" x14ac:dyDescent="0.25">
      <c r="A718" s="103" t="str">
        <f t="shared" si="81"/>
        <v>Seasonal Residential (High)</v>
      </c>
      <c r="D718" s="114" t="s">
        <v>51</v>
      </c>
      <c r="E718" s="25"/>
      <c r="F718" s="34">
        <f t="shared" si="82"/>
        <v>0</v>
      </c>
      <c r="G718" s="115">
        <f>IF($E709&gt;0, $E709, $E708)</f>
        <v>1500</v>
      </c>
      <c r="H718" s="116">
        <v>0</v>
      </c>
      <c r="I718" s="35">
        <f t="shared" si="83"/>
        <v>0</v>
      </c>
      <c r="J718" s="117">
        <f>IF($E709&gt;0, $E709, $E708)</f>
        <v>1500</v>
      </c>
      <c r="K718" s="118">
        <v>0</v>
      </c>
      <c r="L718" s="119"/>
      <c r="M718" s="120"/>
    </row>
    <row r="719" spans="1:14" ht="13.2" hidden="1" customHeight="1" x14ac:dyDescent="0.25">
      <c r="A719" s="103" t="str">
        <f t="shared" si="81"/>
        <v>Seasonal Residential (High)</v>
      </c>
      <c r="D719" s="114" t="s">
        <v>52</v>
      </c>
      <c r="E719" s="25"/>
      <c r="F719" s="34">
        <f t="shared" si="82"/>
        <v>0</v>
      </c>
      <c r="G719" s="115">
        <f>IF($E709&gt;0, $E709, $E708)</f>
        <v>1500</v>
      </c>
      <c r="H719" s="116">
        <v>0</v>
      </c>
      <c r="I719" s="35">
        <f t="shared" si="83"/>
        <v>0</v>
      </c>
      <c r="J719" s="121">
        <f>IF($E709&gt;0, $E709, $E708)</f>
        <v>1500</v>
      </c>
      <c r="K719" s="118">
        <v>0</v>
      </c>
      <c r="L719" s="119">
        <f t="shared" ref="L719:L737" si="84">K719-H719</f>
        <v>0</v>
      </c>
      <c r="M719" s="120" t="str">
        <f>IF(ISERROR(L719/H719), "", L719/H719)</f>
        <v/>
      </c>
    </row>
    <row r="720" spans="1:14" x14ac:dyDescent="0.25">
      <c r="A720" s="103" t="str">
        <f t="shared" si="81"/>
        <v>Seasonal Residential (High)</v>
      </c>
      <c r="D720" s="114" t="s">
        <v>53</v>
      </c>
      <c r="E720" s="25"/>
      <c r="F720" s="26">
        <f t="shared" si="82"/>
        <v>3.1835261927310552</v>
      </c>
      <c r="G720" s="115">
        <v>1</v>
      </c>
      <c r="H720" s="116">
        <f>G720*F720</f>
        <v>3.1835261927310552</v>
      </c>
      <c r="I720" s="29">
        <f t="shared" si="83"/>
        <v>3.1835261927310552</v>
      </c>
      <c r="J720" s="117">
        <f>G720</f>
        <v>1</v>
      </c>
      <c r="K720" s="118">
        <f>J720*I720</f>
        <v>3.1835261927310552</v>
      </c>
      <c r="L720" s="119">
        <f t="shared" si="84"/>
        <v>0</v>
      </c>
      <c r="M720" s="120">
        <f>IF(ISERROR(L720/H720), "", L720/H720)</f>
        <v>0</v>
      </c>
    </row>
    <row r="721" spans="1:15" x14ac:dyDescent="0.25">
      <c r="A721" s="103" t="str">
        <f t="shared" si="81"/>
        <v>Seasonal Residential (High)</v>
      </c>
      <c r="D721" s="114" t="s">
        <v>54</v>
      </c>
      <c r="E721" s="25"/>
      <c r="F721" s="36">
        <f t="shared" si="82"/>
        <v>0</v>
      </c>
      <c r="G721" s="115">
        <f>IF($E709&gt;0, $E709, $E708)</f>
        <v>1500</v>
      </c>
      <c r="H721" s="116">
        <f>G721*F721</f>
        <v>0</v>
      </c>
      <c r="I721" s="35">
        <f t="shared" si="83"/>
        <v>0</v>
      </c>
      <c r="J721" s="117">
        <f>IF($E709&gt;0, $E709, $E708)</f>
        <v>1500</v>
      </c>
      <c r="K721" s="118">
        <f>J721*I721</f>
        <v>0</v>
      </c>
      <c r="L721" s="119">
        <f t="shared" si="84"/>
        <v>0</v>
      </c>
      <c r="M721" s="120" t="str">
        <f>IF(ISERROR(L721/H721), "", L721/H721)</f>
        <v/>
      </c>
    </row>
    <row r="722" spans="1:15" x14ac:dyDescent="0.25">
      <c r="A722" s="103" t="str">
        <f t="shared" si="81"/>
        <v>Seasonal Residential (High)</v>
      </c>
      <c r="B722" s="103" t="s">
        <v>55</v>
      </c>
      <c r="C722" s="24">
        <f>B28</f>
        <v>13</v>
      </c>
      <c r="D722" s="46" t="s">
        <v>56</v>
      </c>
      <c r="E722" s="47"/>
      <c r="F722" s="48"/>
      <c r="G722" s="49"/>
      <c r="H722" s="50">
        <f>SUM(H716:H721)</f>
        <v>91.313526192731047</v>
      </c>
      <c r="I722" s="51"/>
      <c r="J722" s="52"/>
      <c r="K722" s="50">
        <f>SUM(K716:K721)</f>
        <v>95.253526192731044</v>
      </c>
      <c r="L722" s="41">
        <f t="shared" si="84"/>
        <v>3.9399999999999977</v>
      </c>
      <c r="M722" s="42">
        <f>IF((H722)=0,"",(L722/H722))</f>
        <v>4.3148043496688868E-2</v>
      </c>
    </row>
    <row r="723" spans="1:15" x14ac:dyDescent="0.25">
      <c r="A723" s="103" t="str">
        <f t="shared" si="81"/>
        <v>Seasonal Residential (High)</v>
      </c>
      <c r="D723" s="123" t="s">
        <v>57</v>
      </c>
      <c r="E723" s="25"/>
      <c r="F723" s="34">
        <f t="shared" si="82"/>
        <v>0.12752000000000002</v>
      </c>
      <c r="G723" s="43">
        <f>IF(F723=0, 0, $E708*E710-E708)</f>
        <v>62.250000000000227</v>
      </c>
      <c r="H723" s="28">
        <f t="shared" ref="H723:H730" si="85">G723*F723</f>
        <v>7.9381200000000307</v>
      </c>
      <c r="I723" s="35">
        <f t="shared" si="83"/>
        <v>0.12752000000000002</v>
      </c>
      <c r="J723" s="44">
        <f>IF(I723=0, 0, E708*E711-E708)</f>
        <v>62.250000000000227</v>
      </c>
      <c r="K723" s="31">
        <f t="shared" ref="K723:K730" si="86">J723*I723</f>
        <v>7.9381200000000307</v>
      </c>
      <c r="L723" s="119">
        <f t="shared" si="84"/>
        <v>0</v>
      </c>
      <c r="M723" s="120">
        <f t="shared" ref="M723:M730" si="87">IF(ISERROR(L723/H723), "", L723/H723)</f>
        <v>0</v>
      </c>
    </row>
    <row r="724" spans="1:15" ht="26.4" x14ac:dyDescent="0.25">
      <c r="A724" s="103" t="str">
        <f t="shared" si="81"/>
        <v>Seasonal Residential (High)</v>
      </c>
      <c r="D724" s="123" t="s">
        <v>58</v>
      </c>
      <c r="E724" s="25"/>
      <c r="F724" s="36">
        <f t="shared" si="82"/>
        <v>0</v>
      </c>
      <c r="G724" s="55">
        <f>IF($E709&gt;0, $E709, $E708)</f>
        <v>1500</v>
      </c>
      <c r="H724" s="116">
        <f t="shared" si="85"/>
        <v>0</v>
      </c>
      <c r="I724" s="35">
        <f t="shared" si="83"/>
        <v>0</v>
      </c>
      <c r="J724" s="56">
        <f>IF($E709&gt;0, $E709, $E708)</f>
        <v>1500</v>
      </c>
      <c r="K724" s="118">
        <f t="shared" si="86"/>
        <v>0</v>
      </c>
      <c r="L724" s="119">
        <f t="shared" si="84"/>
        <v>0</v>
      </c>
      <c r="M724" s="120" t="str">
        <f t="shared" si="87"/>
        <v/>
      </c>
    </row>
    <row r="725" spans="1:15" x14ac:dyDescent="0.25">
      <c r="A725" s="103" t="str">
        <f t="shared" si="81"/>
        <v>Seasonal Residential (High)</v>
      </c>
      <c r="D725" s="123" t="s">
        <v>59</v>
      </c>
      <c r="E725" s="25"/>
      <c r="F725" s="36">
        <f t="shared" si="82"/>
        <v>0</v>
      </c>
      <c r="G725" s="55">
        <f>IF($E709&gt;0, $E709, $E708)</f>
        <v>1500</v>
      </c>
      <c r="H725" s="116">
        <f t="shared" si="85"/>
        <v>0</v>
      </c>
      <c r="I725" s="35">
        <f t="shared" si="83"/>
        <v>0</v>
      </c>
      <c r="J725" s="56">
        <f>IF($E709&gt;0, $E709, $E708)</f>
        <v>1500</v>
      </c>
      <c r="K725" s="118">
        <f t="shared" si="86"/>
        <v>0</v>
      </c>
      <c r="L725" s="119">
        <f t="shared" si="84"/>
        <v>0</v>
      </c>
      <c r="M725" s="120" t="str">
        <f t="shared" si="87"/>
        <v/>
      </c>
    </row>
    <row r="726" spans="1:15" x14ac:dyDescent="0.25">
      <c r="A726" s="103" t="str">
        <f t="shared" si="81"/>
        <v>Seasonal Residential (High)</v>
      </c>
      <c r="D726" s="123" t="s">
        <v>60</v>
      </c>
      <c r="E726" s="25"/>
      <c r="F726" s="34">
        <f t="shared" si="82"/>
        <v>0</v>
      </c>
      <c r="G726" s="55">
        <f>E708</f>
        <v>1500</v>
      </c>
      <c r="H726" s="116">
        <f t="shared" si="85"/>
        <v>0</v>
      </c>
      <c r="I726" s="35">
        <f t="shared" si="83"/>
        <v>0</v>
      </c>
      <c r="J726" s="56">
        <f>E708</f>
        <v>1500</v>
      </c>
      <c r="K726" s="118">
        <f t="shared" si="86"/>
        <v>0</v>
      </c>
      <c r="L726" s="119">
        <f t="shared" si="84"/>
        <v>0</v>
      </c>
      <c r="M726" s="120" t="str">
        <f t="shared" si="87"/>
        <v/>
      </c>
    </row>
    <row r="727" spans="1:15" x14ac:dyDescent="0.25">
      <c r="A727" s="103" t="str">
        <f t="shared" si="81"/>
        <v>Seasonal Residential (High)</v>
      </c>
      <c r="D727" s="114" t="s">
        <v>61</v>
      </c>
      <c r="E727" s="25"/>
      <c r="F727" s="36">
        <f t="shared" si="82"/>
        <v>1.9360292526651118E-3</v>
      </c>
      <c r="G727" s="55">
        <f>IF($E709&gt;0, $E709, $E708)</f>
        <v>1500</v>
      </c>
      <c r="H727" s="116">
        <f t="shared" si="85"/>
        <v>2.9040438789976677</v>
      </c>
      <c r="I727" s="35">
        <f t="shared" si="83"/>
        <v>2.0245341240681856E-3</v>
      </c>
      <c r="J727" s="56">
        <f>IF($E709&gt;0, $E709, $E708)</f>
        <v>1500</v>
      </c>
      <c r="K727" s="118">
        <f t="shared" si="86"/>
        <v>3.0368011861022781</v>
      </c>
      <c r="L727" s="119">
        <f t="shared" si="84"/>
        <v>0.13275730710461042</v>
      </c>
      <c r="M727" s="120">
        <f t="shared" si="87"/>
        <v>4.5714635396773576E-2</v>
      </c>
      <c r="O727" s="160"/>
    </row>
    <row r="728" spans="1:15" ht="26.4" x14ac:dyDescent="0.25">
      <c r="A728" s="103" t="str">
        <f t="shared" si="81"/>
        <v>Seasonal Residential (High)</v>
      </c>
      <c r="D728" s="123" t="s">
        <v>62</v>
      </c>
      <c r="E728" s="25"/>
      <c r="F728" s="36">
        <f t="shared" si="82"/>
        <v>0.42</v>
      </c>
      <c r="G728" s="115">
        <v>1</v>
      </c>
      <c r="H728" s="116">
        <f t="shared" si="85"/>
        <v>0.42</v>
      </c>
      <c r="I728" s="45">
        <f t="shared" si="83"/>
        <v>0.42</v>
      </c>
      <c r="J728" s="121">
        <v>1</v>
      </c>
      <c r="K728" s="118">
        <f t="shared" si="86"/>
        <v>0.42</v>
      </c>
      <c r="L728" s="119">
        <f t="shared" si="84"/>
        <v>0</v>
      </c>
      <c r="M728" s="120">
        <f t="shared" si="87"/>
        <v>0</v>
      </c>
    </row>
    <row r="729" spans="1:15" x14ac:dyDescent="0.25">
      <c r="A729" s="103" t="str">
        <f t="shared" si="81"/>
        <v>Seasonal Residential (High)</v>
      </c>
      <c r="D729" s="114" t="s">
        <v>63</v>
      </c>
      <c r="E729" s="25"/>
      <c r="F729" s="36">
        <f t="shared" si="82"/>
        <v>0.23509440832387421</v>
      </c>
      <c r="G729" s="115">
        <v>1</v>
      </c>
      <c r="H729" s="116">
        <f t="shared" si="85"/>
        <v>0.23509440832387421</v>
      </c>
      <c r="I729" s="29">
        <f t="shared" si="83"/>
        <v>0.23509440832387421</v>
      </c>
      <c r="J729" s="121">
        <v>1</v>
      </c>
      <c r="K729" s="118">
        <f t="shared" si="86"/>
        <v>0.23509440832387421</v>
      </c>
      <c r="L729" s="119">
        <f t="shared" si="84"/>
        <v>0</v>
      </c>
      <c r="M729" s="120">
        <f t="shared" si="87"/>
        <v>0</v>
      </c>
    </row>
    <row r="730" spans="1:15" x14ac:dyDescent="0.25">
      <c r="A730" s="103" t="str">
        <f t="shared" si="81"/>
        <v>Seasonal Residential (High)</v>
      </c>
      <c r="D730" s="114" t="s">
        <v>64</v>
      </c>
      <c r="E730" s="25"/>
      <c r="F730" s="34">
        <f t="shared" si="82"/>
        <v>0</v>
      </c>
      <c r="G730" s="55">
        <f>IF($E709&gt;0, $E709, $E708)</f>
        <v>1500</v>
      </c>
      <c r="H730" s="116">
        <f t="shared" si="85"/>
        <v>0</v>
      </c>
      <c r="I730" s="35">
        <f t="shared" si="83"/>
        <v>0</v>
      </c>
      <c r="J730" s="56">
        <f>IF($E709&gt;0, $E709, $E708)</f>
        <v>1500</v>
      </c>
      <c r="K730" s="118">
        <f t="shared" si="86"/>
        <v>0</v>
      </c>
      <c r="L730" s="119">
        <f t="shared" si="84"/>
        <v>0</v>
      </c>
      <c r="M730" s="120" t="str">
        <f t="shared" si="87"/>
        <v/>
      </c>
    </row>
    <row r="731" spans="1:15" ht="26.4" x14ac:dyDescent="0.25">
      <c r="A731" s="103" t="str">
        <f t="shared" si="81"/>
        <v>Seasonal Residential (High)</v>
      </c>
      <c r="B731" s="103" t="s">
        <v>65</v>
      </c>
      <c r="C731" s="24">
        <f>B28</f>
        <v>13</v>
      </c>
      <c r="D731" s="46" t="s">
        <v>66</v>
      </c>
      <c r="E731" s="47"/>
      <c r="F731" s="48"/>
      <c r="G731" s="49"/>
      <c r="H731" s="50">
        <f>SUM(H722:H730)</f>
        <v>102.81078448005262</v>
      </c>
      <c r="I731" s="51"/>
      <c r="J731" s="52"/>
      <c r="K731" s="50">
        <f>SUM(K722:K730)</f>
        <v>106.88354178715723</v>
      </c>
      <c r="L731" s="41">
        <f t="shared" si="84"/>
        <v>4.0727573071046095</v>
      </c>
      <c r="M731" s="42">
        <f>IF((H731)=0,"",(L731/H731))</f>
        <v>3.961410592966351E-2</v>
      </c>
    </row>
    <row r="732" spans="1:15" x14ac:dyDescent="0.25">
      <c r="A732" s="103" t="str">
        <f t="shared" si="81"/>
        <v>Seasonal Residential (High)</v>
      </c>
      <c r="D732" s="126" t="s">
        <v>67</v>
      </c>
      <c r="E732" s="25"/>
      <c r="F732" s="36">
        <f t="shared" si="82"/>
        <v>1.46E-2</v>
      </c>
      <c r="G732" s="43">
        <f>IF($E709&gt;0, $E709, $E708*$E710)</f>
        <v>1562.2500000000002</v>
      </c>
      <c r="H732" s="116">
        <f>G732*F732</f>
        <v>22.808850000000003</v>
      </c>
      <c r="I732" s="35">
        <f t="shared" si="83"/>
        <v>1.54E-2</v>
      </c>
      <c r="J732" s="44">
        <f>IF($E709&gt;0, $E709, $E708*$E711)</f>
        <v>1562.2500000000002</v>
      </c>
      <c r="K732" s="118">
        <f>J732*I732</f>
        <v>24.058650000000004</v>
      </c>
      <c r="L732" s="119">
        <f t="shared" si="84"/>
        <v>1.2498000000000005</v>
      </c>
      <c r="M732" s="120">
        <f>IF(ISERROR(L732/H732), "", L732/H732)</f>
        <v>5.4794520547945216E-2</v>
      </c>
      <c r="N732" s="127" t="str">
        <f>IF(ISERROR(ABS(M732)), "", IF(ABS(M732)&gt;=4%, "In the manager's summary, discuss the reasoning for the change in RTSR rates", ""))</f>
        <v>In the manager's summary, discuss the reasoning for the change in RTSR rates</v>
      </c>
      <c r="O732" s="160"/>
    </row>
    <row r="733" spans="1:15" ht="26.4" x14ac:dyDescent="0.25">
      <c r="A733" s="103" t="str">
        <f t="shared" si="81"/>
        <v>Seasonal Residential (High)</v>
      </c>
      <c r="D733" s="128" t="s">
        <v>68</v>
      </c>
      <c r="E733" s="25"/>
      <c r="F733" s="36">
        <f t="shared" si="82"/>
        <v>1.2699999999999999E-2</v>
      </c>
      <c r="G733" s="43">
        <f>IF($E709&gt;0, $E709, $E708*$E710)</f>
        <v>1562.2500000000002</v>
      </c>
      <c r="H733" s="116">
        <f>G733*F733</f>
        <v>19.840575000000001</v>
      </c>
      <c r="I733" s="35">
        <f t="shared" si="83"/>
        <v>1.34E-2</v>
      </c>
      <c r="J733" s="44">
        <f>IF($E709&gt;0, $E709, $E708*$E711)</f>
        <v>1562.2500000000002</v>
      </c>
      <c r="K733" s="118">
        <f>J733*I733</f>
        <v>20.934150000000002</v>
      </c>
      <c r="L733" s="119">
        <f t="shared" si="84"/>
        <v>1.0935750000000013</v>
      </c>
      <c r="M733" s="120">
        <f>IF(ISERROR(L733/H733), "", L733/H733)</f>
        <v>5.5118110236220534E-2</v>
      </c>
      <c r="N733" s="127" t="str">
        <f>IF(ISERROR(ABS(M733)), "", IF(ABS(M733)&gt;=4%, "In the manager's summary, discuss the reasoning for the change in RTSR rates", ""))</f>
        <v>In the manager's summary, discuss the reasoning for the change in RTSR rates</v>
      </c>
      <c r="O733" s="160"/>
    </row>
    <row r="734" spans="1:15" ht="26.4" x14ac:dyDescent="0.25">
      <c r="A734" s="103" t="str">
        <f t="shared" si="81"/>
        <v>Seasonal Residential (High)</v>
      </c>
      <c r="B734" s="103" t="s">
        <v>69</v>
      </c>
      <c r="C734" s="24">
        <f>B28</f>
        <v>13</v>
      </c>
      <c r="D734" s="46" t="s">
        <v>70</v>
      </c>
      <c r="E734" s="47"/>
      <c r="F734" s="48"/>
      <c r="G734" s="49"/>
      <c r="H734" s="50">
        <f>SUM(H731:H733)</f>
        <v>145.46020948005264</v>
      </c>
      <c r="I734" s="51"/>
      <c r="J734" s="52"/>
      <c r="K734" s="50">
        <f>SUM(K731:K733)</f>
        <v>151.87634178715723</v>
      </c>
      <c r="L734" s="41">
        <f t="shared" si="84"/>
        <v>6.4161323071045899</v>
      </c>
      <c r="M734" s="42">
        <f>IF((H734)=0,"",(L734/H734))</f>
        <v>4.4109191991672826E-2</v>
      </c>
    </row>
    <row r="735" spans="1:15" ht="26.4" x14ac:dyDescent="0.25">
      <c r="A735" s="103" t="str">
        <f t="shared" si="81"/>
        <v>Seasonal Residential (High)</v>
      </c>
      <c r="D735" s="129" t="s">
        <v>71</v>
      </c>
      <c r="E735" s="25"/>
      <c r="F735" s="34">
        <f t="shared" si="82"/>
        <v>4.7000000000000002E-3</v>
      </c>
      <c r="G735" s="43">
        <f>E708*E710</f>
        <v>1562.2500000000002</v>
      </c>
      <c r="H735" s="53">
        <f>G735*F735</f>
        <v>7.342575000000001</v>
      </c>
      <c r="I735" s="35">
        <f t="shared" si="83"/>
        <v>4.7000000000000002E-3</v>
      </c>
      <c r="J735" s="44">
        <f>E708*E711</f>
        <v>1562.2500000000002</v>
      </c>
      <c r="K735" s="31">
        <f>J735*I735</f>
        <v>7.342575000000001</v>
      </c>
      <c r="L735" s="119">
        <f t="shared" si="84"/>
        <v>0</v>
      </c>
      <c r="M735" s="120">
        <f>IF(ISERROR(L735/H735), "", L735/H735)</f>
        <v>0</v>
      </c>
    </row>
    <row r="736" spans="1:15" ht="26.4" x14ac:dyDescent="0.25">
      <c r="A736" s="103" t="str">
        <f t="shared" si="81"/>
        <v>Seasonal Residential (High)</v>
      </c>
      <c r="D736" s="129" t="s">
        <v>72</v>
      </c>
      <c r="E736" s="25"/>
      <c r="F736" s="34">
        <f t="shared" si="82"/>
        <v>5.9999999999999995E-4</v>
      </c>
      <c r="G736" s="43">
        <f>E708*E710</f>
        <v>1562.2500000000002</v>
      </c>
      <c r="H736" s="53">
        <f>G736*F736</f>
        <v>0.93735000000000002</v>
      </c>
      <c r="I736" s="35">
        <f t="shared" si="83"/>
        <v>5.9999999999999995E-4</v>
      </c>
      <c r="J736" s="44">
        <f>E708*E711</f>
        <v>1562.2500000000002</v>
      </c>
      <c r="K736" s="31">
        <f>J736*I736</f>
        <v>0.93735000000000002</v>
      </c>
      <c r="L736" s="119">
        <f t="shared" si="84"/>
        <v>0</v>
      </c>
      <c r="M736" s="120">
        <f>IF(ISERROR(L736/H736), "", L736/H736)</f>
        <v>0</v>
      </c>
    </row>
    <row r="737" spans="1:13" x14ac:dyDescent="0.25">
      <c r="A737" s="103" t="str">
        <f t="shared" si="81"/>
        <v>Seasonal Residential (High)</v>
      </c>
      <c r="D737" s="25" t="s">
        <v>73</v>
      </c>
      <c r="E737" s="25"/>
      <c r="F737" s="54">
        <f t="shared" si="82"/>
        <v>0.25</v>
      </c>
      <c r="G737" s="115">
        <v>1</v>
      </c>
      <c r="H737" s="130">
        <f>G737*F737</f>
        <v>0.25</v>
      </c>
      <c r="I737" s="45">
        <f t="shared" si="83"/>
        <v>0.25</v>
      </c>
      <c r="J737" s="117">
        <v>1</v>
      </c>
      <c r="K737" s="118">
        <f>J737*I737</f>
        <v>0.25</v>
      </c>
      <c r="L737" s="119">
        <f t="shared" si="84"/>
        <v>0</v>
      </c>
      <c r="M737" s="120">
        <f>IF(ISERROR(L737/H737), "", L737/H737)</f>
        <v>0</v>
      </c>
    </row>
    <row r="738" spans="1:13" ht="26.4" x14ac:dyDescent="0.25">
      <c r="A738" s="103" t="str">
        <f t="shared" si="81"/>
        <v>Seasonal Residential (High)</v>
      </c>
      <c r="D738" s="129" t="s">
        <v>74</v>
      </c>
      <c r="E738" s="25"/>
      <c r="F738" s="34">
        <f t="shared" si="82"/>
        <v>0</v>
      </c>
      <c r="G738" s="55"/>
      <c r="H738" s="130"/>
      <c r="I738" s="35">
        <f t="shared" si="83"/>
        <v>0</v>
      </c>
      <c r="J738" s="56"/>
      <c r="K738" s="118"/>
      <c r="L738" s="119"/>
      <c r="M738" s="120"/>
    </row>
    <row r="739" spans="1:13" x14ac:dyDescent="0.25">
      <c r="A739" s="103" t="str">
        <f t="shared" si="81"/>
        <v>Seasonal Residential (High)</v>
      </c>
      <c r="B739" s="103" t="s">
        <v>12</v>
      </c>
      <c r="D739" s="25" t="s">
        <v>75</v>
      </c>
      <c r="E739" s="25"/>
      <c r="F739" s="34">
        <f t="shared" si="82"/>
        <v>9.8000000000000004E-2</v>
      </c>
      <c r="G739" s="55">
        <f>IF(AND(E708*12&gt;=150000),OffPeakPer*E708*E710,OffPeakPer*E708)</f>
        <v>960</v>
      </c>
      <c r="H739" s="130">
        <f>G739*F739</f>
        <v>94.08</v>
      </c>
      <c r="I739" s="35">
        <f t="shared" si="83"/>
        <v>9.8000000000000004E-2</v>
      </c>
      <c r="J739" s="56">
        <f>IF(AND(E708*12&gt;=150000),OffPeakPer*E708*E711,OffPeakPer*E708)</f>
        <v>960</v>
      </c>
      <c r="K739" s="118">
        <f>J739*I739</f>
        <v>94.08</v>
      </c>
      <c r="L739" s="119">
        <f>K739-H739</f>
        <v>0</v>
      </c>
      <c r="M739" s="120">
        <f>IF(ISERROR(L739/H739), "", L739/H739)</f>
        <v>0</v>
      </c>
    </row>
    <row r="740" spans="1:13" x14ac:dyDescent="0.25">
      <c r="A740" s="103" t="str">
        <f t="shared" si="81"/>
        <v>Seasonal Residential (High)</v>
      </c>
      <c r="B740" s="103" t="s">
        <v>12</v>
      </c>
      <c r="D740" s="25" t="s">
        <v>76</v>
      </c>
      <c r="E740" s="25"/>
      <c r="F740" s="34">
        <f t="shared" si="82"/>
        <v>0.157</v>
      </c>
      <c r="G740" s="55">
        <f>IF(AND(E708*12&gt;=150000),MidPeakPer*E708*E710,MidPeakPer*E708)</f>
        <v>270</v>
      </c>
      <c r="H740" s="130">
        <f>G740*F740</f>
        <v>42.39</v>
      </c>
      <c r="I740" s="35">
        <f t="shared" si="83"/>
        <v>0.157</v>
      </c>
      <c r="J740" s="56">
        <f>IF(AND(E708*12&gt;=150000),MidPeakPer*E708*E711,MidPeakPer*E708)</f>
        <v>270</v>
      </c>
      <c r="K740" s="118">
        <f>J740*I740</f>
        <v>42.39</v>
      </c>
      <c r="L740" s="119">
        <f>K740-H740</f>
        <v>0</v>
      </c>
      <c r="M740" s="120">
        <f>IF(ISERROR(L740/H740), "", L740/H740)</f>
        <v>0</v>
      </c>
    </row>
    <row r="741" spans="1:13" ht="13.8" thickBot="1" x14ac:dyDescent="0.3">
      <c r="A741" s="103" t="str">
        <f t="shared" si="81"/>
        <v>Seasonal Residential (High)</v>
      </c>
      <c r="B741" s="103" t="s">
        <v>12</v>
      </c>
      <c r="D741" s="103" t="s">
        <v>77</v>
      </c>
      <c r="E741" s="25"/>
      <c r="F741" s="34">
        <f t="shared" si="82"/>
        <v>0.20300000000000001</v>
      </c>
      <c r="G741" s="55">
        <f>IF(AND(E708*12&gt;=150000),OnPeakPer*E708*E710,OnPeakPer*E708)</f>
        <v>270</v>
      </c>
      <c r="H741" s="130">
        <f>G741*F741</f>
        <v>54.81</v>
      </c>
      <c r="I741" s="35">
        <f t="shared" si="83"/>
        <v>0.20300000000000001</v>
      </c>
      <c r="J741" s="56">
        <f>IF(AND(E708*12&gt;=150000),OnPeakPer*E708*E711,OnPeakPer*E708)</f>
        <v>270</v>
      </c>
      <c r="K741" s="118">
        <f>J741*I741</f>
        <v>54.81</v>
      </c>
      <c r="L741" s="119">
        <f>K741-H741</f>
        <v>0</v>
      </c>
      <c r="M741" s="120">
        <f>IF(ISERROR(L741/H741), "", L741/H741)</f>
        <v>0</v>
      </c>
    </row>
    <row r="742" spans="1:13" ht="13.2" hidden="1" customHeight="1" x14ac:dyDescent="0.25">
      <c r="A742" s="103" t="str">
        <f t="shared" si="81"/>
        <v>Seasonal Residential (High)</v>
      </c>
      <c r="B742" s="103" t="s">
        <v>78</v>
      </c>
      <c r="D742" s="25" t="s">
        <v>79</v>
      </c>
      <c r="E742" s="25"/>
      <c r="F742" s="34">
        <f t="shared" si="82"/>
        <v>0.11308</v>
      </c>
      <c r="G742" s="55">
        <f>IF(AND(E708*12&gt;=150000),E708*E710,E708)</f>
        <v>1500</v>
      </c>
      <c r="H742" s="130">
        <f>G742*F742</f>
        <v>169.62</v>
      </c>
      <c r="I742" s="35">
        <f t="shared" si="83"/>
        <v>0.11308</v>
      </c>
      <c r="J742" s="56">
        <f>IF(AND(E708*12&gt;=150000),E708*E711,E708)</f>
        <v>1500</v>
      </c>
      <c r="K742" s="118">
        <f>J742*I742</f>
        <v>169.62</v>
      </c>
      <c r="L742" s="119">
        <f>K742-H742</f>
        <v>0</v>
      </c>
      <c r="M742" s="120">
        <f>IF(ISERROR(L742/H742), "", L742/H742)</f>
        <v>0</v>
      </c>
    </row>
    <row r="743" spans="1:13" ht="13.8" hidden="1" customHeight="1" thickBot="1" x14ac:dyDescent="0.3">
      <c r="A743" s="103" t="str">
        <f t="shared" si="81"/>
        <v>Seasonal Residential (High)</v>
      </c>
      <c r="B743" s="103" t="s">
        <v>17</v>
      </c>
      <c r="D743" s="25" t="s">
        <v>80</v>
      </c>
      <c r="E743" s="25"/>
      <c r="F743" s="34">
        <f t="shared" si="82"/>
        <v>0.11308</v>
      </c>
      <c r="G743" s="55">
        <f>IF(AND(E708*12&gt;=150000),E708*E710,E708)</f>
        <v>1500</v>
      </c>
      <c r="H743" s="130">
        <f>G743*F743</f>
        <v>169.62</v>
      </c>
      <c r="I743" s="35">
        <f t="shared" si="83"/>
        <v>0.11308</v>
      </c>
      <c r="J743" s="56">
        <f>IF(AND(E708*12&gt;=150000),E708*E711,E708)</f>
        <v>1500</v>
      </c>
      <c r="K743" s="118">
        <f>J743*I743</f>
        <v>169.62</v>
      </c>
      <c r="L743" s="119">
        <f>K743-H743</f>
        <v>0</v>
      </c>
      <c r="M743" s="120">
        <f>IF(ISERROR(L743/H743), "", L743/H743)</f>
        <v>0</v>
      </c>
    </row>
    <row r="744" spans="1:13" ht="13.8" thickBot="1" x14ac:dyDescent="0.3">
      <c r="A744" s="103" t="str">
        <f t="shared" si="81"/>
        <v>Seasonal Residential (High)</v>
      </c>
      <c r="D744" s="58"/>
      <c r="E744" s="59"/>
      <c r="F744" s="60"/>
      <c r="G744" s="61"/>
      <c r="H744" s="62"/>
      <c r="I744" s="60"/>
      <c r="J744" s="63"/>
      <c r="K744" s="62"/>
      <c r="L744" s="64"/>
      <c r="M744" s="65"/>
    </row>
    <row r="745" spans="1:13" x14ac:dyDescent="0.25">
      <c r="A745" s="103" t="str">
        <f t="shared" si="81"/>
        <v>Seasonal Residential (High)</v>
      </c>
      <c r="B745" s="103" t="s">
        <v>12</v>
      </c>
      <c r="D745" s="135" t="s">
        <v>81</v>
      </c>
      <c r="E745" s="25"/>
      <c r="F745" s="136"/>
      <c r="G745" s="137"/>
      <c r="H745" s="138">
        <f>SUM(H735:H741,H734)</f>
        <v>345.27013448005266</v>
      </c>
      <c r="I745" s="139"/>
      <c r="J745" s="139"/>
      <c r="K745" s="138">
        <f>SUM(K735:K741,K734)</f>
        <v>351.68626678715725</v>
      </c>
      <c r="L745" s="140">
        <f>K745-H745</f>
        <v>6.4161323071045899</v>
      </c>
      <c r="M745" s="141">
        <f>IF((H745)=0,"",(L745/H745))</f>
        <v>1.858293453839191E-2</v>
      </c>
    </row>
    <row r="746" spans="1:13" x14ac:dyDescent="0.25">
      <c r="A746" s="103" t="str">
        <f t="shared" si="81"/>
        <v>Seasonal Residential (High)</v>
      </c>
      <c r="B746" s="103" t="s">
        <v>12</v>
      </c>
      <c r="D746" s="142" t="s">
        <v>82</v>
      </c>
      <c r="E746" s="25"/>
      <c r="F746" s="136">
        <v>0.13</v>
      </c>
      <c r="G746" s="143"/>
      <c r="H746" s="144">
        <f>H745*F746</f>
        <v>44.885117482406848</v>
      </c>
      <c r="I746" s="145">
        <v>0.13</v>
      </c>
      <c r="J746" s="115"/>
      <c r="K746" s="144">
        <f>K745*I746</f>
        <v>45.719214682330445</v>
      </c>
      <c r="L746" s="119">
        <f>K746-H746</f>
        <v>0.83409719992359754</v>
      </c>
      <c r="M746" s="146">
        <f>IF((H746)=0,"",(L746/H746))</f>
        <v>1.8582934538391927E-2</v>
      </c>
    </row>
    <row r="747" spans="1:13" ht="14.4" x14ac:dyDescent="0.3">
      <c r="A747" s="103" t="str">
        <f t="shared" si="81"/>
        <v>Seasonal Residential (High)</v>
      </c>
      <c r="B747" s="103" t="s">
        <v>12</v>
      </c>
      <c r="D747" s="142" t="s">
        <v>83</v>
      </c>
      <c r="E747" s="147"/>
      <c r="F747" s="148">
        <f>OER</f>
        <v>0.23499999999999999</v>
      </c>
      <c r="G747" s="143"/>
      <c r="H747" s="144">
        <f>IF(OR(ISNUMBER(SEARCH("[DGEN]", E706))=TRUE, ISNUMBER(SEARCH("STREET LIGHT", E706))=TRUE), 0, IF(AND(E708=0, E709=0),0, IF(AND(E709=0, E708*12&gt;250000), 0, IF(AND(E708=0, E709&gt;=50), 0, IF(E708*12&lt;=250000, F747*H745*-1, IF(E709&lt;50, F747*H745*-1, 0))))))</f>
        <v>-81.138481602812377</v>
      </c>
      <c r="I747" s="148">
        <f>OER</f>
        <v>0.23499999999999999</v>
      </c>
      <c r="J747" s="115"/>
      <c r="K747" s="144">
        <f>IF(OR(ISNUMBER(SEARCH("[DGEN]", E706))=TRUE, ISNUMBER(SEARCH("STREET LIGHT", E706))=TRUE), 0, IF(AND(E708=0, E709=0),0, IF(AND(E709=0, E708*12&gt;250000), 0, IF(AND(E708=0, E709&gt;=50), 0, IF(E708*12&lt;=250000, I747*K745*-1, IF(E709&lt;50, I747*K745*-1, 0))))))</f>
        <v>-82.646272694981946</v>
      </c>
      <c r="L747" s="119">
        <f>K747-H747</f>
        <v>-1.507791092169569</v>
      </c>
      <c r="M747" s="146"/>
    </row>
    <row r="748" spans="1:13" ht="13.8" thickBot="1" x14ac:dyDescent="0.3">
      <c r="A748" s="103" t="str">
        <f t="shared" si="81"/>
        <v>Seasonal Residential (High)</v>
      </c>
      <c r="B748" s="103" t="s">
        <v>84</v>
      </c>
      <c r="C748" s="24">
        <f>B28</f>
        <v>13</v>
      </c>
      <c r="D748" s="247" t="s">
        <v>85</v>
      </c>
      <c r="E748" s="247"/>
      <c r="F748" s="77"/>
      <c r="G748" s="78"/>
      <c r="H748" s="79">
        <f>H745+H746+H747</f>
        <v>309.01677035964713</v>
      </c>
      <c r="I748" s="80"/>
      <c r="J748" s="80"/>
      <c r="K748" s="81">
        <f>K745+K746+K747</f>
        <v>314.75920877450574</v>
      </c>
      <c r="L748" s="82">
        <f>K748-H748</f>
        <v>5.7424384148586114</v>
      </c>
      <c r="M748" s="83">
        <f>IF((H748)=0,"",(L748/H748))</f>
        <v>1.858293453839192E-2</v>
      </c>
    </row>
    <row r="749" spans="1:13" ht="13.8" thickBot="1" x14ac:dyDescent="0.3">
      <c r="A749" s="103" t="str">
        <f t="shared" si="81"/>
        <v>Seasonal Residential (High)</v>
      </c>
      <c r="B749" s="103" t="s">
        <v>12</v>
      </c>
      <c r="D749" s="58"/>
      <c r="E749" s="59"/>
      <c r="F749" s="60"/>
      <c r="G749" s="61"/>
      <c r="H749" s="62"/>
      <c r="I749" s="60"/>
      <c r="J749" s="63"/>
      <c r="K749" s="62"/>
      <c r="L749" s="64"/>
      <c r="M749" s="65"/>
    </row>
    <row r="752" spans="1:13" x14ac:dyDescent="0.25">
      <c r="C752" s="103"/>
      <c r="D752" s="104" t="s">
        <v>34</v>
      </c>
      <c r="E752" s="246" t="str">
        <f>D29</f>
        <v>GS &lt; 50 (Low)</v>
      </c>
      <c r="F752" s="246"/>
      <c r="G752" s="246"/>
      <c r="H752" s="246"/>
      <c r="I752" s="246"/>
      <c r="J752" s="246"/>
      <c r="K752" s="103" t="str">
        <f>IF(N704="DEMAND - INTERVAL","RTSR - INTERVAL METERED","")</f>
        <v/>
      </c>
    </row>
    <row r="753" spans="1:14" x14ac:dyDescent="0.25">
      <c r="C753" s="103"/>
      <c r="D753" s="104" t="s">
        <v>35</v>
      </c>
      <c r="E753" s="236" t="str">
        <f>H29</f>
        <v>RPP</v>
      </c>
      <c r="F753" s="236"/>
      <c r="G753" s="236"/>
      <c r="H753" s="20"/>
      <c r="I753" s="20"/>
    </row>
    <row r="754" spans="1:14" ht="15.6" x14ac:dyDescent="0.25">
      <c r="C754" s="103"/>
      <c r="D754" s="104" t="s">
        <v>36</v>
      </c>
      <c r="E754" s="21">
        <f>K29</f>
        <v>1000</v>
      </c>
      <c r="F754" s="105" t="s">
        <v>11</v>
      </c>
      <c r="J754" s="22"/>
      <c r="K754" s="22"/>
      <c r="L754" s="22"/>
      <c r="M754" s="22"/>
      <c r="N754" s="22"/>
    </row>
    <row r="755" spans="1:14" ht="15.6" x14ac:dyDescent="0.3">
      <c r="C755" s="103"/>
      <c r="D755" s="104" t="s">
        <v>37</v>
      </c>
      <c r="E755" s="21">
        <f>L29</f>
        <v>0</v>
      </c>
      <c r="F755" s="106" t="s">
        <v>16</v>
      </c>
      <c r="G755" s="107"/>
      <c r="H755" s="108"/>
      <c r="I755" s="108"/>
      <c r="J755" s="108"/>
    </row>
    <row r="756" spans="1:14" x14ac:dyDescent="0.25">
      <c r="C756" s="103"/>
      <c r="D756" s="104" t="s">
        <v>38</v>
      </c>
      <c r="E756" s="23">
        <f>I29</f>
        <v>1.0415000000000001</v>
      </c>
    </row>
    <row r="757" spans="1:14" x14ac:dyDescent="0.25">
      <c r="C757" s="103"/>
      <c r="D757" s="104" t="s">
        <v>39</v>
      </c>
      <c r="E757" s="23">
        <f>J29</f>
        <v>1.0415000000000001</v>
      </c>
    </row>
    <row r="758" spans="1:14" x14ac:dyDescent="0.25">
      <c r="C758" s="103"/>
    </row>
    <row r="759" spans="1:14" x14ac:dyDescent="0.25">
      <c r="C759" s="103"/>
      <c r="E759" s="105"/>
      <c r="F759" s="237" t="s">
        <v>40</v>
      </c>
      <c r="G759" s="238"/>
      <c r="H759" s="239"/>
      <c r="I759" s="237" t="s">
        <v>41</v>
      </c>
      <c r="J759" s="238"/>
      <c r="K759" s="239"/>
      <c r="L759" s="237" t="s">
        <v>42</v>
      </c>
      <c r="M759" s="239"/>
    </row>
    <row r="760" spans="1:14" x14ac:dyDescent="0.25">
      <c r="C760" s="103"/>
      <c r="E760" s="240"/>
      <c r="F760" s="109" t="s">
        <v>43</v>
      </c>
      <c r="G760" s="109" t="s">
        <v>44</v>
      </c>
      <c r="H760" s="110" t="s">
        <v>45</v>
      </c>
      <c r="I760" s="109" t="s">
        <v>43</v>
      </c>
      <c r="J760" s="111" t="s">
        <v>44</v>
      </c>
      <c r="K760" s="110" t="s">
        <v>45</v>
      </c>
      <c r="L760" s="242" t="s">
        <v>46</v>
      </c>
      <c r="M760" s="244" t="s">
        <v>47</v>
      </c>
    </row>
    <row r="761" spans="1:14" x14ac:dyDescent="0.25">
      <c r="C761" s="103"/>
      <c r="E761" s="241"/>
      <c r="F761" s="112" t="s">
        <v>48</v>
      </c>
      <c r="G761" s="112"/>
      <c r="H761" s="113" t="s">
        <v>48</v>
      </c>
      <c r="I761" s="112" t="s">
        <v>48</v>
      </c>
      <c r="J761" s="113"/>
      <c r="K761" s="113" t="s">
        <v>48</v>
      </c>
      <c r="L761" s="243"/>
      <c r="M761" s="245"/>
    </row>
    <row r="762" spans="1:14" x14ac:dyDescent="0.25">
      <c r="A762" s="103" t="str">
        <f>$E752</f>
        <v>GS &lt; 50 (Low)</v>
      </c>
      <c r="D762" s="114" t="s">
        <v>49</v>
      </c>
      <c r="E762" s="25"/>
      <c r="F762" s="26">
        <f>F186</f>
        <v>27.24</v>
      </c>
      <c r="G762" s="115">
        <v>1</v>
      </c>
      <c r="H762" s="116">
        <f>G762*F762</f>
        <v>27.24</v>
      </c>
      <c r="I762" s="29">
        <f>I186</f>
        <v>27.24</v>
      </c>
      <c r="J762" s="117">
        <f>G762</f>
        <v>1</v>
      </c>
      <c r="K762" s="118">
        <f>J762*I762</f>
        <v>27.24</v>
      </c>
      <c r="L762" s="119">
        <f>K762-H762</f>
        <v>0</v>
      </c>
      <c r="M762" s="120">
        <f>IF(ISERROR(L762/H762), "", L762/H762)</f>
        <v>0</v>
      </c>
    </row>
    <row r="763" spans="1:14" x14ac:dyDescent="0.25">
      <c r="A763" s="103" t="str">
        <f t="shared" ref="A763:A795" si="88">A762</f>
        <v>GS &lt; 50 (Low)</v>
      </c>
      <c r="D763" s="114" t="s">
        <v>50</v>
      </c>
      <c r="E763" s="25"/>
      <c r="F763" s="34">
        <f t="shared" ref="F763:F789" si="89">F187</f>
        <v>3.5499999999999997E-2</v>
      </c>
      <c r="G763" s="115">
        <f>IF($E755&gt;0, $E755, $E754)</f>
        <v>1000</v>
      </c>
      <c r="H763" s="116">
        <f>G763*F763</f>
        <v>35.5</v>
      </c>
      <c r="I763" s="35">
        <f t="shared" ref="I763:I789" si="90">I187</f>
        <v>3.7600000000000001E-2</v>
      </c>
      <c r="J763" s="117">
        <f>IF($E755&gt;0, $E755, $E754)</f>
        <v>1000</v>
      </c>
      <c r="K763" s="118">
        <f>J763*I763</f>
        <v>37.6</v>
      </c>
      <c r="L763" s="119">
        <f>K763-H763</f>
        <v>2.1000000000000014</v>
      </c>
      <c r="M763" s="120">
        <f>IF(ISERROR(L763/H763), "", L763/H763)</f>
        <v>5.9154929577464828E-2</v>
      </c>
    </row>
    <row r="764" spans="1:14" ht="13.2" hidden="1" customHeight="1" x14ac:dyDescent="0.25">
      <c r="A764" s="103" t="str">
        <f t="shared" si="88"/>
        <v>GS &lt; 50 (Low)</v>
      </c>
      <c r="D764" s="114" t="s">
        <v>51</v>
      </c>
      <c r="E764" s="25"/>
      <c r="F764" s="34">
        <f t="shared" si="89"/>
        <v>0</v>
      </c>
      <c r="G764" s="115">
        <f>IF($E755&gt;0, $E755, $E754)</f>
        <v>1000</v>
      </c>
      <c r="H764" s="116">
        <v>0</v>
      </c>
      <c r="I764" s="35">
        <f t="shared" si="90"/>
        <v>0</v>
      </c>
      <c r="J764" s="117">
        <f>IF($E755&gt;0, $E755, $E754)</f>
        <v>1000</v>
      </c>
      <c r="K764" s="118">
        <v>0</v>
      </c>
      <c r="L764" s="119"/>
      <c r="M764" s="120"/>
    </row>
    <row r="765" spans="1:14" ht="13.2" hidden="1" customHeight="1" x14ac:dyDescent="0.25">
      <c r="A765" s="103" t="str">
        <f t="shared" si="88"/>
        <v>GS &lt; 50 (Low)</v>
      </c>
      <c r="D765" s="114" t="s">
        <v>52</v>
      </c>
      <c r="E765" s="25"/>
      <c r="F765" s="34">
        <f t="shared" si="89"/>
        <v>0</v>
      </c>
      <c r="G765" s="115">
        <f>IF($E755&gt;0, $E755, $E754)</f>
        <v>1000</v>
      </c>
      <c r="H765" s="116">
        <v>0</v>
      </c>
      <c r="I765" s="35">
        <f t="shared" si="90"/>
        <v>0</v>
      </c>
      <c r="J765" s="121">
        <f>IF($E755&gt;0, $E755, $E754)</f>
        <v>1000</v>
      </c>
      <c r="K765" s="118">
        <v>0</v>
      </c>
      <c r="L765" s="119">
        <f t="shared" ref="L765:L783" si="91">K765-H765</f>
        <v>0</v>
      </c>
      <c r="M765" s="120" t="str">
        <f>IF(ISERROR(L765/H765), "", L765/H765)</f>
        <v/>
      </c>
    </row>
    <row r="766" spans="1:14" x14ac:dyDescent="0.25">
      <c r="A766" s="103" t="str">
        <f t="shared" si="88"/>
        <v>GS &lt; 50 (Low)</v>
      </c>
      <c r="D766" s="114" t="s">
        <v>53</v>
      </c>
      <c r="E766" s="25"/>
      <c r="F766" s="26">
        <f t="shared" si="89"/>
        <v>0</v>
      </c>
      <c r="G766" s="115">
        <v>1</v>
      </c>
      <c r="H766" s="116">
        <f>G766*F766</f>
        <v>0</v>
      </c>
      <c r="I766" s="29">
        <f t="shared" si="90"/>
        <v>0</v>
      </c>
      <c r="J766" s="117">
        <f>G766</f>
        <v>1</v>
      </c>
      <c r="K766" s="118">
        <f>J766*I766</f>
        <v>0</v>
      </c>
      <c r="L766" s="119">
        <f t="shared" si="91"/>
        <v>0</v>
      </c>
      <c r="M766" s="120" t="str">
        <f>IF(ISERROR(L766/H766), "", L766/H766)</f>
        <v/>
      </c>
    </row>
    <row r="767" spans="1:14" x14ac:dyDescent="0.25">
      <c r="A767" s="103" t="str">
        <f t="shared" si="88"/>
        <v>GS &lt; 50 (Low)</v>
      </c>
      <c r="D767" s="114" t="s">
        <v>54</v>
      </c>
      <c r="E767" s="25"/>
      <c r="F767" s="36">
        <f t="shared" si="89"/>
        <v>2.1873692150652917E-3</v>
      </c>
      <c r="G767" s="115">
        <f>IF($E755&gt;0, $E755, $E754)</f>
        <v>1000</v>
      </c>
      <c r="H767" s="116">
        <f>G767*F767</f>
        <v>2.1873692150652917</v>
      </c>
      <c r="I767" s="35">
        <f t="shared" si="90"/>
        <v>2.1873692150652917E-3</v>
      </c>
      <c r="J767" s="117">
        <f>IF($E755&gt;0, $E755, $E754)</f>
        <v>1000</v>
      </c>
      <c r="K767" s="118">
        <f>J767*I767</f>
        <v>2.1873692150652917</v>
      </c>
      <c r="L767" s="119">
        <f t="shared" si="91"/>
        <v>0</v>
      </c>
      <c r="M767" s="120">
        <f>IF(ISERROR(L767/H767), "", L767/H767)</f>
        <v>0</v>
      </c>
    </row>
    <row r="768" spans="1:14" x14ac:dyDescent="0.25">
      <c r="A768" s="103" t="str">
        <f t="shared" si="88"/>
        <v>GS &lt; 50 (Low)</v>
      </c>
      <c r="B768" s="103" t="s">
        <v>55</v>
      </c>
      <c r="C768" s="24">
        <f>B29</f>
        <v>14</v>
      </c>
      <c r="D768" s="46" t="s">
        <v>56</v>
      </c>
      <c r="E768" s="47"/>
      <c r="F768" s="48"/>
      <c r="G768" s="49"/>
      <c r="H768" s="50">
        <f>SUM(H762:H767)</f>
        <v>64.927369215065283</v>
      </c>
      <c r="I768" s="51"/>
      <c r="J768" s="52"/>
      <c r="K768" s="50">
        <f>SUM(K762:K767)</f>
        <v>67.027369215065292</v>
      </c>
      <c r="L768" s="41">
        <f t="shared" si="91"/>
        <v>2.1000000000000085</v>
      </c>
      <c r="M768" s="42">
        <f>IF((H768)=0,"",(L768/H768))</f>
        <v>3.2343833199894069E-2</v>
      </c>
    </row>
    <row r="769" spans="1:14" x14ac:dyDescent="0.25">
      <c r="A769" s="103" t="str">
        <f t="shared" si="88"/>
        <v>GS &lt; 50 (Low)</v>
      </c>
      <c r="D769" s="123" t="s">
        <v>57</v>
      </c>
      <c r="E769" s="25"/>
      <c r="F769" s="34">
        <f t="shared" si="89"/>
        <v>0.12752000000000002</v>
      </c>
      <c r="G769" s="43">
        <f>IF(F769=0, 0, $E754*E756-E754)</f>
        <v>41.5</v>
      </c>
      <c r="H769" s="28">
        <f t="shared" ref="H769:H776" si="92">G769*F769</f>
        <v>5.2920800000000012</v>
      </c>
      <c r="I769" s="35">
        <f t="shared" si="90"/>
        <v>0.12752000000000002</v>
      </c>
      <c r="J769" s="44">
        <f>IF(I769=0, 0, E754*E757-E754)</f>
        <v>41.5</v>
      </c>
      <c r="K769" s="31">
        <f t="shared" ref="K769:K776" si="93">J769*I769</f>
        <v>5.2920800000000012</v>
      </c>
      <c r="L769" s="119">
        <f t="shared" si="91"/>
        <v>0</v>
      </c>
      <c r="M769" s="120">
        <f t="shared" ref="M769:M776" si="94">IF(ISERROR(L769/H769), "", L769/H769)</f>
        <v>0</v>
      </c>
    </row>
    <row r="770" spans="1:14" ht="26.4" x14ac:dyDescent="0.25">
      <c r="A770" s="103" t="str">
        <f t="shared" si="88"/>
        <v>GS &lt; 50 (Low)</v>
      </c>
      <c r="D770" s="123" t="s">
        <v>58</v>
      </c>
      <c r="E770" s="25"/>
      <c r="F770" s="36">
        <f t="shared" si="89"/>
        <v>0</v>
      </c>
      <c r="G770" s="55">
        <f>IF($E755&gt;0, $E755, $E754)</f>
        <v>1000</v>
      </c>
      <c r="H770" s="116">
        <f t="shared" si="92"/>
        <v>0</v>
      </c>
      <c r="I770" s="35">
        <f t="shared" si="90"/>
        <v>0</v>
      </c>
      <c r="J770" s="56">
        <f>IF($E755&gt;0, $E755, $E754)</f>
        <v>1000</v>
      </c>
      <c r="K770" s="118">
        <f t="shared" si="93"/>
        <v>0</v>
      </c>
      <c r="L770" s="119">
        <f t="shared" si="91"/>
        <v>0</v>
      </c>
      <c r="M770" s="120" t="str">
        <f t="shared" si="94"/>
        <v/>
      </c>
    </row>
    <row r="771" spans="1:14" x14ac:dyDescent="0.25">
      <c r="A771" s="103" t="str">
        <f t="shared" si="88"/>
        <v>GS &lt; 50 (Low)</v>
      </c>
      <c r="D771" s="123" t="s">
        <v>59</v>
      </c>
      <c r="E771" s="25"/>
      <c r="F771" s="36">
        <f t="shared" si="89"/>
        <v>0</v>
      </c>
      <c r="G771" s="55">
        <f>IF($E755&gt;0, $E755, $E754)</f>
        <v>1000</v>
      </c>
      <c r="H771" s="116">
        <f t="shared" si="92"/>
        <v>0</v>
      </c>
      <c r="I771" s="35">
        <f t="shared" si="90"/>
        <v>0</v>
      </c>
      <c r="J771" s="56">
        <f>IF($E755&gt;0, $E755, $E754)</f>
        <v>1000</v>
      </c>
      <c r="K771" s="118">
        <f t="shared" si="93"/>
        <v>0</v>
      </c>
      <c r="L771" s="119">
        <f t="shared" si="91"/>
        <v>0</v>
      </c>
      <c r="M771" s="120" t="str">
        <f t="shared" si="94"/>
        <v/>
      </c>
    </row>
    <row r="772" spans="1:14" x14ac:dyDescent="0.25">
      <c r="A772" s="103" t="str">
        <f t="shared" si="88"/>
        <v>GS &lt; 50 (Low)</v>
      </c>
      <c r="D772" s="123" t="s">
        <v>60</v>
      </c>
      <c r="E772" s="25"/>
      <c r="F772" s="34">
        <f t="shared" si="89"/>
        <v>0</v>
      </c>
      <c r="G772" s="55">
        <f>E754</f>
        <v>1000</v>
      </c>
      <c r="H772" s="116">
        <f t="shared" si="92"/>
        <v>0</v>
      </c>
      <c r="I772" s="35">
        <f t="shared" si="90"/>
        <v>0</v>
      </c>
      <c r="J772" s="56">
        <f>E754</f>
        <v>1000</v>
      </c>
      <c r="K772" s="118">
        <f t="shared" si="93"/>
        <v>0</v>
      </c>
      <c r="L772" s="119">
        <f t="shared" si="91"/>
        <v>0</v>
      </c>
      <c r="M772" s="120" t="str">
        <f t="shared" si="94"/>
        <v/>
      </c>
    </row>
    <row r="773" spans="1:14" x14ac:dyDescent="0.25">
      <c r="A773" s="103" t="str">
        <f t="shared" si="88"/>
        <v>GS &lt; 50 (Low)</v>
      </c>
      <c r="D773" s="114" t="s">
        <v>61</v>
      </c>
      <c r="E773" s="25"/>
      <c r="F773" s="36">
        <f t="shared" si="89"/>
        <v>1.4965562251150709E-3</v>
      </c>
      <c r="G773" s="55">
        <f>IF($E755&gt;0, $E755, $E754)</f>
        <v>1000</v>
      </c>
      <c r="H773" s="116">
        <f t="shared" si="92"/>
        <v>1.4965562251150708</v>
      </c>
      <c r="I773" s="35">
        <f t="shared" si="90"/>
        <v>1.5649707472969784E-3</v>
      </c>
      <c r="J773" s="56">
        <f>IF($E755&gt;0, $E755, $E754)</f>
        <v>1000</v>
      </c>
      <c r="K773" s="118">
        <f t="shared" si="93"/>
        <v>1.5649707472969783</v>
      </c>
      <c r="L773" s="119">
        <f t="shared" si="91"/>
        <v>6.8414522181907467E-2</v>
      </c>
      <c r="M773" s="120">
        <f t="shared" si="94"/>
        <v>4.5714635396773715E-2</v>
      </c>
    </row>
    <row r="774" spans="1:14" ht="26.4" x14ac:dyDescent="0.25">
      <c r="A774" s="103" t="str">
        <f t="shared" si="88"/>
        <v>GS &lt; 50 (Low)</v>
      </c>
      <c r="D774" s="123" t="s">
        <v>62</v>
      </c>
      <c r="E774" s="25"/>
      <c r="F774" s="36">
        <f t="shared" si="89"/>
        <v>0.42</v>
      </c>
      <c r="G774" s="115">
        <v>1</v>
      </c>
      <c r="H774" s="116">
        <f t="shared" si="92"/>
        <v>0.42</v>
      </c>
      <c r="I774" s="45">
        <f t="shared" si="90"/>
        <v>0.42</v>
      </c>
      <c r="J774" s="121">
        <v>1</v>
      </c>
      <c r="K774" s="118">
        <f t="shared" si="93"/>
        <v>0.42</v>
      </c>
      <c r="L774" s="119">
        <f t="shared" si="91"/>
        <v>0</v>
      </c>
      <c r="M774" s="120">
        <f t="shared" si="94"/>
        <v>0</v>
      </c>
    </row>
    <row r="775" spans="1:14" x14ac:dyDescent="0.25">
      <c r="A775" s="103" t="str">
        <f t="shared" si="88"/>
        <v>GS &lt; 50 (Low)</v>
      </c>
      <c r="D775" s="114" t="s">
        <v>63</v>
      </c>
      <c r="E775" s="25"/>
      <c r="F775" s="36">
        <f t="shared" si="89"/>
        <v>0</v>
      </c>
      <c r="G775" s="115">
        <v>1</v>
      </c>
      <c r="H775" s="116">
        <f t="shared" si="92"/>
        <v>0</v>
      </c>
      <c r="I775" s="29">
        <f t="shared" si="90"/>
        <v>0</v>
      </c>
      <c r="J775" s="121">
        <v>1</v>
      </c>
      <c r="K775" s="118">
        <f t="shared" si="93"/>
        <v>0</v>
      </c>
      <c r="L775" s="119">
        <f t="shared" si="91"/>
        <v>0</v>
      </c>
      <c r="M775" s="120" t="str">
        <f t="shared" si="94"/>
        <v/>
      </c>
    </row>
    <row r="776" spans="1:14" x14ac:dyDescent="0.25">
      <c r="A776" s="103" t="str">
        <f t="shared" si="88"/>
        <v>GS &lt; 50 (Low)</v>
      </c>
      <c r="D776" s="114" t="s">
        <v>64</v>
      </c>
      <c r="E776" s="25"/>
      <c r="F776" s="34">
        <f t="shared" si="89"/>
        <v>1.3278631062052729E-4</v>
      </c>
      <c r="G776" s="55">
        <f>IF($E755&gt;0, $E755, $E754)</f>
        <v>1000</v>
      </c>
      <c r="H776" s="116">
        <f t="shared" si="92"/>
        <v>0.13278631062052729</v>
      </c>
      <c r="I776" s="35">
        <f t="shared" si="90"/>
        <v>1.3278631062052729E-4</v>
      </c>
      <c r="J776" s="56">
        <f>IF($E755&gt;0, $E755, $E754)</f>
        <v>1000</v>
      </c>
      <c r="K776" s="118">
        <f t="shared" si="93"/>
        <v>0.13278631062052729</v>
      </c>
      <c r="L776" s="119">
        <f t="shared" si="91"/>
        <v>0</v>
      </c>
      <c r="M776" s="120">
        <f t="shared" si="94"/>
        <v>0</v>
      </c>
    </row>
    <row r="777" spans="1:14" ht="26.4" x14ac:dyDescent="0.25">
      <c r="A777" s="103" t="str">
        <f t="shared" si="88"/>
        <v>GS &lt; 50 (Low)</v>
      </c>
      <c r="B777" s="103" t="s">
        <v>65</v>
      </c>
      <c r="C777" s="24">
        <f>B29</f>
        <v>14</v>
      </c>
      <c r="D777" s="46" t="s">
        <v>66</v>
      </c>
      <c r="E777" s="47"/>
      <c r="F777" s="48"/>
      <c r="G777" s="49"/>
      <c r="H777" s="50">
        <f>SUM(H768:H776)</f>
        <v>72.268791750800887</v>
      </c>
      <c r="I777" s="51"/>
      <c r="J777" s="52"/>
      <c r="K777" s="50">
        <f>SUM(K768:K776)</f>
        <v>74.437206272982806</v>
      </c>
      <c r="L777" s="41">
        <f t="shared" si="91"/>
        <v>2.1684145221819193</v>
      </c>
      <c r="M777" s="42">
        <f>IF((H777)=0,"",(L777/H777))</f>
        <v>3.0004853680951279E-2</v>
      </c>
    </row>
    <row r="778" spans="1:14" x14ac:dyDescent="0.25">
      <c r="A778" s="103" t="str">
        <f t="shared" si="88"/>
        <v>GS &lt; 50 (Low)</v>
      </c>
      <c r="D778" s="126" t="s">
        <v>67</v>
      </c>
      <c r="E778" s="25"/>
      <c r="F778" s="36">
        <f t="shared" si="89"/>
        <v>1.32E-2</v>
      </c>
      <c r="G778" s="43">
        <f>IF($E755&gt;0, $E755, $E754*$E756)</f>
        <v>1041.5</v>
      </c>
      <c r="H778" s="116">
        <f>G778*F778</f>
        <v>13.7478</v>
      </c>
      <c r="I778" s="35">
        <f t="shared" si="90"/>
        <v>1.3899999999999999E-2</v>
      </c>
      <c r="J778" s="44">
        <f>IF($E755&gt;0, $E755, $E754*$E757)</f>
        <v>1041.5</v>
      </c>
      <c r="K778" s="118">
        <f>J778*I778</f>
        <v>14.476849999999999</v>
      </c>
      <c r="L778" s="119">
        <f t="shared" si="91"/>
        <v>0.72904999999999909</v>
      </c>
      <c r="M778" s="120">
        <f>IF(ISERROR(L778/H778), "", L778/H778)</f>
        <v>5.3030303030302962E-2</v>
      </c>
      <c r="N778" s="127" t="str">
        <f>IF(ISERROR(ABS(M778)), "", IF(ABS(M778)&gt;=4%, "In the manager's summary, discuss the reasoning for the change in RTSR rates", ""))</f>
        <v>In the manager's summary, discuss the reasoning for the change in RTSR rates</v>
      </c>
    </row>
    <row r="779" spans="1:14" ht="26.4" x14ac:dyDescent="0.25">
      <c r="A779" s="103" t="str">
        <f t="shared" si="88"/>
        <v>GS &lt; 50 (Low)</v>
      </c>
      <c r="D779" s="128" t="s">
        <v>68</v>
      </c>
      <c r="E779" s="25"/>
      <c r="F779" s="36">
        <f t="shared" si="89"/>
        <v>9.7999999999999997E-3</v>
      </c>
      <c r="G779" s="43">
        <f>IF($E755&gt;0, $E755, $E754*$E756)</f>
        <v>1041.5</v>
      </c>
      <c r="H779" s="116">
        <f>G779*F779</f>
        <v>10.2067</v>
      </c>
      <c r="I779" s="35">
        <f t="shared" si="90"/>
        <v>1.03E-2</v>
      </c>
      <c r="J779" s="44">
        <f>IF($E755&gt;0, $E755, $E754*$E757)</f>
        <v>1041.5</v>
      </c>
      <c r="K779" s="118">
        <f>J779*I779</f>
        <v>10.727449999999999</v>
      </c>
      <c r="L779" s="119">
        <f t="shared" si="91"/>
        <v>0.5207499999999996</v>
      </c>
      <c r="M779" s="120">
        <f>IF(ISERROR(L779/H779), "", L779/H779)</f>
        <v>5.1020408163265266E-2</v>
      </c>
      <c r="N779" s="127" t="str">
        <f>IF(ISERROR(ABS(M779)), "", IF(ABS(M779)&gt;=4%, "In the manager's summary, discuss the reasoning for the change in RTSR rates", ""))</f>
        <v>In the manager's summary, discuss the reasoning for the change in RTSR rates</v>
      </c>
    </row>
    <row r="780" spans="1:14" ht="26.4" x14ac:dyDescent="0.25">
      <c r="A780" s="103" t="str">
        <f t="shared" si="88"/>
        <v>GS &lt; 50 (Low)</v>
      </c>
      <c r="B780" s="103" t="s">
        <v>69</v>
      </c>
      <c r="C780" s="24">
        <f>B29</f>
        <v>14</v>
      </c>
      <c r="D780" s="46" t="s">
        <v>70</v>
      </c>
      <c r="E780" s="47"/>
      <c r="F780" s="48"/>
      <c r="G780" s="49"/>
      <c r="H780" s="50">
        <f>SUM(H777:H779)</f>
        <v>96.223291750800882</v>
      </c>
      <c r="I780" s="51"/>
      <c r="J780" s="52"/>
      <c r="K780" s="50">
        <f>SUM(K777:K779)</f>
        <v>99.641506272982809</v>
      </c>
      <c r="L780" s="41">
        <f t="shared" si="91"/>
        <v>3.4182145221819269</v>
      </c>
      <c r="M780" s="42">
        <f>IF((H780)=0,"",(L780/H780))</f>
        <v>3.5523774545506301E-2</v>
      </c>
    </row>
    <row r="781" spans="1:14" ht="26.4" x14ac:dyDescent="0.25">
      <c r="A781" s="103" t="str">
        <f t="shared" si="88"/>
        <v>GS &lt; 50 (Low)</v>
      </c>
      <c r="D781" s="129" t="s">
        <v>71</v>
      </c>
      <c r="E781" s="25"/>
      <c r="F781" s="34">
        <f t="shared" si="89"/>
        <v>4.7000000000000002E-3</v>
      </c>
      <c r="G781" s="43">
        <f>E754*E756</f>
        <v>1041.5</v>
      </c>
      <c r="H781" s="53">
        <f>G781*F781</f>
        <v>4.8950500000000003</v>
      </c>
      <c r="I781" s="35">
        <f t="shared" si="90"/>
        <v>4.7000000000000002E-3</v>
      </c>
      <c r="J781" s="44">
        <f>E754*E757</f>
        <v>1041.5</v>
      </c>
      <c r="K781" s="31">
        <f>J781*I781</f>
        <v>4.8950500000000003</v>
      </c>
      <c r="L781" s="119">
        <f t="shared" si="91"/>
        <v>0</v>
      </c>
      <c r="M781" s="120">
        <f>IF(ISERROR(L781/H781), "", L781/H781)</f>
        <v>0</v>
      </c>
    </row>
    <row r="782" spans="1:14" ht="26.4" x14ac:dyDescent="0.25">
      <c r="A782" s="103" t="str">
        <f t="shared" si="88"/>
        <v>GS &lt; 50 (Low)</v>
      </c>
      <c r="D782" s="129" t="s">
        <v>72</v>
      </c>
      <c r="E782" s="25"/>
      <c r="F782" s="34">
        <f t="shared" si="89"/>
        <v>5.9999999999999995E-4</v>
      </c>
      <c r="G782" s="43">
        <f>E754*E756</f>
        <v>1041.5</v>
      </c>
      <c r="H782" s="53">
        <f>G782*F782</f>
        <v>0.6248999999999999</v>
      </c>
      <c r="I782" s="35">
        <f t="shared" si="90"/>
        <v>5.9999999999999995E-4</v>
      </c>
      <c r="J782" s="44">
        <f>E754*E757</f>
        <v>1041.5</v>
      </c>
      <c r="K782" s="31">
        <f>J782*I782</f>
        <v>0.6248999999999999</v>
      </c>
      <c r="L782" s="119">
        <f t="shared" si="91"/>
        <v>0</v>
      </c>
      <c r="M782" s="120">
        <f>IF(ISERROR(L782/H782), "", L782/H782)</f>
        <v>0</v>
      </c>
    </row>
    <row r="783" spans="1:14" x14ac:dyDescent="0.25">
      <c r="A783" s="103" t="str">
        <f t="shared" si="88"/>
        <v>GS &lt; 50 (Low)</v>
      </c>
      <c r="D783" s="25" t="s">
        <v>73</v>
      </c>
      <c r="E783" s="25"/>
      <c r="F783" s="54">
        <f t="shared" si="89"/>
        <v>0.25</v>
      </c>
      <c r="G783" s="115">
        <v>1</v>
      </c>
      <c r="H783" s="130">
        <f>G783*F783</f>
        <v>0.25</v>
      </c>
      <c r="I783" s="45">
        <f t="shared" si="90"/>
        <v>0.25</v>
      </c>
      <c r="J783" s="117">
        <v>1</v>
      </c>
      <c r="K783" s="118">
        <f>J783*I783</f>
        <v>0.25</v>
      </c>
      <c r="L783" s="119">
        <f t="shared" si="91"/>
        <v>0</v>
      </c>
      <c r="M783" s="120">
        <f>IF(ISERROR(L783/H783), "", L783/H783)</f>
        <v>0</v>
      </c>
    </row>
    <row r="784" spans="1:14" ht="26.4" x14ac:dyDescent="0.25">
      <c r="A784" s="103" t="str">
        <f t="shared" si="88"/>
        <v>GS &lt; 50 (Low)</v>
      </c>
      <c r="D784" s="129" t="s">
        <v>74</v>
      </c>
      <c r="E784" s="25"/>
      <c r="F784" s="34">
        <f t="shared" si="89"/>
        <v>0</v>
      </c>
      <c r="G784" s="55"/>
      <c r="H784" s="130"/>
      <c r="I784" s="35">
        <f t="shared" si="90"/>
        <v>0</v>
      </c>
      <c r="J784" s="56"/>
      <c r="K784" s="118"/>
      <c r="L784" s="119"/>
      <c r="M784" s="120"/>
    </row>
    <row r="785" spans="1:14" x14ac:dyDescent="0.25">
      <c r="A785" s="103" t="str">
        <f t="shared" si="88"/>
        <v>GS &lt; 50 (Low)</v>
      </c>
      <c r="B785" s="103" t="s">
        <v>12</v>
      </c>
      <c r="D785" s="25" t="s">
        <v>75</v>
      </c>
      <c r="E785" s="25"/>
      <c r="F785" s="34">
        <f t="shared" si="89"/>
        <v>9.8000000000000004E-2</v>
      </c>
      <c r="G785" s="55">
        <f>IF(AND(E754*12&gt;=150000),OffPeakPer*E754*E756,OffPeakPer*E754)</f>
        <v>640</v>
      </c>
      <c r="H785" s="130">
        <f>G785*F785</f>
        <v>62.72</v>
      </c>
      <c r="I785" s="35">
        <f t="shared" si="90"/>
        <v>9.8000000000000004E-2</v>
      </c>
      <c r="J785" s="56">
        <f>IF(AND(E754*12&gt;=150000),OffPeakPer*E754*E757,OffPeakPer*E754)</f>
        <v>640</v>
      </c>
      <c r="K785" s="118">
        <f>J785*I785</f>
        <v>62.72</v>
      </c>
      <c r="L785" s="119">
        <f>K785-H785</f>
        <v>0</v>
      </c>
      <c r="M785" s="120">
        <f>IF(ISERROR(L785/H785), "", L785/H785)</f>
        <v>0</v>
      </c>
    </row>
    <row r="786" spans="1:14" x14ac:dyDescent="0.25">
      <c r="A786" s="103" t="str">
        <f t="shared" si="88"/>
        <v>GS &lt; 50 (Low)</v>
      </c>
      <c r="B786" s="103" t="s">
        <v>12</v>
      </c>
      <c r="D786" s="25" t="s">
        <v>76</v>
      </c>
      <c r="E786" s="25"/>
      <c r="F786" s="34">
        <f t="shared" si="89"/>
        <v>0.157</v>
      </c>
      <c r="G786" s="55">
        <f>IF(AND(E754*12&gt;=150000),MidPeakPer*E754*E756,MidPeakPer*E754)</f>
        <v>180</v>
      </c>
      <c r="H786" s="130">
        <f>G786*F786</f>
        <v>28.26</v>
      </c>
      <c r="I786" s="35">
        <f t="shared" si="90"/>
        <v>0.157</v>
      </c>
      <c r="J786" s="56">
        <f>IF(AND(E754*12&gt;=150000),MidPeakPer*E754*E757,MidPeakPer*E754)</f>
        <v>180</v>
      </c>
      <c r="K786" s="118">
        <f>J786*I786</f>
        <v>28.26</v>
      </c>
      <c r="L786" s="119">
        <f>K786-H786</f>
        <v>0</v>
      </c>
      <c r="M786" s="120">
        <f>IF(ISERROR(L786/H786), "", L786/H786)</f>
        <v>0</v>
      </c>
    </row>
    <row r="787" spans="1:14" ht="13.8" thickBot="1" x14ac:dyDescent="0.3">
      <c r="A787" s="103" t="str">
        <f t="shared" si="88"/>
        <v>GS &lt; 50 (Low)</v>
      </c>
      <c r="B787" s="103" t="s">
        <v>12</v>
      </c>
      <c r="D787" s="103" t="s">
        <v>77</v>
      </c>
      <c r="E787" s="25"/>
      <c r="F787" s="34">
        <f t="shared" si="89"/>
        <v>0.20300000000000001</v>
      </c>
      <c r="G787" s="55">
        <f>IF(AND(E754*12&gt;=150000),OnPeakPer*E754*E756,OnPeakPer*E754)</f>
        <v>180</v>
      </c>
      <c r="H787" s="130">
        <f>G787*F787</f>
        <v>36.54</v>
      </c>
      <c r="I787" s="35">
        <f t="shared" si="90"/>
        <v>0.20300000000000001</v>
      </c>
      <c r="J787" s="56">
        <f>IF(AND(E754*12&gt;=150000),OnPeakPer*E754*E757,OnPeakPer*E754)</f>
        <v>180</v>
      </c>
      <c r="K787" s="118">
        <f>J787*I787</f>
        <v>36.54</v>
      </c>
      <c r="L787" s="119">
        <f>K787-H787</f>
        <v>0</v>
      </c>
      <c r="M787" s="120">
        <f>IF(ISERROR(L787/H787), "", L787/H787)</f>
        <v>0</v>
      </c>
    </row>
    <row r="788" spans="1:14" ht="13.2" hidden="1" customHeight="1" x14ac:dyDescent="0.25">
      <c r="A788" s="103" t="str">
        <f t="shared" si="88"/>
        <v>GS &lt; 50 (Low)</v>
      </c>
      <c r="B788" s="103" t="s">
        <v>78</v>
      </c>
      <c r="D788" s="25" t="s">
        <v>79</v>
      </c>
      <c r="E788" s="25"/>
      <c r="F788" s="34">
        <f t="shared" si="89"/>
        <v>0.11308</v>
      </c>
      <c r="G788" s="55">
        <f>IF(AND(E754*12&gt;=150000),E754*E756,E754)</f>
        <v>1000</v>
      </c>
      <c r="H788" s="130">
        <f>G788*F788</f>
        <v>113.08</v>
      </c>
      <c r="I788" s="35">
        <f t="shared" si="90"/>
        <v>0.11308</v>
      </c>
      <c r="J788" s="56">
        <f>IF(AND(E754*12&gt;=150000),E754*E757,E754)</f>
        <v>1000</v>
      </c>
      <c r="K788" s="118">
        <f>J788*I788</f>
        <v>113.08</v>
      </c>
      <c r="L788" s="119">
        <f>K788-H788</f>
        <v>0</v>
      </c>
      <c r="M788" s="120">
        <f>IF(ISERROR(L788/H788), "", L788/H788)</f>
        <v>0</v>
      </c>
    </row>
    <row r="789" spans="1:14" ht="13.8" hidden="1" customHeight="1" thickBot="1" x14ac:dyDescent="0.3">
      <c r="A789" s="103" t="str">
        <f t="shared" si="88"/>
        <v>GS &lt; 50 (Low)</v>
      </c>
      <c r="B789" s="103" t="s">
        <v>17</v>
      </c>
      <c r="D789" s="25" t="s">
        <v>80</v>
      </c>
      <c r="E789" s="25"/>
      <c r="F789" s="34">
        <f t="shared" si="89"/>
        <v>0.11308</v>
      </c>
      <c r="G789" s="55">
        <f>IF(AND(E754*12&gt;=150000),E754*E756,E754)</f>
        <v>1000</v>
      </c>
      <c r="H789" s="130">
        <f>G789*F789</f>
        <v>113.08</v>
      </c>
      <c r="I789" s="35">
        <f t="shared" si="90"/>
        <v>0.11308</v>
      </c>
      <c r="J789" s="56">
        <f>IF(AND(E754*12&gt;=150000),E754*E757,E754)</f>
        <v>1000</v>
      </c>
      <c r="K789" s="118">
        <f>J789*I789</f>
        <v>113.08</v>
      </c>
      <c r="L789" s="119">
        <f>K789-H789</f>
        <v>0</v>
      </c>
      <c r="M789" s="120">
        <f>IF(ISERROR(L789/H789), "", L789/H789)</f>
        <v>0</v>
      </c>
    </row>
    <row r="790" spans="1:14" ht="13.8" thickBot="1" x14ac:dyDescent="0.3">
      <c r="A790" s="103" t="str">
        <f t="shared" si="88"/>
        <v>GS &lt; 50 (Low)</v>
      </c>
      <c r="D790" s="58"/>
      <c r="E790" s="59"/>
      <c r="F790" s="60"/>
      <c r="G790" s="61"/>
      <c r="H790" s="62"/>
      <c r="I790" s="60"/>
      <c r="J790" s="63"/>
      <c r="K790" s="62"/>
      <c r="L790" s="64"/>
      <c r="M790" s="65"/>
    </row>
    <row r="791" spans="1:14" x14ac:dyDescent="0.25">
      <c r="A791" s="103" t="str">
        <f t="shared" si="88"/>
        <v>GS &lt; 50 (Low)</v>
      </c>
      <c r="B791" s="103" t="s">
        <v>12</v>
      </c>
      <c r="D791" s="135" t="s">
        <v>81</v>
      </c>
      <c r="E791" s="25"/>
      <c r="F791" s="136"/>
      <c r="G791" s="137"/>
      <c r="H791" s="138">
        <f>SUM(H781:H787,H780)</f>
        <v>229.51324175080089</v>
      </c>
      <c r="I791" s="139"/>
      <c r="J791" s="139"/>
      <c r="K791" s="138">
        <f>SUM(K781:K787,K780)</f>
        <v>232.93145627298281</v>
      </c>
      <c r="L791" s="140">
        <f>K791-H791</f>
        <v>3.4182145221819269</v>
      </c>
      <c r="M791" s="141">
        <f>IF((H791)=0,"",(L791/H791))</f>
        <v>1.4893321605789218E-2</v>
      </c>
    </row>
    <row r="792" spans="1:14" x14ac:dyDescent="0.25">
      <c r="A792" s="103" t="str">
        <f t="shared" si="88"/>
        <v>GS &lt; 50 (Low)</v>
      </c>
      <c r="B792" s="103" t="s">
        <v>12</v>
      </c>
      <c r="D792" s="142" t="s">
        <v>82</v>
      </c>
      <c r="E792" s="25"/>
      <c r="F792" s="136">
        <v>0.13</v>
      </c>
      <c r="G792" s="143"/>
      <c r="H792" s="144">
        <f>H791*F792</f>
        <v>29.836721427604115</v>
      </c>
      <c r="I792" s="145">
        <v>0.13</v>
      </c>
      <c r="J792" s="115"/>
      <c r="K792" s="144">
        <f>K791*I792</f>
        <v>30.281089315487765</v>
      </c>
      <c r="L792" s="119">
        <f>K792-H792</f>
        <v>0.44436788788365078</v>
      </c>
      <c r="M792" s="146">
        <f>IF((H792)=0,"",(L792/H792))</f>
        <v>1.4893321605789229E-2</v>
      </c>
    </row>
    <row r="793" spans="1:14" ht="14.4" x14ac:dyDescent="0.3">
      <c r="A793" s="103" t="str">
        <f t="shared" si="88"/>
        <v>GS &lt; 50 (Low)</v>
      </c>
      <c r="B793" s="103" t="s">
        <v>12</v>
      </c>
      <c r="D793" s="142" t="s">
        <v>83</v>
      </c>
      <c r="E793" s="147"/>
      <c r="F793" s="148">
        <f>OER</f>
        <v>0.23499999999999999</v>
      </c>
      <c r="G793" s="143"/>
      <c r="H793" s="144">
        <f>IF(OR(ISNUMBER(SEARCH("[DGEN]", E752))=TRUE, ISNUMBER(SEARCH("STREET LIGHT", E752))=TRUE), 0, IF(AND(E754=0, E755=0),0, IF(AND(E755=0, E754*12&gt;250000), 0, IF(AND(E754=0, E755&gt;=50), 0, IF(E754*12&lt;=250000, F793*H791*-1, IF(E755&lt;50, F793*H791*-1, 0))))))</f>
        <v>-53.935611811438207</v>
      </c>
      <c r="I793" s="148">
        <f>OER</f>
        <v>0.23499999999999999</v>
      </c>
      <c r="J793" s="115"/>
      <c r="K793" s="144">
        <f>IF(OR(ISNUMBER(SEARCH("[DGEN]", E752))=TRUE, ISNUMBER(SEARCH("STREET LIGHT", E752))=TRUE), 0, IF(AND(E754=0, E755=0),0, IF(AND(E755=0, E754*12&gt;250000), 0, IF(AND(E754=0, E755&gt;=50), 0, IF(E754*12&lt;=250000, I793*K791*-1, IF(E755&lt;50, I793*K791*-1, 0))))))</f>
        <v>-54.738892224150959</v>
      </c>
      <c r="L793" s="119">
        <f>K793-H793</f>
        <v>-0.80328041271275197</v>
      </c>
      <c r="M793" s="146"/>
    </row>
    <row r="794" spans="1:14" ht="13.8" thickBot="1" x14ac:dyDescent="0.3">
      <c r="A794" s="103" t="str">
        <f t="shared" si="88"/>
        <v>GS &lt; 50 (Low)</v>
      </c>
      <c r="B794" s="103" t="s">
        <v>84</v>
      </c>
      <c r="C794" s="24">
        <f>B29</f>
        <v>14</v>
      </c>
      <c r="D794" s="247" t="s">
        <v>85</v>
      </c>
      <c r="E794" s="247"/>
      <c r="F794" s="77"/>
      <c r="G794" s="78"/>
      <c r="H794" s="79">
        <f>H791+H792+H793</f>
        <v>205.4143513669668</v>
      </c>
      <c r="I794" s="80"/>
      <c r="J794" s="80"/>
      <c r="K794" s="81">
        <f>K791+K792+K793</f>
        <v>208.4736533643196</v>
      </c>
      <c r="L794" s="82">
        <f>K794-H794</f>
        <v>3.0593019973528044</v>
      </c>
      <c r="M794" s="83">
        <f>IF((H794)=0,"",(L794/H794))</f>
        <v>1.489332160578912E-2</v>
      </c>
    </row>
    <row r="795" spans="1:14" ht="13.8" thickBot="1" x14ac:dyDescent="0.3">
      <c r="A795" s="103" t="str">
        <f t="shared" si="88"/>
        <v>GS &lt; 50 (Low)</v>
      </c>
      <c r="B795" s="103" t="s">
        <v>12</v>
      </c>
      <c r="D795" s="58"/>
      <c r="E795" s="59"/>
      <c r="F795" s="60"/>
      <c r="G795" s="61"/>
      <c r="H795" s="62"/>
      <c r="I795" s="60"/>
      <c r="J795" s="63"/>
      <c r="K795" s="62"/>
      <c r="L795" s="64"/>
      <c r="M795" s="65"/>
    </row>
    <row r="798" spans="1:14" x14ac:dyDescent="0.25">
      <c r="C798" s="103"/>
      <c r="D798" s="104" t="s">
        <v>34</v>
      </c>
      <c r="E798" s="246" t="str">
        <f>D30</f>
        <v>GS &lt; 50 (High)</v>
      </c>
      <c r="F798" s="246"/>
      <c r="G798" s="246"/>
      <c r="H798" s="246"/>
      <c r="I798" s="246"/>
      <c r="J798" s="246"/>
      <c r="K798" s="103" t="str">
        <f>IF(N750="DEMAND - INTERVAL","RTSR - INTERVAL METERED","")</f>
        <v/>
      </c>
    </row>
    <row r="799" spans="1:14" x14ac:dyDescent="0.25">
      <c r="C799" s="103"/>
      <c r="D799" s="104" t="s">
        <v>35</v>
      </c>
      <c r="E799" s="236" t="str">
        <f>H30</f>
        <v>RPP</v>
      </c>
      <c r="F799" s="236"/>
      <c r="G799" s="236"/>
      <c r="H799" s="20"/>
      <c r="I799" s="20"/>
    </row>
    <row r="800" spans="1:14" ht="15.6" x14ac:dyDescent="0.25">
      <c r="C800" s="103"/>
      <c r="D800" s="104" t="s">
        <v>36</v>
      </c>
      <c r="E800" s="21">
        <f>K30</f>
        <v>5000</v>
      </c>
      <c r="F800" s="105" t="s">
        <v>11</v>
      </c>
      <c r="J800" s="22"/>
      <c r="K800" s="22"/>
      <c r="L800" s="22"/>
      <c r="M800" s="22"/>
      <c r="N800" s="22"/>
    </row>
    <row r="801" spans="1:13" ht="15.6" x14ac:dyDescent="0.3">
      <c r="C801" s="103"/>
      <c r="D801" s="104" t="s">
        <v>37</v>
      </c>
      <c r="E801" s="21">
        <f>L30</f>
        <v>0</v>
      </c>
      <c r="F801" s="106" t="s">
        <v>16</v>
      </c>
      <c r="G801" s="107"/>
      <c r="H801" s="108"/>
      <c r="I801" s="108"/>
      <c r="J801" s="108"/>
    </row>
    <row r="802" spans="1:13" x14ac:dyDescent="0.25">
      <c r="C802" s="103"/>
      <c r="D802" s="104" t="s">
        <v>38</v>
      </c>
      <c r="E802" s="23">
        <f>I30</f>
        <v>1.0415000000000001</v>
      </c>
    </row>
    <row r="803" spans="1:13" x14ac:dyDescent="0.25">
      <c r="C803" s="103"/>
      <c r="D803" s="104" t="s">
        <v>39</v>
      </c>
      <c r="E803" s="23">
        <f>J30</f>
        <v>1.0415000000000001</v>
      </c>
    </row>
    <row r="804" spans="1:13" x14ac:dyDescent="0.25">
      <c r="C804" s="103"/>
    </row>
    <row r="805" spans="1:13" x14ac:dyDescent="0.25">
      <c r="C805" s="103"/>
      <c r="E805" s="105"/>
      <c r="F805" s="237" t="s">
        <v>40</v>
      </c>
      <c r="G805" s="238"/>
      <c r="H805" s="239"/>
      <c r="I805" s="237" t="s">
        <v>41</v>
      </c>
      <c r="J805" s="238"/>
      <c r="K805" s="239"/>
      <c r="L805" s="237" t="s">
        <v>42</v>
      </c>
      <c r="M805" s="239"/>
    </row>
    <row r="806" spans="1:13" x14ac:dyDescent="0.25">
      <c r="C806" s="103"/>
      <c r="E806" s="240"/>
      <c r="F806" s="109" t="s">
        <v>43</v>
      </c>
      <c r="G806" s="109" t="s">
        <v>44</v>
      </c>
      <c r="H806" s="110" t="s">
        <v>45</v>
      </c>
      <c r="I806" s="109" t="s">
        <v>43</v>
      </c>
      <c r="J806" s="111" t="s">
        <v>44</v>
      </c>
      <c r="K806" s="110" t="s">
        <v>45</v>
      </c>
      <c r="L806" s="242" t="s">
        <v>46</v>
      </c>
      <c r="M806" s="244" t="s">
        <v>47</v>
      </c>
    </row>
    <row r="807" spans="1:13" x14ac:dyDescent="0.25">
      <c r="C807" s="103"/>
      <c r="E807" s="241"/>
      <c r="F807" s="112" t="s">
        <v>48</v>
      </c>
      <c r="G807" s="112"/>
      <c r="H807" s="113" t="s">
        <v>48</v>
      </c>
      <c r="I807" s="112" t="s">
        <v>48</v>
      </c>
      <c r="J807" s="113"/>
      <c r="K807" s="113" t="s">
        <v>48</v>
      </c>
      <c r="L807" s="243"/>
      <c r="M807" s="245"/>
    </row>
    <row r="808" spans="1:13" x14ac:dyDescent="0.25">
      <c r="A808" s="103" t="str">
        <f>$E798</f>
        <v>GS &lt; 50 (High)</v>
      </c>
      <c r="D808" s="114" t="s">
        <v>49</v>
      </c>
      <c r="E808" s="25"/>
      <c r="F808" s="26">
        <f>F186</f>
        <v>27.24</v>
      </c>
      <c r="G808" s="115">
        <v>1</v>
      </c>
      <c r="H808" s="116">
        <f>G808*F808</f>
        <v>27.24</v>
      </c>
      <c r="I808" s="29">
        <f>I186</f>
        <v>27.24</v>
      </c>
      <c r="J808" s="117">
        <f>G808</f>
        <v>1</v>
      </c>
      <c r="K808" s="118">
        <f>J808*I808</f>
        <v>27.24</v>
      </c>
      <c r="L808" s="119">
        <f>K808-H808</f>
        <v>0</v>
      </c>
      <c r="M808" s="120">
        <f>IF(ISERROR(L808/H808), "", L808/H808)</f>
        <v>0</v>
      </c>
    </row>
    <row r="809" spans="1:13" x14ac:dyDescent="0.25">
      <c r="A809" s="103" t="str">
        <f t="shared" ref="A809:A841" si="95">A808</f>
        <v>GS &lt; 50 (High)</v>
      </c>
      <c r="D809" s="114" t="s">
        <v>50</v>
      </c>
      <c r="E809" s="25"/>
      <c r="F809" s="34">
        <f t="shared" ref="F809:F835" si="96">F187</f>
        <v>3.5499999999999997E-2</v>
      </c>
      <c r="G809" s="115">
        <f>IF($E801&gt;0, $E801, $E800)</f>
        <v>5000</v>
      </c>
      <c r="H809" s="116">
        <f>G809*F809</f>
        <v>177.49999999999997</v>
      </c>
      <c r="I809" s="35">
        <f t="shared" ref="I809:I835" si="97">I187</f>
        <v>3.7600000000000001E-2</v>
      </c>
      <c r="J809" s="117">
        <f>IF($E801&gt;0, $E801, $E800)</f>
        <v>5000</v>
      </c>
      <c r="K809" s="118">
        <f>J809*I809</f>
        <v>188</v>
      </c>
      <c r="L809" s="119">
        <f>K809-H809</f>
        <v>10.500000000000028</v>
      </c>
      <c r="M809" s="120">
        <f>IF(ISERROR(L809/H809), "", L809/H809)</f>
        <v>5.915492957746496E-2</v>
      </c>
    </row>
    <row r="810" spans="1:13" ht="13.2" hidden="1" customHeight="1" x14ac:dyDescent="0.25">
      <c r="A810" s="103" t="str">
        <f t="shared" si="95"/>
        <v>GS &lt; 50 (High)</v>
      </c>
      <c r="D810" s="114" t="s">
        <v>51</v>
      </c>
      <c r="E810" s="25"/>
      <c r="F810" s="34">
        <f t="shared" si="96"/>
        <v>0</v>
      </c>
      <c r="G810" s="115">
        <f>IF($E801&gt;0, $E801, $E800)</f>
        <v>5000</v>
      </c>
      <c r="H810" s="116">
        <v>0</v>
      </c>
      <c r="I810" s="35">
        <f t="shared" si="97"/>
        <v>0</v>
      </c>
      <c r="J810" s="117">
        <f>IF($E801&gt;0, $E801, $E800)</f>
        <v>5000</v>
      </c>
      <c r="K810" s="118">
        <v>0</v>
      </c>
      <c r="L810" s="119"/>
      <c r="M810" s="120"/>
    </row>
    <row r="811" spans="1:13" ht="13.2" hidden="1" customHeight="1" x14ac:dyDescent="0.25">
      <c r="A811" s="103" t="str">
        <f t="shared" si="95"/>
        <v>GS &lt; 50 (High)</v>
      </c>
      <c r="D811" s="114" t="s">
        <v>52</v>
      </c>
      <c r="E811" s="25"/>
      <c r="F811" s="34">
        <f t="shared" si="96"/>
        <v>0</v>
      </c>
      <c r="G811" s="115">
        <f>IF($E801&gt;0, $E801, $E800)</f>
        <v>5000</v>
      </c>
      <c r="H811" s="116">
        <v>0</v>
      </c>
      <c r="I811" s="35">
        <f t="shared" si="97"/>
        <v>0</v>
      </c>
      <c r="J811" s="121">
        <f>IF($E801&gt;0, $E801, $E800)</f>
        <v>5000</v>
      </c>
      <c r="K811" s="118">
        <v>0</v>
      </c>
      <c r="L811" s="119">
        <f t="shared" ref="L811:L829" si="98">K811-H811</f>
        <v>0</v>
      </c>
      <c r="M811" s="120" t="str">
        <f>IF(ISERROR(L811/H811), "", L811/H811)</f>
        <v/>
      </c>
    </row>
    <row r="812" spans="1:13" x14ac:dyDescent="0.25">
      <c r="A812" s="103" t="str">
        <f t="shared" si="95"/>
        <v>GS &lt; 50 (High)</v>
      </c>
      <c r="D812" s="114" t="s">
        <v>53</v>
      </c>
      <c r="E812" s="25"/>
      <c r="F812" s="26">
        <f t="shared" si="96"/>
        <v>0</v>
      </c>
      <c r="G812" s="115">
        <v>1</v>
      </c>
      <c r="H812" s="116">
        <f>G812*F812</f>
        <v>0</v>
      </c>
      <c r="I812" s="29">
        <f t="shared" si="97"/>
        <v>0</v>
      </c>
      <c r="J812" s="117">
        <f>G812</f>
        <v>1</v>
      </c>
      <c r="K812" s="118">
        <f>J812*I812</f>
        <v>0</v>
      </c>
      <c r="L812" s="119">
        <f t="shared" si="98"/>
        <v>0</v>
      </c>
      <c r="M812" s="120" t="str">
        <f>IF(ISERROR(L812/H812), "", L812/H812)</f>
        <v/>
      </c>
    </row>
    <row r="813" spans="1:13" x14ac:dyDescent="0.25">
      <c r="A813" s="103" t="str">
        <f t="shared" si="95"/>
        <v>GS &lt; 50 (High)</v>
      </c>
      <c r="D813" s="114" t="s">
        <v>54</v>
      </c>
      <c r="E813" s="25"/>
      <c r="F813" s="36">
        <f t="shared" si="96"/>
        <v>2.1873692150652917E-3</v>
      </c>
      <c r="G813" s="115">
        <f>IF($E801&gt;0, $E801, $E800)</f>
        <v>5000</v>
      </c>
      <c r="H813" s="116">
        <f>G813*F813</f>
        <v>10.936846075326459</v>
      </c>
      <c r="I813" s="35">
        <f t="shared" si="97"/>
        <v>2.1873692150652917E-3</v>
      </c>
      <c r="J813" s="117">
        <f>IF($E801&gt;0, $E801, $E800)</f>
        <v>5000</v>
      </c>
      <c r="K813" s="118">
        <f>J813*I813</f>
        <v>10.936846075326459</v>
      </c>
      <c r="L813" s="119">
        <f t="shared" si="98"/>
        <v>0</v>
      </c>
      <c r="M813" s="120">
        <f>IF(ISERROR(L813/H813), "", L813/H813)</f>
        <v>0</v>
      </c>
    </row>
    <row r="814" spans="1:13" x14ac:dyDescent="0.25">
      <c r="A814" s="103" t="str">
        <f t="shared" si="95"/>
        <v>GS &lt; 50 (High)</v>
      </c>
      <c r="B814" s="103" t="s">
        <v>55</v>
      </c>
      <c r="C814" s="24">
        <f>B30</f>
        <v>15</v>
      </c>
      <c r="D814" s="46" t="s">
        <v>56</v>
      </c>
      <c r="E814" s="47"/>
      <c r="F814" s="48"/>
      <c r="G814" s="49"/>
      <c r="H814" s="50">
        <f>SUM(H808:H813)</f>
        <v>215.67684607532644</v>
      </c>
      <c r="I814" s="51"/>
      <c r="J814" s="52"/>
      <c r="K814" s="50">
        <f>SUM(K808:K813)</f>
        <v>226.17684607532647</v>
      </c>
      <c r="L814" s="41">
        <f t="shared" si="98"/>
        <v>10.500000000000028</v>
      </c>
      <c r="M814" s="42">
        <f>IF((H814)=0,"",(L814/H814))</f>
        <v>4.8683946334845976E-2</v>
      </c>
    </row>
    <row r="815" spans="1:13" x14ac:dyDescent="0.25">
      <c r="A815" s="103" t="str">
        <f t="shared" si="95"/>
        <v>GS &lt; 50 (High)</v>
      </c>
      <c r="D815" s="123" t="s">
        <v>57</v>
      </c>
      <c r="E815" s="25"/>
      <c r="F815" s="34">
        <f t="shared" si="96"/>
        <v>0.12752000000000002</v>
      </c>
      <c r="G815" s="43">
        <f>IF(F815=0, 0, $E800*E802-E800)</f>
        <v>207.50000000000091</v>
      </c>
      <c r="H815" s="28">
        <f t="shared" ref="H815:H822" si="99">G815*F815</f>
        <v>26.460400000000121</v>
      </c>
      <c r="I815" s="35">
        <f t="shared" si="97"/>
        <v>0.12752000000000002</v>
      </c>
      <c r="J815" s="44">
        <f>IF(I815=0, 0, E800*E803-E800)</f>
        <v>207.50000000000091</v>
      </c>
      <c r="K815" s="31">
        <f t="shared" ref="K815:K822" si="100">J815*I815</f>
        <v>26.460400000000121</v>
      </c>
      <c r="L815" s="119">
        <f t="shared" si="98"/>
        <v>0</v>
      </c>
      <c r="M815" s="120">
        <f t="shared" ref="M815:M822" si="101">IF(ISERROR(L815/H815), "", L815/H815)</f>
        <v>0</v>
      </c>
    </row>
    <row r="816" spans="1:13" ht="26.4" x14ac:dyDescent="0.25">
      <c r="A816" s="103" t="str">
        <f t="shared" si="95"/>
        <v>GS &lt; 50 (High)</v>
      </c>
      <c r="D816" s="123" t="s">
        <v>58</v>
      </c>
      <c r="E816" s="25"/>
      <c r="F816" s="36">
        <f t="shared" si="96"/>
        <v>0</v>
      </c>
      <c r="G816" s="55">
        <f>IF($E801&gt;0, $E801, $E800)</f>
        <v>5000</v>
      </c>
      <c r="H816" s="116">
        <f t="shared" si="99"/>
        <v>0</v>
      </c>
      <c r="I816" s="35">
        <f t="shared" si="97"/>
        <v>0</v>
      </c>
      <c r="J816" s="56">
        <f>IF($E801&gt;0, $E801, $E800)</f>
        <v>5000</v>
      </c>
      <c r="K816" s="118">
        <f t="shared" si="100"/>
        <v>0</v>
      </c>
      <c r="L816" s="119">
        <f t="shared" si="98"/>
        <v>0</v>
      </c>
      <c r="M816" s="120" t="str">
        <f t="shared" si="101"/>
        <v/>
      </c>
    </row>
    <row r="817" spans="1:14" x14ac:dyDescent="0.25">
      <c r="A817" s="103" t="str">
        <f t="shared" si="95"/>
        <v>GS &lt; 50 (High)</v>
      </c>
      <c r="D817" s="123" t="s">
        <v>59</v>
      </c>
      <c r="E817" s="25"/>
      <c r="F817" s="36">
        <f t="shared" si="96"/>
        <v>0</v>
      </c>
      <c r="G817" s="55">
        <f>IF($E801&gt;0, $E801, $E800)</f>
        <v>5000</v>
      </c>
      <c r="H817" s="116">
        <f t="shared" si="99"/>
        <v>0</v>
      </c>
      <c r="I817" s="35">
        <f t="shared" si="97"/>
        <v>0</v>
      </c>
      <c r="J817" s="56">
        <f>IF($E801&gt;0, $E801, $E800)</f>
        <v>5000</v>
      </c>
      <c r="K817" s="118">
        <f t="shared" si="100"/>
        <v>0</v>
      </c>
      <c r="L817" s="119">
        <f t="shared" si="98"/>
        <v>0</v>
      </c>
      <c r="M817" s="120" t="str">
        <f t="shared" si="101"/>
        <v/>
      </c>
    </row>
    <row r="818" spans="1:14" x14ac:dyDescent="0.25">
      <c r="A818" s="103" t="str">
        <f t="shared" si="95"/>
        <v>GS &lt; 50 (High)</v>
      </c>
      <c r="D818" s="123" t="s">
        <v>60</v>
      </c>
      <c r="E818" s="25"/>
      <c r="F818" s="34">
        <f t="shared" si="96"/>
        <v>0</v>
      </c>
      <c r="G818" s="55">
        <f>E800</f>
        <v>5000</v>
      </c>
      <c r="H818" s="116">
        <f t="shared" si="99"/>
        <v>0</v>
      </c>
      <c r="I818" s="35">
        <f t="shared" si="97"/>
        <v>0</v>
      </c>
      <c r="J818" s="56">
        <f>E800</f>
        <v>5000</v>
      </c>
      <c r="K818" s="118">
        <f t="shared" si="100"/>
        <v>0</v>
      </c>
      <c r="L818" s="119">
        <f t="shared" si="98"/>
        <v>0</v>
      </c>
      <c r="M818" s="120" t="str">
        <f t="shared" si="101"/>
        <v/>
      </c>
    </row>
    <row r="819" spans="1:14" x14ac:dyDescent="0.25">
      <c r="A819" s="103" t="str">
        <f t="shared" si="95"/>
        <v>GS &lt; 50 (High)</v>
      </c>
      <c r="D819" s="114" t="s">
        <v>61</v>
      </c>
      <c r="E819" s="25"/>
      <c r="F819" s="36">
        <f t="shared" si="96"/>
        <v>1.4965562251150709E-3</v>
      </c>
      <c r="G819" s="55">
        <f>IF($E801&gt;0, $E801, $E800)</f>
        <v>5000</v>
      </c>
      <c r="H819" s="116">
        <f t="shared" si="99"/>
        <v>7.4827811255753547</v>
      </c>
      <c r="I819" s="35">
        <f t="shared" si="97"/>
        <v>1.5649707472969784E-3</v>
      </c>
      <c r="J819" s="56">
        <f>IF($E801&gt;0, $E801, $E800)</f>
        <v>5000</v>
      </c>
      <c r="K819" s="118">
        <f t="shared" si="100"/>
        <v>7.8248537364848918</v>
      </c>
      <c r="L819" s="119">
        <f t="shared" si="98"/>
        <v>0.34207261090953711</v>
      </c>
      <c r="M819" s="120">
        <f t="shared" si="101"/>
        <v>4.571463539677368E-2</v>
      </c>
    </row>
    <row r="820" spans="1:14" ht="26.4" x14ac:dyDescent="0.25">
      <c r="A820" s="103" t="str">
        <f t="shared" si="95"/>
        <v>GS &lt; 50 (High)</v>
      </c>
      <c r="D820" s="123" t="s">
        <v>62</v>
      </c>
      <c r="E820" s="25"/>
      <c r="F820" s="36">
        <f t="shared" si="96"/>
        <v>0.42</v>
      </c>
      <c r="G820" s="115">
        <v>1</v>
      </c>
      <c r="H820" s="116">
        <f t="shared" si="99"/>
        <v>0.42</v>
      </c>
      <c r="I820" s="45">
        <f t="shared" si="97"/>
        <v>0.42</v>
      </c>
      <c r="J820" s="121">
        <v>1</v>
      </c>
      <c r="K820" s="118">
        <f t="shared" si="100"/>
        <v>0.42</v>
      </c>
      <c r="L820" s="119">
        <f t="shared" si="98"/>
        <v>0</v>
      </c>
      <c r="M820" s="120">
        <f t="shared" si="101"/>
        <v>0</v>
      </c>
    </row>
    <row r="821" spans="1:14" x14ac:dyDescent="0.25">
      <c r="A821" s="103" t="str">
        <f t="shared" si="95"/>
        <v>GS &lt; 50 (High)</v>
      </c>
      <c r="D821" s="114" t="s">
        <v>63</v>
      </c>
      <c r="E821" s="25"/>
      <c r="F821" s="36">
        <f t="shared" si="96"/>
        <v>0</v>
      </c>
      <c r="G821" s="115">
        <v>1</v>
      </c>
      <c r="H821" s="116">
        <f t="shared" si="99"/>
        <v>0</v>
      </c>
      <c r="I821" s="29">
        <f t="shared" si="97"/>
        <v>0</v>
      </c>
      <c r="J821" s="121">
        <v>1</v>
      </c>
      <c r="K821" s="118">
        <f t="shared" si="100"/>
        <v>0</v>
      </c>
      <c r="L821" s="119">
        <f t="shared" si="98"/>
        <v>0</v>
      </c>
      <c r="M821" s="120" t="str">
        <f t="shared" si="101"/>
        <v/>
      </c>
    </row>
    <row r="822" spans="1:14" x14ac:dyDescent="0.25">
      <c r="A822" s="103" t="str">
        <f t="shared" si="95"/>
        <v>GS &lt; 50 (High)</v>
      </c>
      <c r="D822" s="114" t="s">
        <v>64</v>
      </c>
      <c r="E822" s="25"/>
      <c r="F822" s="34">
        <f t="shared" si="96"/>
        <v>1.3278631062052729E-4</v>
      </c>
      <c r="G822" s="55">
        <f>IF($E801&gt;0, $E801, $E800)</f>
        <v>5000</v>
      </c>
      <c r="H822" s="116">
        <f t="shared" si="99"/>
        <v>0.66393155310263641</v>
      </c>
      <c r="I822" s="35">
        <f t="shared" si="97"/>
        <v>1.3278631062052729E-4</v>
      </c>
      <c r="J822" s="56">
        <f>IF($E801&gt;0, $E801, $E800)</f>
        <v>5000</v>
      </c>
      <c r="K822" s="118">
        <f t="shared" si="100"/>
        <v>0.66393155310263641</v>
      </c>
      <c r="L822" s="119">
        <f t="shared" si="98"/>
        <v>0</v>
      </c>
      <c r="M822" s="120">
        <f t="shared" si="101"/>
        <v>0</v>
      </c>
    </row>
    <row r="823" spans="1:14" ht="26.4" x14ac:dyDescent="0.25">
      <c r="A823" s="103" t="str">
        <f t="shared" si="95"/>
        <v>GS &lt; 50 (High)</v>
      </c>
      <c r="B823" s="103" t="s">
        <v>65</v>
      </c>
      <c r="C823" s="24">
        <f>B30</f>
        <v>15</v>
      </c>
      <c r="D823" s="46" t="s">
        <v>66</v>
      </c>
      <c r="E823" s="47"/>
      <c r="F823" s="48"/>
      <c r="G823" s="49"/>
      <c r="H823" s="50">
        <f>SUM(H814:H822)</f>
        <v>250.70395875400453</v>
      </c>
      <c r="I823" s="51"/>
      <c r="J823" s="52"/>
      <c r="K823" s="50">
        <f>SUM(K814:K822)</f>
        <v>261.54603136491414</v>
      </c>
      <c r="L823" s="41">
        <f t="shared" si="98"/>
        <v>10.842072610909611</v>
      </c>
      <c r="M823" s="42">
        <f>IF((H823)=0,"",(L823/H823))</f>
        <v>4.3246515391278911E-2</v>
      </c>
    </row>
    <row r="824" spans="1:14" x14ac:dyDescent="0.25">
      <c r="A824" s="103" t="str">
        <f t="shared" si="95"/>
        <v>GS &lt; 50 (High)</v>
      </c>
      <c r="D824" s="126" t="s">
        <v>67</v>
      </c>
      <c r="E824" s="25"/>
      <c r="F824" s="36">
        <f t="shared" si="96"/>
        <v>1.32E-2</v>
      </c>
      <c r="G824" s="43">
        <f>IF($E801&gt;0, $E801, $E800*$E802)</f>
        <v>5207.5000000000009</v>
      </c>
      <c r="H824" s="116">
        <f>G824*F824</f>
        <v>68.739000000000019</v>
      </c>
      <c r="I824" s="35">
        <f t="shared" si="97"/>
        <v>1.3899999999999999E-2</v>
      </c>
      <c r="J824" s="44">
        <f>IF($E801&gt;0, $E801, $E800*$E803)</f>
        <v>5207.5000000000009</v>
      </c>
      <c r="K824" s="118">
        <f>J824*I824</f>
        <v>72.384250000000009</v>
      </c>
      <c r="L824" s="119">
        <f t="shared" si="98"/>
        <v>3.6452499999999901</v>
      </c>
      <c r="M824" s="120">
        <f>IF(ISERROR(L824/H824), "", L824/H824)</f>
        <v>5.3030303030302872E-2</v>
      </c>
      <c r="N824" s="127" t="str">
        <f>IF(ISERROR(ABS(M824)), "", IF(ABS(M824)&gt;=4%, "In the manager's summary, discuss the reasoning for the change in RTSR rates", ""))</f>
        <v>In the manager's summary, discuss the reasoning for the change in RTSR rates</v>
      </c>
    </row>
    <row r="825" spans="1:14" ht="26.4" x14ac:dyDescent="0.25">
      <c r="A825" s="103" t="str">
        <f t="shared" si="95"/>
        <v>GS &lt; 50 (High)</v>
      </c>
      <c r="D825" s="128" t="s">
        <v>68</v>
      </c>
      <c r="E825" s="25"/>
      <c r="F825" s="36">
        <f t="shared" si="96"/>
        <v>9.7999999999999997E-3</v>
      </c>
      <c r="G825" s="43">
        <f>IF($E801&gt;0, $E801, $E800*$E802)</f>
        <v>5207.5000000000009</v>
      </c>
      <c r="H825" s="116">
        <f>G825*F825</f>
        <v>51.033500000000011</v>
      </c>
      <c r="I825" s="35">
        <f t="shared" si="97"/>
        <v>1.03E-2</v>
      </c>
      <c r="J825" s="44">
        <f>IF($E801&gt;0, $E801, $E800*$E803)</f>
        <v>5207.5000000000009</v>
      </c>
      <c r="K825" s="118">
        <f>J825*I825</f>
        <v>53.637250000000009</v>
      </c>
      <c r="L825" s="119">
        <f t="shared" si="98"/>
        <v>2.603749999999998</v>
      </c>
      <c r="M825" s="120">
        <f>IF(ISERROR(L825/H825), "", L825/H825)</f>
        <v>5.1020408163265259E-2</v>
      </c>
      <c r="N825" s="127" t="str">
        <f>IF(ISERROR(ABS(M825)), "", IF(ABS(M825)&gt;=4%, "In the manager's summary, discuss the reasoning for the change in RTSR rates", ""))</f>
        <v>In the manager's summary, discuss the reasoning for the change in RTSR rates</v>
      </c>
    </row>
    <row r="826" spans="1:14" ht="26.4" x14ac:dyDescent="0.25">
      <c r="A826" s="103" t="str">
        <f t="shared" si="95"/>
        <v>GS &lt; 50 (High)</v>
      </c>
      <c r="B826" s="103" t="s">
        <v>69</v>
      </c>
      <c r="C826" s="24">
        <f>B30</f>
        <v>15</v>
      </c>
      <c r="D826" s="46" t="s">
        <v>70</v>
      </c>
      <c r="E826" s="47"/>
      <c r="F826" s="48"/>
      <c r="G826" s="49"/>
      <c r="H826" s="50">
        <f>SUM(H823:H825)</f>
        <v>370.47645875400457</v>
      </c>
      <c r="I826" s="51"/>
      <c r="J826" s="52"/>
      <c r="K826" s="50">
        <f>SUM(K823:K825)</f>
        <v>387.56753136491415</v>
      </c>
      <c r="L826" s="41">
        <f t="shared" si="98"/>
        <v>17.091072610909578</v>
      </c>
      <c r="M826" s="42">
        <f>IF((H826)=0,"",(L826/H826))</f>
        <v>4.6132681866995512E-2</v>
      </c>
    </row>
    <row r="827" spans="1:14" ht="26.4" x14ac:dyDescent="0.25">
      <c r="A827" s="103" t="str">
        <f t="shared" si="95"/>
        <v>GS &lt; 50 (High)</v>
      </c>
      <c r="D827" s="129" t="s">
        <v>71</v>
      </c>
      <c r="E827" s="25"/>
      <c r="F827" s="34">
        <f t="shared" si="96"/>
        <v>4.7000000000000002E-3</v>
      </c>
      <c r="G827" s="43">
        <f>E800*E802</f>
        <v>5207.5000000000009</v>
      </c>
      <c r="H827" s="53">
        <f>G827*F827</f>
        <v>24.475250000000006</v>
      </c>
      <c r="I827" s="35">
        <f t="shared" si="97"/>
        <v>4.7000000000000002E-3</v>
      </c>
      <c r="J827" s="44">
        <f>E800*E803</f>
        <v>5207.5000000000009</v>
      </c>
      <c r="K827" s="31">
        <f>J827*I827</f>
        <v>24.475250000000006</v>
      </c>
      <c r="L827" s="119">
        <f t="shared" si="98"/>
        <v>0</v>
      </c>
      <c r="M827" s="120">
        <f>IF(ISERROR(L827/H827), "", L827/H827)</f>
        <v>0</v>
      </c>
    </row>
    <row r="828" spans="1:14" ht="26.4" x14ac:dyDescent="0.25">
      <c r="A828" s="103" t="str">
        <f t="shared" si="95"/>
        <v>GS &lt; 50 (High)</v>
      </c>
      <c r="D828" s="129" t="s">
        <v>72</v>
      </c>
      <c r="E828" s="25"/>
      <c r="F828" s="34">
        <f t="shared" si="96"/>
        <v>5.9999999999999995E-4</v>
      </c>
      <c r="G828" s="43">
        <f>E800*E802</f>
        <v>5207.5000000000009</v>
      </c>
      <c r="H828" s="53">
        <f>G828*F828</f>
        <v>3.1245000000000003</v>
      </c>
      <c r="I828" s="35">
        <f t="shared" si="97"/>
        <v>5.9999999999999995E-4</v>
      </c>
      <c r="J828" s="44">
        <f>E800*E803</f>
        <v>5207.5000000000009</v>
      </c>
      <c r="K828" s="31">
        <f>J828*I828</f>
        <v>3.1245000000000003</v>
      </c>
      <c r="L828" s="119">
        <f t="shared" si="98"/>
        <v>0</v>
      </c>
      <c r="M828" s="120">
        <f>IF(ISERROR(L828/H828), "", L828/H828)</f>
        <v>0</v>
      </c>
    </row>
    <row r="829" spans="1:14" x14ac:dyDescent="0.25">
      <c r="A829" s="103" t="str">
        <f t="shared" si="95"/>
        <v>GS &lt; 50 (High)</v>
      </c>
      <c r="D829" s="25" t="s">
        <v>73</v>
      </c>
      <c r="E829" s="25"/>
      <c r="F829" s="54">
        <f t="shared" si="96"/>
        <v>0.25</v>
      </c>
      <c r="G829" s="115">
        <v>1</v>
      </c>
      <c r="H829" s="130">
        <f>G829*F829</f>
        <v>0.25</v>
      </c>
      <c r="I829" s="45">
        <f t="shared" si="97"/>
        <v>0.25</v>
      </c>
      <c r="J829" s="117">
        <v>1</v>
      </c>
      <c r="K829" s="118">
        <f>J829*I829</f>
        <v>0.25</v>
      </c>
      <c r="L829" s="119">
        <f t="shared" si="98"/>
        <v>0</v>
      </c>
      <c r="M829" s="120">
        <f>IF(ISERROR(L829/H829), "", L829/H829)</f>
        <v>0</v>
      </c>
    </row>
    <row r="830" spans="1:14" ht="26.4" x14ac:dyDescent="0.25">
      <c r="A830" s="103" t="str">
        <f t="shared" si="95"/>
        <v>GS &lt; 50 (High)</v>
      </c>
      <c r="D830" s="129" t="s">
        <v>74</v>
      </c>
      <c r="E830" s="25"/>
      <c r="F830" s="34">
        <f t="shared" si="96"/>
        <v>0</v>
      </c>
      <c r="G830" s="55"/>
      <c r="H830" s="130"/>
      <c r="I830" s="35">
        <f t="shared" si="97"/>
        <v>0</v>
      </c>
      <c r="J830" s="56"/>
      <c r="K830" s="118"/>
      <c r="L830" s="119"/>
      <c r="M830" s="120"/>
    </row>
    <row r="831" spans="1:14" x14ac:dyDescent="0.25">
      <c r="A831" s="103" t="str">
        <f t="shared" si="95"/>
        <v>GS &lt; 50 (High)</v>
      </c>
      <c r="B831" s="103" t="s">
        <v>12</v>
      </c>
      <c r="D831" s="25" t="s">
        <v>75</v>
      </c>
      <c r="E831" s="25"/>
      <c r="F831" s="34">
        <f t="shared" si="96"/>
        <v>9.8000000000000004E-2</v>
      </c>
      <c r="G831" s="55">
        <f>IF(AND(E800*12&gt;=150000),OffPeakPer*E800*E802,OffPeakPer*E800)</f>
        <v>3200</v>
      </c>
      <c r="H831" s="130">
        <f>G831*F831</f>
        <v>313.60000000000002</v>
      </c>
      <c r="I831" s="35">
        <f t="shared" si="97"/>
        <v>9.8000000000000004E-2</v>
      </c>
      <c r="J831" s="56">
        <f>IF(AND(E800*12&gt;=150000),OffPeakPer*E800*E803,OffPeakPer*E800)</f>
        <v>3200</v>
      </c>
      <c r="K831" s="118">
        <f>J831*I831</f>
        <v>313.60000000000002</v>
      </c>
      <c r="L831" s="119">
        <f>K831-H831</f>
        <v>0</v>
      </c>
      <c r="M831" s="120">
        <f>IF(ISERROR(L831/H831), "", L831/H831)</f>
        <v>0</v>
      </c>
    </row>
    <row r="832" spans="1:14" x14ac:dyDescent="0.25">
      <c r="A832" s="103" t="str">
        <f t="shared" si="95"/>
        <v>GS &lt; 50 (High)</v>
      </c>
      <c r="B832" s="103" t="s">
        <v>12</v>
      </c>
      <c r="D832" s="25" t="s">
        <v>76</v>
      </c>
      <c r="E832" s="25"/>
      <c r="F832" s="34">
        <f t="shared" si="96"/>
        <v>0.157</v>
      </c>
      <c r="G832" s="55">
        <f>IF(AND(E800*12&gt;=150000),MidPeakPer*E800*E802,MidPeakPer*E800)</f>
        <v>900</v>
      </c>
      <c r="H832" s="130">
        <f>G832*F832</f>
        <v>141.30000000000001</v>
      </c>
      <c r="I832" s="35">
        <f t="shared" si="97"/>
        <v>0.157</v>
      </c>
      <c r="J832" s="56">
        <f>IF(AND(E800*12&gt;=150000),MidPeakPer*E800*E803,MidPeakPer*E800)</f>
        <v>900</v>
      </c>
      <c r="K832" s="118">
        <f>J832*I832</f>
        <v>141.30000000000001</v>
      </c>
      <c r="L832" s="119">
        <f>K832-H832</f>
        <v>0</v>
      </c>
      <c r="M832" s="120">
        <f>IF(ISERROR(L832/H832), "", L832/H832)</f>
        <v>0</v>
      </c>
    </row>
    <row r="833" spans="1:13" ht="13.8" thickBot="1" x14ac:dyDescent="0.3">
      <c r="A833" s="103" t="str">
        <f t="shared" si="95"/>
        <v>GS &lt; 50 (High)</v>
      </c>
      <c r="B833" s="103" t="s">
        <v>12</v>
      </c>
      <c r="D833" s="103" t="s">
        <v>77</v>
      </c>
      <c r="E833" s="25"/>
      <c r="F833" s="34">
        <f t="shared" si="96"/>
        <v>0.20300000000000001</v>
      </c>
      <c r="G833" s="55">
        <f>IF(AND(E800*12&gt;=150000),OnPeakPer*E800*E802,OnPeakPer*E800)</f>
        <v>900</v>
      </c>
      <c r="H833" s="130">
        <f>G833*F833</f>
        <v>182.70000000000002</v>
      </c>
      <c r="I833" s="35">
        <f t="shared" si="97"/>
        <v>0.20300000000000001</v>
      </c>
      <c r="J833" s="56">
        <f>IF(AND(E800*12&gt;=150000),OnPeakPer*E800*E803,OnPeakPer*E800)</f>
        <v>900</v>
      </c>
      <c r="K833" s="118">
        <f>J833*I833</f>
        <v>182.70000000000002</v>
      </c>
      <c r="L833" s="119">
        <f>K833-H833</f>
        <v>0</v>
      </c>
      <c r="M833" s="120">
        <f>IF(ISERROR(L833/H833), "", L833/H833)</f>
        <v>0</v>
      </c>
    </row>
    <row r="834" spans="1:13" ht="13.2" hidden="1" customHeight="1" x14ac:dyDescent="0.25">
      <c r="A834" s="103" t="str">
        <f t="shared" si="95"/>
        <v>GS &lt; 50 (High)</v>
      </c>
      <c r="B834" s="103" t="s">
        <v>78</v>
      </c>
      <c r="D834" s="25" t="s">
        <v>79</v>
      </c>
      <c r="E834" s="25"/>
      <c r="F834" s="34">
        <f t="shared" si="96"/>
        <v>0.11308</v>
      </c>
      <c r="G834" s="55">
        <f>IF(AND(E800*12&gt;=150000),E800*E802,E800)</f>
        <v>5000</v>
      </c>
      <c r="H834" s="130">
        <f>G834*F834</f>
        <v>565.4</v>
      </c>
      <c r="I834" s="35">
        <f t="shared" si="97"/>
        <v>0.11308</v>
      </c>
      <c r="J834" s="56">
        <f>IF(AND(E800*12&gt;=150000),E800*E803,E800)</f>
        <v>5000</v>
      </c>
      <c r="K834" s="118">
        <f>J834*I834</f>
        <v>565.4</v>
      </c>
      <c r="L834" s="119">
        <f>K834-H834</f>
        <v>0</v>
      </c>
      <c r="M834" s="120">
        <f>IF(ISERROR(L834/H834), "", L834/H834)</f>
        <v>0</v>
      </c>
    </row>
    <row r="835" spans="1:13" ht="13.8" hidden="1" customHeight="1" thickBot="1" x14ac:dyDescent="0.3">
      <c r="A835" s="103" t="str">
        <f t="shared" si="95"/>
        <v>GS &lt; 50 (High)</v>
      </c>
      <c r="B835" s="103" t="s">
        <v>17</v>
      </c>
      <c r="D835" s="25" t="s">
        <v>80</v>
      </c>
      <c r="E835" s="25"/>
      <c r="F835" s="34">
        <f t="shared" si="96"/>
        <v>0.11308</v>
      </c>
      <c r="G835" s="55">
        <f>IF(AND(E800*12&gt;=150000),E800*E802,E800)</f>
        <v>5000</v>
      </c>
      <c r="H835" s="130">
        <f>G835*F835</f>
        <v>565.4</v>
      </c>
      <c r="I835" s="35">
        <f t="shared" si="97"/>
        <v>0.11308</v>
      </c>
      <c r="J835" s="56">
        <f>IF(AND(E800*12&gt;=150000),E800*E803,E800)</f>
        <v>5000</v>
      </c>
      <c r="K835" s="118">
        <f>J835*I835</f>
        <v>565.4</v>
      </c>
      <c r="L835" s="119">
        <f>K835-H835</f>
        <v>0</v>
      </c>
      <c r="M835" s="120">
        <f>IF(ISERROR(L835/H835), "", L835/H835)</f>
        <v>0</v>
      </c>
    </row>
    <row r="836" spans="1:13" ht="13.8" thickBot="1" x14ac:dyDescent="0.3">
      <c r="A836" s="103" t="str">
        <f t="shared" si="95"/>
        <v>GS &lt; 50 (High)</v>
      </c>
      <c r="D836" s="58"/>
      <c r="E836" s="59"/>
      <c r="F836" s="60"/>
      <c r="G836" s="61"/>
      <c r="H836" s="62"/>
      <c r="I836" s="60"/>
      <c r="J836" s="63"/>
      <c r="K836" s="62"/>
      <c r="L836" s="64"/>
      <c r="M836" s="65"/>
    </row>
    <row r="837" spans="1:13" x14ac:dyDescent="0.25">
      <c r="A837" s="103" t="str">
        <f t="shared" si="95"/>
        <v>GS &lt; 50 (High)</v>
      </c>
      <c r="B837" s="103" t="s">
        <v>12</v>
      </c>
      <c r="D837" s="135" t="s">
        <v>81</v>
      </c>
      <c r="E837" s="25"/>
      <c r="F837" s="136"/>
      <c r="G837" s="137"/>
      <c r="H837" s="138">
        <f>SUM(H827:H833,H826)</f>
        <v>1035.9262087540046</v>
      </c>
      <c r="I837" s="139"/>
      <c r="J837" s="139"/>
      <c r="K837" s="138">
        <f>SUM(K827:K833,K826)</f>
        <v>1053.0172813649142</v>
      </c>
      <c r="L837" s="140">
        <f>K837-H837</f>
        <v>17.091072610909578</v>
      </c>
      <c r="M837" s="141">
        <f>IF((H837)=0,"",(L837/H837))</f>
        <v>1.6498349463970455E-2</v>
      </c>
    </row>
    <row r="838" spans="1:13" x14ac:dyDescent="0.25">
      <c r="A838" s="103" t="str">
        <f t="shared" si="95"/>
        <v>GS &lt; 50 (High)</v>
      </c>
      <c r="B838" s="103" t="s">
        <v>12</v>
      </c>
      <c r="D838" s="142" t="s">
        <v>82</v>
      </c>
      <c r="E838" s="25"/>
      <c r="F838" s="136">
        <v>0.13</v>
      </c>
      <c r="G838" s="143"/>
      <c r="H838" s="144">
        <f>H837*F838</f>
        <v>134.67040713802061</v>
      </c>
      <c r="I838" s="145">
        <v>0.13</v>
      </c>
      <c r="J838" s="115"/>
      <c r="K838" s="144">
        <f>K837*I838</f>
        <v>136.89224657743884</v>
      </c>
      <c r="L838" s="119">
        <f>K838-H838</f>
        <v>2.2218394394182326</v>
      </c>
      <c r="M838" s="146">
        <f>IF((H838)=0,"",(L838/H838))</f>
        <v>1.6498349463970361E-2</v>
      </c>
    </row>
    <row r="839" spans="1:13" ht="14.4" x14ac:dyDescent="0.3">
      <c r="A839" s="103" t="str">
        <f t="shared" si="95"/>
        <v>GS &lt; 50 (High)</v>
      </c>
      <c r="B839" s="103" t="s">
        <v>12</v>
      </c>
      <c r="D839" s="142" t="s">
        <v>83</v>
      </c>
      <c r="E839" s="147"/>
      <c r="F839" s="148">
        <f>OER</f>
        <v>0.23499999999999999</v>
      </c>
      <c r="G839" s="143"/>
      <c r="H839" s="144">
        <f>IF(OR(ISNUMBER(SEARCH("[DGEN]", E798))=TRUE, ISNUMBER(SEARCH("STREET LIGHT", E798))=TRUE), 0, IF(AND(E800=0, E801=0),0, IF(AND(E801=0, E800*12&gt;250000), 0, IF(AND(E800=0, E801&gt;=50), 0, IF(E800*12&lt;=250000, F839*H837*-1, IF(E801&lt;50, F839*H837*-1, 0))))))</f>
        <v>-243.44265905719107</v>
      </c>
      <c r="I839" s="148">
        <f>OER</f>
        <v>0.23499999999999999</v>
      </c>
      <c r="J839" s="115"/>
      <c r="K839" s="144">
        <f>IF(OR(ISNUMBER(SEARCH("[DGEN]", E798))=TRUE, ISNUMBER(SEARCH("STREET LIGHT", E798))=TRUE), 0, IF(AND(E800=0, E801=0),0, IF(AND(E801=0, E800*12&gt;250000), 0, IF(AND(E800=0, E801&gt;=50), 0, IF(E800*12&lt;=250000, I839*K837*-1, IF(E801&lt;50, I839*K837*-1, 0))))))</f>
        <v>-247.45906112075482</v>
      </c>
      <c r="L839" s="119">
        <f>K839-H839</f>
        <v>-4.0164020635637598</v>
      </c>
      <c r="M839" s="146"/>
    </row>
    <row r="840" spans="1:13" ht="13.8" thickBot="1" x14ac:dyDescent="0.3">
      <c r="A840" s="103" t="str">
        <f t="shared" si="95"/>
        <v>GS &lt; 50 (High)</v>
      </c>
      <c r="B840" s="103" t="s">
        <v>84</v>
      </c>
      <c r="C840" s="24">
        <f>B30</f>
        <v>15</v>
      </c>
      <c r="D840" s="247" t="s">
        <v>85</v>
      </c>
      <c r="E840" s="247"/>
      <c r="F840" s="77"/>
      <c r="G840" s="78"/>
      <c r="H840" s="79">
        <f>H837+H838+H839</f>
        <v>927.15395683483416</v>
      </c>
      <c r="I840" s="80"/>
      <c r="J840" s="80"/>
      <c r="K840" s="81">
        <f>K837+K838+K839</f>
        <v>942.45046682159818</v>
      </c>
      <c r="L840" s="82">
        <f>K840-H840</f>
        <v>15.296509986764022</v>
      </c>
      <c r="M840" s="83">
        <f>IF((H840)=0,"",(L840/H840))</f>
        <v>1.6498349463970399E-2</v>
      </c>
    </row>
    <row r="841" spans="1:13" ht="13.8" thickBot="1" x14ac:dyDescent="0.3">
      <c r="A841" s="103" t="str">
        <f t="shared" si="95"/>
        <v>GS &lt; 50 (High)</v>
      </c>
      <c r="B841" s="103" t="s">
        <v>12</v>
      </c>
      <c r="D841" s="58"/>
      <c r="E841" s="59"/>
      <c r="F841" s="60"/>
      <c r="G841" s="61"/>
      <c r="H841" s="62"/>
      <c r="I841" s="60"/>
      <c r="J841" s="63"/>
      <c r="K841" s="62"/>
      <c r="L841" s="64"/>
      <c r="M841" s="65"/>
    </row>
  </sheetData>
  <mergeCells count="182">
    <mergeCell ref="E806:E807"/>
    <mergeCell ref="L806:L807"/>
    <mergeCell ref="M806:M807"/>
    <mergeCell ref="D840:E840"/>
    <mergeCell ref="D794:E794"/>
    <mergeCell ref="E798:J798"/>
    <mergeCell ref="E799:G799"/>
    <mergeCell ref="F805:H805"/>
    <mergeCell ref="I805:K805"/>
    <mergeCell ref="L805:M805"/>
    <mergeCell ref="F759:H759"/>
    <mergeCell ref="I759:K759"/>
    <mergeCell ref="L759:M759"/>
    <mergeCell ref="E760:E761"/>
    <mergeCell ref="L760:L761"/>
    <mergeCell ref="M760:M761"/>
    <mergeCell ref="E714:E715"/>
    <mergeCell ref="L714:L715"/>
    <mergeCell ref="M714:M715"/>
    <mergeCell ref="D748:E748"/>
    <mergeCell ref="E752:J752"/>
    <mergeCell ref="E753:G753"/>
    <mergeCell ref="D702:E702"/>
    <mergeCell ref="E706:J706"/>
    <mergeCell ref="E707:G707"/>
    <mergeCell ref="F713:H713"/>
    <mergeCell ref="I713:K713"/>
    <mergeCell ref="L713:M713"/>
    <mergeCell ref="F667:H667"/>
    <mergeCell ref="I667:K667"/>
    <mergeCell ref="L667:M667"/>
    <mergeCell ref="E668:E669"/>
    <mergeCell ref="L668:L669"/>
    <mergeCell ref="M668:M669"/>
    <mergeCell ref="E622:E623"/>
    <mergeCell ref="L622:L623"/>
    <mergeCell ref="M622:M623"/>
    <mergeCell ref="D656:E656"/>
    <mergeCell ref="E660:J660"/>
    <mergeCell ref="E661:G661"/>
    <mergeCell ref="D610:E610"/>
    <mergeCell ref="E614:J614"/>
    <mergeCell ref="E615:G615"/>
    <mergeCell ref="F621:H621"/>
    <mergeCell ref="I621:K621"/>
    <mergeCell ref="L621:M621"/>
    <mergeCell ref="E568:J568"/>
    <mergeCell ref="E569:G569"/>
    <mergeCell ref="F575:H575"/>
    <mergeCell ref="I575:K575"/>
    <mergeCell ref="L575:M575"/>
    <mergeCell ref="E576:E577"/>
    <mergeCell ref="L576:L577"/>
    <mergeCell ref="M576:M577"/>
    <mergeCell ref="E520:E521"/>
    <mergeCell ref="L520:L521"/>
    <mergeCell ref="M520:M521"/>
    <mergeCell ref="D554:E554"/>
    <mergeCell ref="D559:E559"/>
    <mergeCell ref="D564:E564"/>
    <mergeCell ref="D508:E508"/>
    <mergeCell ref="E512:J512"/>
    <mergeCell ref="E513:G513"/>
    <mergeCell ref="F519:H519"/>
    <mergeCell ref="I519:K519"/>
    <mergeCell ref="L519:M519"/>
    <mergeCell ref="L463:M463"/>
    <mergeCell ref="E464:E465"/>
    <mergeCell ref="L464:L465"/>
    <mergeCell ref="M464:M465"/>
    <mergeCell ref="D498:E498"/>
    <mergeCell ref="D503:E503"/>
    <mergeCell ref="D442:E442"/>
    <mergeCell ref="D447:E447"/>
    <mergeCell ref="D452:E452"/>
    <mergeCell ref="E456:J456"/>
    <mergeCell ref="E457:G457"/>
    <mergeCell ref="F463:H463"/>
    <mergeCell ref="I463:K463"/>
    <mergeCell ref="E400:J400"/>
    <mergeCell ref="E401:G401"/>
    <mergeCell ref="F407:H407"/>
    <mergeCell ref="I407:K407"/>
    <mergeCell ref="L407:M407"/>
    <mergeCell ref="E408:E409"/>
    <mergeCell ref="L408:L409"/>
    <mergeCell ref="M408:M409"/>
    <mergeCell ref="E352:E353"/>
    <mergeCell ref="L352:L353"/>
    <mergeCell ref="M352:M353"/>
    <mergeCell ref="D386:E386"/>
    <mergeCell ref="D391:E391"/>
    <mergeCell ref="D396:E396"/>
    <mergeCell ref="D340:E340"/>
    <mergeCell ref="E344:J344"/>
    <mergeCell ref="E345:G345"/>
    <mergeCell ref="F351:H351"/>
    <mergeCell ref="I351:K351"/>
    <mergeCell ref="L351:M351"/>
    <mergeCell ref="L295:M295"/>
    <mergeCell ref="E296:E297"/>
    <mergeCell ref="L296:L297"/>
    <mergeCell ref="M296:M297"/>
    <mergeCell ref="D330:E330"/>
    <mergeCell ref="D335:E335"/>
    <mergeCell ref="D274:E274"/>
    <mergeCell ref="D279:E279"/>
    <mergeCell ref="D284:E284"/>
    <mergeCell ref="E288:J288"/>
    <mergeCell ref="E289:G289"/>
    <mergeCell ref="F295:H295"/>
    <mergeCell ref="I295:K295"/>
    <mergeCell ref="E232:J232"/>
    <mergeCell ref="E233:G233"/>
    <mergeCell ref="F239:H239"/>
    <mergeCell ref="I239:K239"/>
    <mergeCell ref="L239:M239"/>
    <mergeCell ref="E240:E241"/>
    <mergeCell ref="L240:L241"/>
    <mergeCell ref="M240:M241"/>
    <mergeCell ref="E184:E185"/>
    <mergeCell ref="L184:L185"/>
    <mergeCell ref="M184:M185"/>
    <mergeCell ref="D218:E218"/>
    <mergeCell ref="D223:E223"/>
    <mergeCell ref="D228:E228"/>
    <mergeCell ref="D172:E172"/>
    <mergeCell ref="E176:J176"/>
    <mergeCell ref="E177:G177"/>
    <mergeCell ref="F183:H183"/>
    <mergeCell ref="I183:K183"/>
    <mergeCell ref="L183:M183"/>
    <mergeCell ref="L127:M127"/>
    <mergeCell ref="E128:E129"/>
    <mergeCell ref="L128:L129"/>
    <mergeCell ref="M128:M129"/>
    <mergeCell ref="D162:E162"/>
    <mergeCell ref="D167:E167"/>
    <mergeCell ref="D106:E106"/>
    <mergeCell ref="D111:E111"/>
    <mergeCell ref="D116:E116"/>
    <mergeCell ref="E120:J120"/>
    <mergeCell ref="E121:G121"/>
    <mergeCell ref="F127:H127"/>
    <mergeCell ref="I127:K127"/>
    <mergeCell ref="E64:J64"/>
    <mergeCell ref="E65:G65"/>
    <mergeCell ref="F71:H71"/>
    <mergeCell ref="I71:K71"/>
    <mergeCell ref="L71:M71"/>
    <mergeCell ref="E72:E73"/>
    <mergeCell ref="L72:L73"/>
    <mergeCell ref="M72:M73"/>
    <mergeCell ref="D55:F55"/>
    <mergeCell ref="D56:F56"/>
    <mergeCell ref="D57:F57"/>
    <mergeCell ref="D58:F58"/>
    <mergeCell ref="D59:F59"/>
    <mergeCell ref="D60:F60"/>
    <mergeCell ref="D49:F49"/>
    <mergeCell ref="D50:F50"/>
    <mergeCell ref="D51:F51"/>
    <mergeCell ref="D52:F52"/>
    <mergeCell ref="D53:F53"/>
    <mergeCell ref="D54:F54"/>
    <mergeCell ref="D43:F43"/>
    <mergeCell ref="D44:F44"/>
    <mergeCell ref="D45:F45"/>
    <mergeCell ref="D46:F46"/>
    <mergeCell ref="D47:F47"/>
    <mergeCell ref="D48:F48"/>
    <mergeCell ref="D15:F15"/>
    <mergeCell ref="D41:F41"/>
    <mergeCell ref="D42:F42"/>
    <mergeCell ref="D38:F40"/>
    <mergeCell ref="G38:G40"/>
    <mergeCell ref="H38:M38"/>
    <mergeCell ref="N38:O38"/>
    <mergeCell ref="H39:I39"/>
    <mergeCell ref="J39:K39"/>
    <mergeCell ref="L39:M39"/>
    <mergeCell ref="N39:O39"/>
  </mergeCells>
  <conditionalFormatting sqref="K16:K35">
    <cfRule type="expression" dxfId="8" priority="3">
      <formula>$G16="kVa"</formula>
    </cfRule>
    <cfRule type="expression" dxfId="7" priority="4">
      <formula>$G16="kWh"</formula>
    </cfRule>
  </conditionalFormatting>
  <conditionalFormatting sqref="K16:L35">
    <cfRule type="expression" dxfId="6" priority="1">
      <formula>$G16="kW"</formula>
    </cfRule>
  </conditionalFormatting>
  <dataValidations count="4">
    <dataValidation type="list" allowBlank="1" showInputMessage="1" showErrorMessage="1" sqref="M16:M35" xr:uid="{AA25EA39-E703-4B5E-837C-F22E3DC3C045}">
      <formula1>"CONSUMPTION, DEMAND, DEMAND - INTERVAL"</formula1>
    </dataValidation>
    <dataValidation type="list" allowBlank="1" showInputMessage="1" showErrorMessage="1" prompt="Select Charge Unit - monthly, per kWh, per kW" sqref="E107 E112 E117 E102 E163 E168 E173 E158 E219 E224 E229 E214 E275 E280 E285 E270 E331 E336 E341 E326 E387 E392 E397 E382 E443 E448 E453 E438 E499 E504 E509 E494 E555 E560 E565 E550 E611 E606 E657 E652 E703 E698 E749 E744 E795 E790 E841 E836" xr:uid="{4D243E8F-9BA8-4CD8-B89F-18484C480A8D}">
      <formula1>"Monthly, per kWh, per kW"</formula1>
    </dataValidation>
    <dataValidation allowBlank="1" showInputMessage="1" showErrorMessage="1" sqref="D16:D24" xr:uid="{5737C9C9-B3B8-47DD-B378-2B3C4C27A6A7}"/>
    <dataValidation type="list" allowBlank="1" showInputMessage="1" showErrorMessage="1" sqref="H16:H35" xr:uid="{A4292719-CFA7-4333-A0F8-F4A8F1B7A90F}">
      <formula1>"RPP, Non-RPP (Retailer), Non-RPP (Other)"</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217C7-869D-441A-BD58-0C950808FF0B}">
  <sheetPr codeName="Sheet19"/>
  <dimension ref="A1:O637"/>
  <sheetViews>
    <sheetView topLeftCell="C455" workbookViewId="0">
      <selection activeCell="F466" sqref="F466:F471"/>
    </sheetView>
  </sheetViews>
  <sheetFormatPr defaultColWidth="9.33203125" defaultRowHeight="13.2" x14ac:dyDescent="0.25"/>
  <cols>
    <col min="1" max="1" width="7.44140625" style="103" hidden="1" customWidth="1"/>
    <col min="2" max="2" width="12.21875" style="103" hidden="1" customWidth="1"/>
    <col min="3" max="3" width="3.44140625" style="24" customWidth="1"/>
    <col min="4" max="4" width="34.6640625" style="103" customWidth="1"/>
    <col min="5" max="5" width="13.33203125" style="103" customWidth="1"/>
    <col min="6" max="6" width="26.6640625" style="103" customWidth="1"/>
    <col min="7" max="7" width="10.33203125" style="103" bestFit="1" customWidth="1"/>
    <col min="8" max="8" width="18.33203125" style="103" customWidth="1"/>
    <col min="9" max="9" width="12.6640625" style="103" customWidth="1"/>
    <col min="10" max="10" width="14.33203125" style="103" bestFit="1" customWidth="1"/>
    <col min="11" max="11" width="18.6640625" style="103" bestFit="1" customWidth="1"/>
    <col min="12" max="12" width="13.5546875" style="103" bestFit="1" customWidth="1"/>
    <col min="13" max="13" width="15.6640625" style="103" customWidth="1"/>
    <col min="14" max="14" width="17" style="103" customWidth="1"/>
    <col min="15" max="15" width="15.5546875" style="103" customWidth="1"/>
    <col min="16" max="16384" width="9.33203125" style="103"/>
  </cols>
  <sheetData>
    <row r="1" spans="2:14" s="98" customFormat="1" ht="27.75" hidden="1" customHeight="1" x14ac:dyDescent="0.25">
      <c r="C1" s="5"/>
    </row>
    <row r="2" spans="2:14" s="98" customFormat="1" hidden="1" x14ac:dyDescent="0.25">
      <c r="C2" s="5"/>
    </row>
    <row r="3" spans="2:14" s="98" customFormat="1" hidden="1" x14ac:dyDescent="0.25">
      <c r="C3" s="5"/>
    </row>
    <row r="4" spans="2:14" s="98" customFormat="1" hidden="1" x14ac:dyDescent="0.25">
      <c r="C4" s="5"/>
    </row>
    <row r="5" spans="2:14" s="98" customFormat="1" hidden="1" x14ac:dyDescent="0.25">
      <c r="C5" s="5"/>
    </row>
    <row r="6" spans="2:14" s="98" customFormat="1" hidden="1" x14ac:dyDescent="0.25">
      <c r="C6" s="5"/>
    </row>
    <row r="7" spans="2:14" s="98" customFormat="1" hidden="1" x14ac:dyDescent="0.25">
      <c r="C7" s="5"/>
    </row>
    <row r="8" spans="2:14" s="98" customFormat="1" hidden="1" x14ac:dyDescent="0.25">
      <c r="C8" s="5"/>
    </row>
    <row r="9" spans="2:14" s="98" customFormat="1" hidden="1" x14ac:dyDescent="0.25">
      <c r="C9" s="5"/>
    </row>
    <row r="10" spans="2:14" s="98" customFormat="1" hidden="1" x14ac:dyDescent="0.25">
      <c r="C10" s="5"/>
    </row>
    <row r="11" spans="2:14" s="98" customFormat="1" hidden="1" x14ac:dyDescent="0.25">
      <c r="C11" s="5"/>
    </row>
    <row r="12" spans="2:14" s="98" customFormat="1" hidden="1" x14ac:dyDescent="0.25">
      <c r="C12" s="5"/>
    </row>
    <row r="13" spans="2:14" s="98" customFormat="1" hidden="1" x14ac:dyDescent="0.25">
      <c r="C13" s="5"/>
    </row>
    <row r="14" spans="2:14" s="98" customFormat="1" ht="15.6" x14ac:dyDescent="0.3">
      <c r="C14" s="5"/>
      <c r="D14" s="99" t="s">
        <v>0</v>
      </c>
    </row>
    <row r="15" spans="2:14" s="98" customFormat="1" ht="78" customHeight="1" x14ac:dyDescent="0.25">
      <c r="C15" s="5"/>
      <c r="D15" s="233" t="s">
        <v>1</v>
      </c>
      <c r="E15" s="234"/>
      <c r="F15" s="235"/>
      <c r="G15" s="1" t="s">
        <v>2</v>
      </c>
      <c r="H15" s="2" t="s">
        <v>3</v>
      </c>
      <c r="I15" s="2" t="s">
        <v>4</v>
      </c>
      <c r="J15" s="2" t="s">
        <v>5</v>
      </c>
      <c r="K15" s="2" t="s">
        <v>6</v>
      </c>
      <c r="L15" s="2" t="s">
        <v>7</v>
      </c>
      <c r="M15" s="3" t="s">
        <v>8</v>
      </c>
      <c r="N15" s="4" t="s">
        <v>9</v>
      </c>
    </row>
    <row r="16" spans="2:14" s="98" customFormat="1" ht="14.4" x14ac:dyDescent="0.3">
      <c r="B16" s="98">
        <v>1</v>
      </c>
      <c r="C16" s="5">
        <v>1</v>
      </c>
      <c r="D16" s="6" t="s">
        <v>10</v>
      </c>
      <c r="E16" s="7"/>
      <c r="F16" s="8"/>
      <c r="G16" s="9" t="s">
        <v>11</v>
      </c>
      <c r="H16" s="10" t="s">
        <v>12</v>
      </c>
      <c r="I16" s="97">
        <f>'WRZ BI (2027)'!J16</f>
        <v>1.0415000000000001</v>
      </c>
      <c r="J16" s="11">
        <f>I16</f>
        <v>1.0415000000000001</v>
      </c>
      <c r="K16" s="12">
        <v>750</v>
      </c>
      <c r="L16" s="12"/>
      <c r="M16" s="10" t="s">
        <v>13</v>
      </c>
      <c r="N16" s="13"/>
    </row>
    <row r="17" spans="2:14" s="98" customFormat="1" ht="14.4" x14ac:dyDescent="0.3">
      <c r="B17" s="98">
        <v>2</v>
      </c>
      <c r="C17" s="5">
        <v>2</v>
      </c>
      <c r="D17" s="6" t="s">
        <v>14</v>
      </c>
      <c r="E17" s="7"/>
      <c r="F17" s="8"/>
      <c r="G17" s="9" t="s">
        <v>11</v>
      </c>
      <c r="H17" s="10" t="s">
        <v>12</v>
      </c>
      <c r="I17" s="97">
        <f>'WRZ BI (2027)'!J17</f>
        <v>1.0415000000000001</v>
      </c>
      <c r="J17" s="11">
        <f t="shared" ref="J17:J35" si="0">I17</f>
        <v>1.0415000000000001</v>
      </c>
      <c r="K17" s="12">
        <v>2000</v>
      </c>
      <c r="L17" s="12"/>
      <c r="M17" s="10" t="s">
        <v>13</v>
      </c>
      <c r="N17" s="13"/>
    </row>
    <row r="18" spans="2:14" s="98" customFormat="1" ht="14.4" x14ac:dyDescent="0.3">
      <c r="B18" s="98">
        <v>3</v>
      </c>
      <c r="C18" s="5">
        <v>3</v>
      </c>
      <c r="D18" s="6" t="s">
        <v>15</v>
      </c>
      <c r="E18" s="7"/>
      <c r="F18" s="8"/>
      <c r="G18" s="9" t="s">
        <v>16</v>
      </c>
      <c r="H18" s="10" t="s">
        <v>17</v>
      </c>
      <c r="I18" s="97">
        <f>'WRZ BI (2027)'!J18</f>
        <v>1.0415000000000001</v>
      </c>
      <c r="J18" s="11">
        <f t="shared" si="0"/>
        <v>1.0415000000000001</v>
      </c>
      <c r="K18" s="12">
        <v>75000</v>
      </c>
      <c r="L18" s="12">
        <v>175</v>
      </c>
      <c r="M18" s="10" t="s">
        <v>18</v>
      </c>
      <c r="N18" s="13"/>
    </row>
    <row r="19" spans="2:14" s="98" customFormat="1" ht="14.4" x14ac:dyDescent="0.3">
      <c r="C19" s="5"/>
      <c r="D19" s="6" t="s">
        <v>19</v>
      </c>
      <c r="E19" s="7"/>
      <c r="F19" s="8"/>
      <c r="G19" s="9" t="s">
        <v>16</v>
      </c>
      <c r="H19" s="10" t="s">
        <v>17</v>
      </c>
      <c r="I19" s="97">
        <f>'WRZ BI (2027)'!J19</f>
        <v>1.0310999999999999</v>
      </c>
      <c r="J19" s="11">
        <f t="shared" si="0"/>
        <v>1.0310999999999999</v>
      </c>
      <c r="K19" s="12">
        <v>2000000</v>
      </c>
      <c r="L19" s="12">
        <v>4000</v>
      </c>
      <c r="M19" s="10" t="s">
        <v>18</v>
      </c>
      <c r="N19" s="13"/>
    </row>
    <row r="20" spans="2:14" s="98" customFormat="1" ht="14.4" x14ac:dyDescent="0.3">
      <c r="B20" s="98">
        <v>4</v>
      </c>
      <c r="C20" s="5">
        <v>4</v>
      </c>
      <c r="D20" s="6" t="s">
        <v>20</v>
      </c>
      <c r="E20" s="7"/>
      <c r="F20" s="8"/>
      <c r="G20" s="9" t="s">
        <v>11</v>
      </c>
      <c r="H20" s="10" t="s">
        <v>12</v>
      </c>
      <c r="I20" s="97">
        <f>'WRZ BI (2027)'!J20</f>
        <v>1.0415000000000001</v>
      </c>
      <c r="J20" s="11">
        <f t="shared" si="0"/>
        <v>1.0415000000000001</v>
      </c>
      <c r="K20" s="12">
        <v>450</v>
      </c>
      <c r="L20" s="12"/>
      <c r="M20" s="10" t="s">
        <v>13</v>
      </c>
      <c r="N20" s="14">
        <v>1</v>
      </c>
    </row>
    <row r="21" spans="2:14" s="98" customFormat="1" ht="14.4" x14ac:dyDescent="0.3">
      <c r="B21" s="98">
        <v>5</v>
      </c>
      <c r="C21" s="5">
        <v>5</v>
      </c>
      <c r="D21" s="6" t="s">
        <v>21</v>
      </c>
      <c r="E21" s="7"/>
      <c r="F21" s="8"/>
      <c r="G21" s="9" t="s">
        <v>16</v>
      </c>
      <c r="H21" s="10" t="s">
        <v>12</v>
      </c>
      <c r="I21" s="97">
        <f>'WRZ BI (2027)'!J21</f>
        <v>1.0415000000000001</v>
      </c>
      <c r="J21" s="11">
        <f t="shared" si="0"/>
        <v>1.0415000000000001</v>
      </c>
      <c r="K21" s="12">
        <v>60</v>
      </c>
      <c r="L21" s="15">
        <v>0.2</v>
      </c>
      <c r="M21" s="10" t="s">
        <v>18</v>
      </c>
      <c r="N21" s="14">
        <v>1</v>
      </c>
    </row>
    <row r="22" spans="2:14" s="98" customFormat="1" ht="14.4" x14ac:dyDescent="0.3">
      <c r="B22" s="98">
        <v>6</v>
      </c>
      <c r="C22" s="5">
        <v>6</v>
      </c>
      <c r="D22" s="6" t="s">
        <v>22</v>
      </c>
      <c r="E22" s="7"/>
      <c r="F22" s="8"/>
      <c r="G22" s="9" t="s">
        <v>16</v>
      </c>
      <c r="H22" s="10" t="s">
        <v>17</v>
      </c>
      <c r="I22" s="97">
        <f>'WRZ BI (2027)'!J22</f>
        <v>1.0415000000000001</v>
      </c>
      <c r="J22" s="11">
        <f t="shared" si="0"/>
        <v>1.0415000000000001</v>
      </c>
      <c r="K22" s="12">
        <v>326077.50428732426</v>
      </c>
      <c r="L22" s="15">
        <v>863.33336806145189</v>
      </c>
      <c r="M22" s="10" t="s">
        <v>18</v>
      </c>
      <c r="N22" s="14">
        <v>14512.19970608427</v>
      </c>
    </row>
    <row r="23" spans="2:14" s="98" customFormat="1" ht="14.4" x14ac:dyDescent="0.3">
      <c r="B23" s="98">
        <v>7</v>
      </c>
      <c r="C23" s="5" t="str">
        <f>IF(ISERROR(VLOOKUP(D23, D16:P35, 42, FALSE)),"", VLOOKUP(D23, D16:P35, 42, FALSE))</f>
        <v/>
      </c>
      <c r="D23" s="16" t="s">
        <v>92</v>
      </c>
      <c r="E23" s="17"/>
      <c r="F23" s="18"/>
      <c r="G23" s="9" t="s">
        <v>11</v>
      </c>
      <c r="H23" s="10" t="s">
        <v>12</v>
      </c>
      <c r="I23" s="97">
        <f>'WRZ BI (2027)'!J23</f>
        <v>1.0415000000000001</v>
      </c>
      <c r="J23" s="11">
        <f>J22</f>
        <v>1.0415000000000001</v>
      </c>
      <c r="K23" s="12">
        <v>325</v>
      </c>
      <c r="L23" s="12"/>
      <c r="M23" s="10" t="s">
        <v>13</v>
      </c>
      <c r="N23" s="13"/>
    </row>
    <row r="24" spans="2:14" s="98" customFormat="1" ht="14.4" x14ac:dyDescent="0.3">
      <c r="B24" s="98">
        <v>8</v>
      </c>
      <c r="C24" s="5" t="str">
        <f>IF(ISERROR(VLOOKUP(D24, D16:P35, 42, FALSE)),"", VLOOKUP(D24, D16:P35, 42, FALSE))</f>
        <v/>
      </c>
      <c r="D24" s="16" t="s">
        <v>93</v>
      </c>
      <c r="E24" s="17"/>
      <c r="F24" s="18"/>
      <c r="G24" s="9" t="s">
        <v>11</v>
      </c>
      <c r="H24" s="10" t="s">
        <v>12</v>
      </c>
      <c r="I24" s="97">
        <f>'WRZ BI (2027)'!J24</f>
        <v>1.0415000000000001</v>
      </c>
      <c r="J24" s="11">
        <f>J23</f>
        <v>1.0415000000000001</v>
      </c>
      <c r="K24" s="12">
        <v>1500</v>
      </c>
      <c r="L24" s="12"/>
      <c r="M24" s="10" t="s">
        <v>13</v>
      </c>
      <c r="N24" s="13"/>
    </row>
    <row r="25" spans="2:14" s="98" customFormat="1" ht="14.4" x14ac:dyDescent="0.3">
      <c r="B25" s="98">
        <v>9</v>
      </c>
      <c r="C25" s="5" t="str">
        <f>IF(ISERROR(VLOOKUP(D25, D16:P35, 42, FALSE)),"", VLOOKUP(D25, D16:P35, 42, FALSE))</f>
        <v/>
      </c>
      <c r="D25" s="16" t="s">
        <v>94</v>
      </c>
      <c r="E25" s="17"/>
      <c r="F25" s="18"/>
      <c r="G25" s="9" t="s">
        <v>11</v>
      </c>
      <c r="H25" s="10" t="s">
        <v>12</v>
      </c>
      <c r="I25" s="97">
        <f>'WRZ BI (2027)'!J25</f>
        <v>1.0415000000000001</v>
      </c>
      <c r="J25" s="11">
        <f>J24</f>
        <v>1.0415000000000001</v>
      </c>
      <c r="K25" s="12">
        <v>1000</v>
      </c>
      <c r="L25" s="12"/>
      <c r="M25" s="10" t="s">
        <v>13</v>
      </c>
      <c r="N25" s="13"/>
    </row>
    <row r="26" spans="2:14" s="98" customFormat="1" ht="14.4" x14ac:dyDescent="0.3">
      <c r="B26" s="98">
        <v>10</v>
      </c>
      <c r="C26" s="5" t="str">
        <f>IF(ISERROR(VLOOKUP(D26, D16:P35, 42, FALSE)),"", VLOOKUP(D26, D16:P35, 42, FALSE))</f>
        <v/>
      </c>
      <c r="D26" s="16" t="s">
        <v>95</v>
      </c>
      <c r="E26" s="17"/>
      <c r="F26" s="18"/>
      <c r="G26" s="9" t="s">
        <v>11</v>
      </c>
      <c r="H26" s="10" t="s">
        <v>12</v>
      </c>
      <c r="I26" s="97">
        <f>'WRZ BI (2027)'!J26</f>
        <v>1.0415000000000001</v>
      </c>
      <c r="J26" s="11">
        <f>J25</f>
        <v>1.0415000000000001</v>
      </c>
      <c r="K26" s="12">
        <v>5000</v>
      </c>
      <c r="L26" s="12"/>
      <c r="M26" s="10" t="s">
        <v>13</v>
      </c>
      <c r="N26" s="13"/>
    </row>
    <row r="27" spans="2:14" s="98" customFormat="1" ht="14.4" x14ac:dyDescent="0.3">
      <c r="B27" s="98">
        <v>11</v>
      </c>
      <c r="C27" s="5" t="str">
        <f>IF(ISERROR(VLOOKUP(D27, D16:P35, 42, FALSE)),"", VLOOKUP(D27, D16:P35, 42, FALSE))</f>
        <v/>
      </c>
      <c r="D27" s="16" t="s">
        <v>23</v>
      </c>
      <c r="E27" s="17"/>
      <c r="F27" s="18"/>
      <c r="G27" s="9" t="s">
        <v>24</v>
      </c>
      <c r="H27" s="10"/>
      <c r="I27" s="97">
        <f>'WRZ BI (2027)'!J27</f>
        <v>1.0415000000000001</v>
      </c>
      <c r="J27" s="11">
        <f t="shared" si="0"/>
        <v>1.0415000000000001</v>
      </c>
      <c r="K27" s="12"/>
      <c r="L27" s="12"/>
      <c r="M27" s="10"/>
      <c r="N27" s="13"/>
    </row>
    <row r="28" spans="2:14" s="98" customFormat="1" ht="14.4" x14ac:dyDescent="0.3">
      <c r="B28" s="98">
        <v>12</v>
      </c>
      <c r="C28" s="5" t="str">
        <f>IF(ISERROR(VLOOKUP(D28, D16:P35, 42, FALSE)),"", VLOOKUP(D28, D16:P35, 42, FALSE))</f>
        <v/>
      </c>
      <c r="D28" s="16" t="s">
        <v>23</v>
      </c>
      <c r="E28" s="17"/>
      <c r="F28" s="18"/>
      <c r="G28" s="9" t="s">
        <v>24</v>
      </c>
      <c r="H28" s="10"/>
      <c r="I28" s="97">
        <f>'WRZ BI (2027)'!J28</f>
        <v>1.0415000000000001</v>
      </c>
      <c r="J28" s="11">
        <f t="shared" si="0"/>
        <v>1.0415000000000001</v>
      </c>
      <c r="K28" s="12"/>
      <c r="L28" s="12"/>
      <c r="M28" s="10"/>
      <c r="N28" s="13"/>
    </row>
    <row r="29" spans="2:14" s="98" customFormat="1" ht="14.4" x14ac:dyDescent="0.3">
      <c r="B29" s="98">
        <v>13</v>
      </c>
      <c r="C29" s="5" t="str">
        <f>IF(ISERROR(VLOOKUP(D29, D16:P35, 42, FALSE)),"", VLOOKUP(D29, D16:P35, 42, FALSE))</f>
        <v/>
      </c>
      <c r="D29" s="16" t="s">
        <v>23</v>
      </c>
      <c r="E29" s="17"/>
      <c r="F29" s="18"/>
      <c r="G29" s="9" t="s">
        <v>24</v>
      </c>
      <c r="H29" s="10"/>
      <c r="I29" s="97">
        <f>'WRZ BI (2027)'!J29</f>
        <v>1.0415000000000001</v>
      </c>
      <c r="J29" s="11">
        <f t="shared" si="0"/>
        <v>1.0415000000000001</v>
      </c>
      <c r="K29" s="12"/>
      <c r="L29" s="12"/>
      <c r="M29" s="10"/>
      <c r="N29" s="13"/>
    </row>
    <row r="30" spans="2:14" s="98" customFormat="1" ht="14.4" x14ac:dyDescent="0.3">
      <c r="B30" s="98">
        <v>14</v>
      </c>
      <c r="C30" s="5" t="str">
        <f>IF(ISERROR(VLOOKUP(D30, D16:P35, 42, FALSE)),"", VLOOKUP(D30, D16:P35, 42, FALSE))</f>
        <v/>
      </c>
      <c r="D30" s="16" t="s">
        <v>23</v>
      </c>
      <c r="E30" s="17"/>
      <c r="F30" s="18"/>
      <c r="G30" s="9" t="s">
        <v>24</v>
      </c>
      <c r="H30" s="10"/>
      <c r="I30" s="97">
        <f>'WRZ BI (2027)'!J30</f>
        <v>1.0415000000000001</v>
      </c>
      <c r="J30" s="11">
        <f t="shared" si="0"/>
        <v>1.0415000000000001</v>
      </c>
      <c r="K30" s="12"/>
      <c r="L30" s="12"/>
      <c r="M30" s="10"/>
      <c r="N30" s="13"/>
    </row>
    <row r="31" spans="2:14" s="98" customFormat="1" ht="14.4" x14ac:dyDescent="0.3">
      <c r="B31" s="98">
        <v>15</v>
      </c>
      <c r="C31" s="5" t="str">
        <f>IF(ISERROR(VLOOKUP(D31, D16:P35, 42, FALSE)),"", VLOOKUP(D31, D16:P35, 42, FALSE))</f>
        <v/>
      </c>
      <c r="D31" s="16" t="s">
        <v>23</v>
      </c>
      <c r="E31" s="17"/>
      <c r="F31" s="18"/>
      <c r="G31" s="9" t="s">
        <v>24</v>
      </c>
      <c r="H31" s="10"/>
      <c r="I31" s="97">
        <f>'WRZ BI (2027)'!J31</f>
        <v>1.0415000000000001</v>
      </c>
      <c r="J31" s="11">
        <f t="shared" si="0"/>
        <v>1.0415000000000001</v>
      </c>
      <c r="K31" s="12"/>
      <c r="L31" s="12"/>
      <c r="M31" s="10"/>
      <c r="N31" s="13"/>
    </row>
    <row r="32" spans="2:14" s="98" customFormat="1" ht="14.4" x14ac:dyDescent="0.3">
      <c r="B32" s="98">
        <v>16</v>
      </c>
      <c r="C32" s="5" t="str">
        <f>IF(ISERROR(VLOOKUP(D32, D16:P35, 42, FALSE)),"", VLOOKUP(D32, D16:P35, 42, FALSE))</f>
        <v/>
      </c>
      <c r="D32" s="16" t="s">
        <v>23</v>
      </c>
      <c r="E32" s="17"/>
      <c r="F32" s="18"/>
      <c r="G32" s="9" t="s">
        <v>24</v>
      </c>
      <c r="H32" s="10"/>
      <c r="I32" s="97">
        <f>'WRZ BI (2027)'!J32</f>
        <v>1.0415000000000001</v>
      </c>
      <c r="J32" s="11">
        <f t="shared" si="0"/>
        <v>1.0415000000000001</v>
      </c>
      <c r="K32" s="12"/>
      <c r="L32" s="12"/>
      <c r="M32" s="10"/>
      <c r="N32" s="13"/>
    </row>
    <row r="33" spans="2:15" s="98" customFormat="1" ht="14.4" x14ac:dyDescent="0.3">
      <c r="B33" s="98">
        <v>17</v>
      </c>
      <c r="C33" s="5" t="str">
        <f>IF(ISERROR(VLOOKUP(D33, D16:P35, 42, FALSE)),"", VLOOKUP(D33, D16:P35, 42, FALSE))</f>
        <v/>
      </c>
      <c r="D33" s="16" t="s">
        <v>23</v>
      </c>
      <c r="E33" s="17"/>
      <c r="F33" s="18"/>
      <c r="G33" s="9" t="s">
        <v>24</v>
      </c>
      <c r="H33" s="10"/>
      <c r="I33" s="97">
        <f>'WRZ BI (2027)'!J33</f>
        <v>1.0415000000000001</v>
      </c>
      <c r="J33" s="11">
        <f t="shared" si="0"/>
        <v>1.0415000000000001</v>
      </c>
      <c r="K33" s="12"/>
      <c r="L33" s="12"/>
      <c r="M33" s="10"/>
      <c r="N33" s="13"/>
    </row>
    <row r="34" spans="2:15" s="98" customFormat="1" ht="14.4" x14ac:dyDescent="0.3">
      <c r="B34" s="98">
        <v>18</v>
      </c>
      <c r="C34" s="5" t="str">
        <f>IF(ISERROR(VLOOKUP(D34, D16:P35, 42, FALSE)),"", VLOOKUP(D34, D16:P35, 42, FALSE))</f>
        <v/>
      </c>
      <c r="D34" s="16" t="s">
        <v>23</v>
      </c>
      <c r="E34" s="17"/>
      <c r="F34" s="18"/>
      <c r="G34" s="9" t="s">
        <v>24</v>
      </c>
      <c r="H34" s="10"/>
      <c r="I34" s="97">
        <f>'WRZ BI (2027)'!J34</f>
        <v>1.0415000000000001</v>
      </c>
      <c r="J34" s="11">
        <f t="shared" si="0"/>
        <v>1.0415000000000001</v>
      </c>
      <c r="K34" s="12"/>
      <c r="L34" s="12"/>
      <c r="M34" s="10"/>
      <c r="N34" s="13"/>
    </row>
    <row r="35" spans="2:15" s="98" customFormat="1" ht="14.4" x14ac:dyDescent="0.3">
      <c r="B35" s="98">
        <v>19</v>
      </c>
      <c r="C35" s="5" t="str">
        <f>IF(ISERROR(VLOOKUP(D35, D16:P35, 42, FALSE)),"", VLOOKUP(D35, D16:P35, 42, FALSE))</f>
        <v/>
      </c>
      <c r="D35" s="16" t="s">
        <v>23</v>
      </c>
      <c r="E35" s="17"/>
      <c r="F35" s="18"/>
      <c r="G35" s="9" t="s">
        <v>24</v>
      </c>
      <c r="H35" s="10"/>
      <c r="I35" s="97">
        <f>'WRZ BI (2027)'!J35</f>
        <v>1.0415000000000001</v>
      </c>
      <c r="J35" s="11">
        <f t="shared" si="0"/>
        <v>1.0415000000000001</v>
      </c>
      <c r="K35" s="12"/>
      <c r="L35" s="12"/>
      <c r="M35" s="10"/>
      <c r="N35" s="13"/>
    </row>
    <row r="36" spans="2:15" s="98" customFormat="1" x14ac:dyDescent="0.25">
      <c r="C36" s="5"/>
    </row>
    <row r="37" spans="2:15" s="98" customFormat="1" ht="15.6" x14ac:dyDescent="0.3">
      <c r="C37" s="5"/>
      <c r="D37" s="99" t="s">
        <v>25</v>
      </c>
    </row>
    <row r="38" spans="2:15" s="98" customFormat="1" ht="12.75" customHeight="1" x14ac:dyDescent="0.25">
      <c r="C38" s="5"/>
      <c r="D38" s="221" t="s">
        <v>1</v>
      </c>
      <c r="E38" s="222"/>
      <c r="F38" s="223"/>
      <c r="G38" s="230" t="s">
        <v>2</v>
      </c>
      <c r="H38" s="231" t="s">
        <v>26</v>
      </c>
      <c r="I38" s="231"/>
      <c r="J38" s="231"/>
      <c r="K38" s="231"/>
      <c r="L38" s="231"/>
      <c r="M38" s="231"/>
      <c r="N38" s="231" t="s">
        <v>27</v>
      </c>
      <c r="O38" s="231"/>
    </row>
    <row r="39" spans="2:15" s="98" customFormat="1" x14ac:dyDescent="0.25">
      <c r="C39" s="5"/>
      <c r="D39" s="224"/>
      <c r="E39" s="225"/>
      <c r="F39" s="226"/>
      <c r="G39" s="230"/>
      <c r="H39" s="232" t="s">
        <v>28</v>
      </c>
      <c r="I39" s="232"/>
      <c r="J39" s="232" t="s">
        <v>29</v>
      </c>
      <c r="K39" s="232"/>
      <c r="L39" s="232" t="s">
        <v>30</v>
      </c>
      <c r="M39" s="232"/>
      <c r="N39" s="232" t="s">
        <v>31</v>
      </c>
      <c r="O39" s="232"/>
    </row>
    <row r="40" spans="2:15" s="98" customFormat="1" x14ac:dyDescent="0.25">
      <c r="C40" s="5"/>
      <c r="D40" s="227"/>
      <c r="E40" s="228"/>
      <c r="F40" s="229"/>
      <c r="G40" s="230"/>
      <c r="H40" s="19" t="s">
        <v>32</v>
      </c>
      <c r="I40" s="19" t="s">
        <v>33</v>
      </c>
      <c r="J40" s="19" t="s">
        <v>32</v>
      </c>
      <c r="K40" s="19" t="s">
        <v>33</v>
      </c>
      <c r="L40" s="19" t="s">
        <v>32</v>
      </c>
      <c r="M40" s="19" t="s">
        <v>33</v>
      </c>
      <c r="N40" s="19" t="s">
        <v>32</v>
      </c>
      <c r="O40" s="19" t="s">
        <v>33</v>
      </c>
    </row>
    <row r="41" spans="2:15" s="98" customFormat="1" ht="14.4" x14ac:dyDescent="0.25">
      <c r="B41" s="98" t="str">
        <f t="shared" ref="B41:B60" si="1">H16</f>
        <v>RPP</v>
      </c>
      <c r="C41" s="5">
        <v>1</v>
      </c>
      <c r="D41" s="220" t="str">
        <f t="shared" ref="D41:D47" si="2">IF(ISBLANK(D16), "", IF(D16 = "Add additional scenarios if required", "", IF(M16="YES", D16 &amp; " - " &amp; H16 &amp; " - Interval Customers", D16 &amp; " - " &amp;H16)))</f>
        <v>Residential - RPP</v>
      </c>
      <c r="E41" s="220"/>
      <c r="F41" s="220"/>
      <c r="G41" s="100" t="str">
        <f t="shared" ref="G41:G60" si="3">IF(ISBLANK(G16), "", G16)</f>
        <v>kWh</v>
      </c>
      <c r="H41" s="101">
        <f t="shared" ref="H41:H60" si="4">IF(LEN($G41)&gt;1, (SUMPRODUCT(--($C$64:$C$2042=$B16), --($A$64:$A$2042=$D16), --($B$64:$B$2042="ST_A"), $L$64:$L$2042)), "")</f>
        <v>4.1299999999999955</v>
      </c>
      <c r="I41" s="102">
        <f t="shared" ref="I41:I60" si="5">IF(LEN($G41)&gt;1, (SUMPRODUCT(--($C$64:$C$2042=$B16), --($A$64:$A$2042=$D16), --($B$64:$B$2042="ST_A"), $M$64:$M$2042)), "")</f>
        <v>7.5470188672296545E-2</v>
      </c>
      <c r="J41" s="101">
        <f t="shared" ref="J41:J60" si="6">IF(LEN($G41)&gt;1, (SUMPRODUCT(--($C$64:$C$2042=$B16), --($A$64:$A$2042=$D16), --($B$64:$B$2042="ST_B"), $L$64:$L$2042)), "")</f>
        <v>4.1875087468936627</v>
      </c>
      <c r="K41" s="102">
        <f t="shared" ref="K41:K60" si="7">IF(LEN($G41)&gt;1, (SUMPRODUCT(--($C$64:$C$2042=$B16), --($A$64:$A$2042=$D16), --($B$64:$B$2042="ST_B"), $M$64:$M$2042)), "")</f>
        <v>6.9422293718359881E-2</v>
      </c>
      <c r="L41" s="101">
        <f t="shared" ref="L41:L60" si="8">IF(LEN($G41)&gt;1, (SUMPRODUCT(--($C$64:$C$2042=$B16), --($A$64:$A$2042=$D16), --($B$64:$B$2042="ST_C"), $L$64:$L$2042)), "")</f>
        <v>5.2810837468936569</v>
      </c>
      <c r="M41" s="102">
        <f t="shared" ref="M41:M60" si="9">IF(LEN($G41)&gt;1, (SUMPRODUCT(--($C$64:$C$2042=$B16), --($A$64:$A$2042=$D16), --($B$64:$B$2042="ST_C"), $M$64:$M$2042)), "")</f>
        <v>6.5246036462751622E-2</v>
      </c>
      <c r="N41" s="101">
        <f>IF(LEN($G41)&gt;1, (SUMPRODUCT(--($C$64:$C$2042=$B16), --($A$64:$A$2042=$D16), --($B$64:$B$2042=$B41&amp;"_TOTAL"), $L$64:$L$2042)), "")</f>
        <v>4.7265699534698058</v>
      </c>
      <c r="O41" s="102">
        <f t="shared" ref="O41:O60" si="10">IF(LEN($G41)&gt;1, (SUMPRODUCT(--($C$64:$C$2042=$B16), --($A$64:$A$2042=$D16), --($B$64:$B$2042=$B41&amp;"_TOTAL"), $M$64:$M$2042)), "")</f>
        <v>2.9181929224694064E-2</v>
      </c>
    </row>
    <row r="42" spans="2:15" s="98" customFormat="1" ht="14.4" x14ac:dyDescent="0.25">
      <c r="B42" s="98" t="str">
        <f t="shared" si="1"/>
        <v>RPP</v>
      </c>
      <c r="C42" s="5">
        <v>2</v>
      </c>
      <c r="D42" s="220" t="str">
        <f t="shared" si="2"/>
        <v>GS &lt;50 - RPP</v>
      </c>
      <c r="E42" s="220"/>
      <c r="F42" s="220"/>
      <c r="G42" s="100" t="str">
        <f t="shared" si="3"/>
        <v>kWh</v>
      </c>
      <c r="H42" s="101">
        <f t="shared" si="4"/>
        <v>7.7999999999999972</v>
      </c>
      <c r="I42" s="102">
        <f t="shared" si="5"/>
        <v>7.3270864503548638E-2</v>
      </c>
      <c r="J42" s="101">
        <f t="shared" si="6"/>
        <v>7.9430841342385747</v>
      </c>
      <c r="K42" s="102">
        <f t="shared" si="7"/>
        <v>6.5925782734091415E-2</v>
      </c>
      <c r="L42" s="101">
        <f t="shared" si="8"/>
        <v>10.65098413423857</v>
      </c>
      <c r="M42" s="102">
        <f t="shared" si="9"/>
        <v>6.2325147446056182E-2</v>
      </c>
      <c r="N42" s="101">
        <f>IF(LEN($G42)&gt;1, (SUMPRODUCT(--($C$64:$C$2042=$B17), --($A$64:$A$2042=$D17), --($B$64:$B$2042=$B42&amp;"_TOTAL"), $L$64:$L$2042)), "")</f>
        <v>9.5326308001435223</v>
      </c>
      <c r="O42" s="102">
        <f t="shared" si="10"/>
        <v>2.4360488737572933E-2</v>
      </c>
    </row>
    <row r="43" spans="2:15" s="98" customFormat="1" ht="14.4" x14ac:dyDescent="0.25">
      <c r="B43" s="98" t="str">
        <f t="shared" si="1"/>
        <v>Non-RPP (Other)</v>
      </c>
      <c r="C43" s="5">
        <v>3</v>
      </c>
      <c r="D43" s="220" t="str">
        <f t="shared" si="2"/>
        <v>GS 50 - 2,999 kW - Non-RPP (Other)</v>
      </c>
      <c r="E43" s="220"/>
      <c r="F43" s="220"/>
      <c r="G43" s="100" t="str">
        <f t="shared" si="3"/>
        <v>kW</v>
      </c>
      <c r="H43" s="101">
        <f t="shared" si="4"/>
        <v>106.67999999999984</v>
      </c>
      <c r="I43" s="102">
        <f t="shared" si="5"/>
        <v>7.2021017773160806E-2</v>
      </c>
      <c r="J43" s="101">
        <f t="shared" si="6"/>
        <v>111.93036873096025</v>
      </c>
      <c r="K43" s="102">
        <f t="shared" si="7"/>
        <v>7.0188542672898327E-2</v>
      </c>
      <c r="L43" s="101">
        <f t="shared" si="8"/>
        <v>215.51286873096024</v>
      </c>
      <c r="M43" s="102">
        <f t="shared" si="9"/>
        <v>6.1386867445943988E-2</v>
      </c>
      <c r="N43" s="101">
        <f>IF(LEN($G43)&gt;1, (SUMPRODUCT(--($C$64:$C$2042=$B18), --($A$64:$A$2042=$D18), --($B$64:$B$2042=$B43&amp;"_TOTAL"), $L$64:$L$2042)), "")</f>
        <v>243.52954166598465</v>
      </c>
      <c r="O43" s="102">
        <f t="shared" si="10"/>
        <v>1.6892450115495249E-2</v>
      </c>
    </row>
    <row r="44" spans="2:15" s="98" customFormat="1" ht="14.4" x14ac:dyDescent="0.25">
      <c r="B44" s="98" t="str">
        <f t="shared" si="1"/>
        <v>Non-RPP (Other)</v>
      </c>
      <c r="C44" s="5"/>
      <c r="D44" s="220" t="str">
        <f t="shared" si="2"/>
        <v>GS 3,000 - 4,999 kW - Non-RPP (Other)</v>
      </c>
      <c r="E44" s="220"/>
      <c r="F44" s="220"/>
      <c r="G44" s="100" t="str">
        <f t="shared" si="3"/>
        <v>kW</v>
      </c>
      <c r="H44" s="101">
        <f t="shared" si="4"/>
        <v>1850.4000000000015</v>
      </c>
      <c r="I44" s="102">
        <f t="shared" si="5"/>
        <v>6.5461359662464844E-2</v>
      </c>
      <c r="J44" s="101">
        <f t="shared" si="6"/>
        <v>1935.6290510980434</v>
      </c>
      <c r="K44" s="102">
        <f t="shared" si="7"/>
        <v>6.4280936975756958E-2</v>
      </c>
      <c r="L44" s="101">
        <f t="shared" si="8"/>
        <v>4105.6290510980471</v>
      </c>
      <c r="M44" s="102">
        <f t="shared" si="9"/>
        <v>5.8552786512825229E-2</v>
      </c>
      <c r="N44" s="101" cm="1">
        <f t="array" ref="N44">IF(LEN($G44)&gt;1, (SUMPRODUCT(--($C$64:$C$2042=$B19), --($A$64:$A$2042=$D19), --($B$64:$B$2042=$B44&amp;"_TOTAL"), $L$64:$L$2042)), "")</f>
        <v>4639.3608277408057</v>
      </c>
      <c r="O44" s="102">
        <f t="shared" si="10"/>
        <v>1.3065186195195522E-2</v>
      </c>
    </row>
    <row r="45" spans="2:15" s="98" customFormat="1" ht="14.4" x14ac:dyDescent="0.25">
      <c r="B45" s="98" t="str">
        <f t="shared" si="1"/>
        <v>RPP</v>
      </c>
      <c r="C45" s="5">
        <v>4</v>
      </c>
      <c r="D45" s="220" t="str">
        <f t="shared" si="2"/>
        <v>Unmetered Scattered Load - RPP</v>
      </c>
      <c r="E45" s="220"/>
      <c r="F45" s="220"/>
      <c r="G45" s="100" t="str">
        <f t="shared" si="3"/>
        <v>kWh</v>
      </c>
      <c r="H45" s="101">
        <f t="shared" si="4"/>
        <v>1.9600000000000009</v>
      </c>
      <c r="I45" s="102">
        <f t="shared" si="5"/>
        <v>7.5286529390813595E-2</v>
      </c>
      <c r="J45" s="101">
        <f t="shared" si="6"/>
        <v>1.9925680197515518</v>
      </c>
      <c r="K45" s="102">
        <f t="shared" si="7"/>
        <v>6.8505974087741645E-2</v>
      </c>
      <c r="L45" s="101">
        <f t="shared" si="8"/>
        <v>2.6487130197515469</v>
      </c>
      <c r="M45" s="102">
        <f t="shared" si="9"/>
        <v>6.5440959423000045E-2</v>
      </c>
      <c r="N45" s="101">
        <f t="shared" ref="N45:N60" si="11">IF(LEN($G45)&gt;1, (SUMPRODUCT(--($C$64:$C$2042=$B20), --($A$64:$A$2042=$D20), --($B$64:$B$2042=$B45&amp;"_TOTAL"), $L$64:$L$2042)), "")</f>
        <v>2.3705981526776299</v>
      </c>
      <c r="O45" s="102">
        <f t="shared" si="10"/>
        <v>2.6331032582258898E-2</v>
      </c>
    </row>
    <row r="46" spans="2:15" s="98" customFormat="1" ht="14.4" x14ac:dyDescent="0.25">
      <c r="B46" s="98" t="str">
        <f t="shared" si="1"/>
        <v>RPP</v>
      </c>
      <c r="C46" s="5">
        <v>5</v>
      </c>
      <c r="D46" s="220" t="str">
        <f t="shared" si="2"/>
        <v>Sentinel - RPP</v>
      </c>
      <c r="E46" s="220"/>
      <c r="F46" s="220"/>
      <c r="G46" s="100" t="str">
        <f t="shared" si="3"/>
        <v>kW</v>
      </c>
      <c r="H46" s="101">
        <f t="shared" si="4"/>
        <v>1.0534600000000012</v>
      </c>
      <c r="I46" s="102">
        <f t="shared" si="5"/>
        <v>7.5561222727452318E-2</v>
      </c>
      <c r="J46" s="101">
        <f t="shared" si="6"/>
        <v>1.0573682382731064</v>
      </c>
      <c r="K46" s="102">
        <f t="shared" si="7"/>
        <v>7.3785472864419707E-2</v>
      </c>
      <c r="L46" s="101">
        <f t="shared" si="8"/>
        <v>1.1340882382731081</v>
      </c>
      <c r="M46" s="102">
        <f t="shared" si="9"/>
        <v>7.2008145587962508E-2</v>
      </c>
      <c r="N46" s="101">
        <f t="shared" si="11"/>
        <v>1.0150089732544316</v>
      </c>
      <c r="O46" s="102">
        <f t="shared" si="10"/>
        <v>4.7289457478721771E-2</v>
      </c>
    </row>
    <row r="47" spans="2:15" s="98" customFormat="1" ht="14.4" x14ac:dyDescent="0.25">
      <c r="B47" s="98" t="str">
        <f t="shared" si="1"/>
        <v>Non-RPP (Other)</v>
      </c>
      <c r="C47" s="5">
        <v>6</v>
      </c>
      <c r="D47" s="220" t="str">
        <f t="shared" si="2"/>
        <v>Street Light - Non-RPP (Other)</v>
      </c>
      <c r="E47" s="220"/>
      <c r="F47" s="220"/>
      <c r="G47" s="100" t="str">
        <f t="shared" si="3"/>
        <v>kW</v>
      </c>
      <c r="H47" s="101">
        <f t="shared" si="4"/>
        <v>1628.5996828534408</v>
      </c>
      <c r="I47" s="102">
        <f t="shared" si="5"/>
        <v>7.2853607405701903E-2</v>
      </c>
      <c r="J47" s="101">
        <f t="shared" si="6"/>
        <v>1646.4187889156128</v>
      </c>
      <c r="K47" s="102">
        <f t="shared" si="7"/>
        <v>7.2582107283613917E-2</v>
      </c>
      <c r="L47" s="101">
        <f t="shared" si="8"/>
        <v>1994.8601362652116</v>
      </c>
      <c r="M47" s="102">
        <f t="shared" si="9"/>
        <v>6.8481188461897616E-2</v>
      </c>
      <c r="N47" s="101">
        <f t="shared" si="11"/>
        <v>2254.1919539797091</v>
      </c>
      <c r="O47" s="102">
        <f t="shared" si="10"/>
        <v>2.7553870827960202E-2</v>
      </c>
    </row>
    <row r="48" spans="2:15" s="98" customFormat="1" ht="14.4" x14ac:dyDescent="0.25">
      <c r="B48" s="98" t="str">
        <f t="shared" si="1"/>
        <v>RPP</v>
      </c>
      <c r="C48" s="5">
        <v>7</v>
      </c>
      <c r="D48" s="220" t="str">
        <f t="shared" ref="D48:D53" si="12">IF(ISBLANK(D23), "", IF(D23 = "Add additional scenarios if required", "", IF(M24="YES", D23 &amp; " - " &amp; H23 &amp; " - Interval Customers", D23 &amp; " - " &amp;H23)))</f>
        <v>Residential (Low) - RPP</v>
      </c>
      <c r="E48" s="220"/>
      <c r="F48" s="220"/>
      <c r="G48" s="100" t="str">
        <f t="shared" si="3"/>
        <v>kWh</v>
      </c>
      <c r="H48" s="101">
        <f t="shared" si="4"/>
        <v>4.1299999999999955</v>
      </c>
      <c r="I48" s="102">
        <f t="shared" si="5"/>
        <v>7.5470188672296545E-2</v>
      </c>
      <c r="J48" s="101">
        <f t="shared" si="6"/>
        <v>4.1549204569872558</v>
      </c>
      <c r="K48" s="102">
        <f t="shared" si="7"/>
        <v>7.2439174841877119E-2</v>
      </c>
      <c r="L48" s="101">
        <f t="shared" si="8"/>
        <v>4.6288029569872577</v>
      </c>
      <c r="M48" s="102">
        <f t="shared" si="9"/>
        <v>6.9822942517390935E-2</v>
      </c>
      <c r="N48" s="101">
        <f t="shared" si="11"/>
        <v>4.1427786465036007</v>
      </c>
      <c r="O48" s="102">
        <f t="shared" si="10"/>
        <v>4.2163809279220164E-2</v>
      </c>
    </row>
    <row r="49" spans="2:15" s="98" customFormat="1" ht="14.4" x14ac:dyDescent="0.25">
      <c r="B49" s="98" t="str">
        <f t="shared" si="1"/>
        <v>RPP</v>
      </c>
      <c r="C49" s="5">
        <v>8</v>
      </c>
      <c r="D49" s="220" t="str">
        <f t="shared" si="12"/>
        <v>Residential (High) - RPP</v>
      </c>
      <c r="E49" s="220"/>
      <c r="F49" s="220"/>
      <c r="G49" s="100" t="str">
        <f t="shared" si="3"/>
        <v>kWh</v>
      </c>
      <c r="H49" s="101">
        <f t="shared" si="4"/>
        <v>4.1299999999999955</v>
      </c>
      <c r="I49" s="102">
        <f t="shared" si="5"/>
        <v>7.5470188672296545E-2</v>
      </c>
      <c r="J49" s="101">
        <f t="shared" si="6"/>
        <v>4.2450174937873442</v>
      </c>
      <c r="K49" s="102">
        <f t="shared" si="7"/>
        <v>6.4763529061244204E-2</v>
      </c>
      <c r="L49" s="101">
        <f t="shared" si="8"/>
        <v>6.4321674937873325</v>
      </c>
      <c r="M49" s="102">
        <f t="shared" si="9"/>
        <v>6.0232028462431766E-2</v>
      </c>
      <c r="N49" s="101">
        <f t="shared" si="11"/>
        <v>5.7567899069397299</v>
      </c>
      <c r="O49" s="102">
        <f t="shared" si="10"/>
        <v>2.0979037305452926E-2</v>
      </c>
    </row>
    <row r="50" spans="2:15" s="98" customFormat="1" ht="14.4" x14ac:dyDescent="0.25">
      <c r="B50" s="98" t="str">
        <f t="shared" si="1"/>
        <v>RPP</v>
      </c>
      <c r="C50" s="5">
        <v>9</v>
      </c>
      <c r="D50" s="220" t="str">
        <f t="shared" si="12"/>
        <v>GS &lt; 50 (Low) - RPP</v>
      </c>
      <c r="E50" s="220"/>
      <c r="F50" s="220"/>
      <c r="G50" s="100" t="str">
        <f t="shared" si="3"/>
        <v>kWh</v>
      </c>
      <c r="H50" s="101">
        <f t="shared" si="4"/>
        <v>3.8999999999999915</v>
      </c>
      <c r="I50" s="102">
        <f t="shared" si="5"/>
        <v>5.8342045084772406E-2</v>
      </c>
      <c r="J50" s="101">
        <f t="shared" si="6"/>
        <v>3.9715420671192874</v>
      </c>
      <c r="K50" s="102">
        <f t="shared" si="7"/>
        <v>5.3616868322800985E-2</v>
      </c>
      <c r="L50" s="101">
        <f t="shared" si="8"/>
        <v>5.3254920671192849</v>
      </c>
      <c r="M50" s="102">
        <f t="shared" si="9"/>
        <v>5.3642799482400028E-2</v>
      </c>
      <c r="N50" s="101">
        <f t="shared" si="11"/>
        <v>4.7663154000717327</v>
      </c>
      <c r="O50" s="102">
        <f t="shared" si="10"/>
        <v>2.2898755963134797E-2</v>
      </c>
    </row>
    <row r="51" spans="2:15" s="98" customFormat="1" ht="14.4" x14ac:dyDescent="0.25">
      <c r="B51" s="98" t="str">
        <f t="shared" si="1"/>
        <v>RPP</v>
      </c>
      <c r="C51" s="5">
        <v>10</v>
      </c>
      <c r="D51" s="220" t="str">
        <f t="shared" si="12"/>
        <v>GS &lt; 50 (High) - RPP</v>
      </c>
      <c r="E51" s="220"/>
      <c r="F51" s="220"/>
      <c r="G51" s="100" t="str">
        <f t="shared" si="3"/>
        <v>kWh</v>
      </c>
      <c r="H51" s="101">
        <f t="shared" si="4"/>
        <v>19.5</v>
      </c>
      <c r="I51" s="102">
        <f t="shared" si="5"/>
        <v>8.6560563393760392E-2</v>
      </c>
      <c r="J51" s="101">
        <f t="shared" si="6"/>
        <v>19.857710335596494</v>
      </c>
      <c r="K51" s="102">
        <f t="shared" si="7"/>
        <v>7.6457231704721657E-2</v>
      </c>
      <c r="L51" s="101">
        <f t="shared" si="8"/>
        <v>26.627460335596481</v>
      </c>
      <c r="M51" s="102">
        <f t="shared" si="9"/>
        <v>6.9028728704502107E-2</v>
      </c>
      <c r="N51" s="101">
        <f t="shared" si="11"/>
        <v>23.831577000359061</v>
      </c>
      <c r="O51" s="102">
        <f t="shared" si="10"/>
        <v>2.5330672649846429E-2</v>
      </c>
    </row>
    <row r="52" spans="2:15" s="98" customFormat="1" ht="14.4" x14ac:dyDescent="0.25">
      <c r="B52" s="98">
        <f t="shared" si="1"/>
        <v>0</v>
      </c>
      <c r="C52" s="5">
        <v>11</v>
      </c>
      <c r="D52" s="220" t="str">
        <f t="shared" si="12"/>
        <v/>
      </c>
      <c r="E52" s="220"/>
      <c r="F52" s="220"/>
      <c r="G52" s="100" t="str">
        <f t="shared" si="3"/>
        <v/>
      </c>
      <c r="H52" s="101" t="str">
        <f t="shared" si="4"/>
        <v/>
      </c>
      <c r="I52" s="102" t="str">
        <f t="shared" si="5"/>
        <v/>
      </c>
      <c r="J52" s="101" t="str">
        <f t="shared" si="6"/>
        <v/>
      </c>
      <c r="K52" s="102" t="str">
        <f t="shared" si="7"/>
        <v/>
      </c>
      <c r="L52" s="101" t="str">
        <f t="shared" si="8"/>
        <v/>
      </c>
      <c r="M52" s="102" t="str">
        <f t="shared" si="9"/>
        <v/>
      </c>
      <c r="N52" s="101" t="str">
        <f t="shared" si="11"/>
        <v/>
      </c>
      <c r="O52" s="102" t="str">
        <f t="shared" si="10"/>
        <v/>
      </c>
    </row>
    <row r="53" spans="2:15" s="98" customFormat="1" ht="14.4" x14ac:dyDescent="0.25">
      <c r="B53" s="98">
        <f t="shared" si="1"/>
        <v>0</v>
      </c>
      <c r="C53" s="5">
        <v>12</v>
      </c>
      <c r="D53" s="220" t="str">
        <f t="shared" si="12"/>
        <v/>
      </c>
      <c r="E53" s="220"/>
      <c r="F53" s="220"/>
      <c r="G53" s="100" t="str">
        <f t="shared" si="3"/>
        <v/>
      </c>
      <c r="H53" s="101" t="str">
        <f t="shared" si="4"/>
        <v/>
      </c>
      <c r="I53" s="102" t="str">
        <f t="shared" si="5"/>
        <v/>
      </c>
      <c r="J53" s="101" t="str">
        <f t="shared" si="6"/>
        <v/>
      </c>
      <c r="K53" s="102" t="str">
        <f t="shared" si="7"/>
        <v/>
      </c>
      <c r="L53" s="101" t="str">
        <f t="shared" si="8"/>
        <v/>
      </c>
      <c r="M53" s="102" t="str">
        <f t="shared" si="9"/>
        <v/>
      </c>
      <c r="N53" s="101" t="str">
        <f t="shared" si="11"/>
        <v/>
      </c>
      <c r="O53" s="102" t="str">
        <f t="shared" si="10"/>
        <v/>
      </c>
    </row>
    <row r="54" spans="2:15" s="98" customFormat="1" ht="14.4" x14ac:dyDescent="0.25">
      <c r="B54" s="98">
        <f t="shared" si="1"/>
        <v>0</v>
      </c>
      <c r="C54" s="5">
        <v>13</v>
      </c>
      <c r="D54" s="220" t="str">
        <f t="shared" ref="D54:D60" si="13">IF(ISBLANK(D29), "", IF(D29 = "Add additional scenarios if required", "", IF(M29="YES", D29 &amp; " - " &amp; H29 &amp; " - Interval Customers", D29 &amp; " - " &amp;H29)))</f>
        <v/>
      </c>
      <c r="E54" s="220"/>
      <c r="F54" s="220"/>
      <c r="G54" s="100" t="str">
        <f t="shared" si="3"/>
        <v/>
      </c>
      <c r="H54" s="101" t="str">
        <f t="shared" si="4"/>
        <v/>
      </c>
      <c r="I54" s="102" t="str">
        <f t="shared" si="5"/>
        <v/>
      </c>
      <c r="J54" s="101" t="str">
        <f t="shared" si="6"/>
        <v/>
      </c>
      <c r="K54" s="102" t="str">
        <f t="shared" si="7"/>
        <v/>
      </c>
      <c r="L54" s="101" t="str">
        <f t="shared" si="8"/>
        <v/>
      </c>
      <c r="M54" s="102" t="str">
        <f t="shared" si="9"/>
        <v/>
      </c>
      <c r="N54" s="101" t="str">
        <f t="shared" si="11"/>
        <v/>
      </c>
      <c r="O54" s="102" t="str">
        <f t="shared" si="10"/>
        <v/>
      </c>
    </row>
    <row r="55" spans="2:15" s="98" customFormat="1" ht="14.4" x14ac:dyDescent="0.25">
      <c r="B55" s="98">
        <f t="shared" si="1"/>
        <v>0</v>
      </c>
      <c r="C55" s="5">
        <v>14</v>
      </c>
      <c r="D55" s="220" t="str">
        <f t="shared" si="13"/>
        <v/>
      </c>
      <c r="E55" s="220"/>
      <c r="F55" s="220"/>
      <c r="G55" s="100" t="str">
        <f t="shared" si="3"/>
        <v/>
      </c>
      <c r="H55" s="101" t="str">
        <f t="shared" si="4"/>
        <v/>
      </c>
      <c r="I55" s="102" t="str">
        <f t="shared" si="5"/>
        <v/>
      </c>
      <c r="J55" s="101" t="str">
        <f t="shared" si="6"/>
        <v/>
      </c>
      <c r="K55" s="102" t="str">
        <f t="shared" si="7"/>
        <v/>
      </c>
      <c r="L55" s="101" t="str">
        <f t="shared" si="8"/>
        <v/>
      </c>
      <c r="M55" s="102" t="str">
        <f t="shared" si="9"/>
        <v/>
      </c>
      <c r="N55" s="101" t="str">
        <f t="shared" si="11"/>
        <v/>
      </c>
      <c r="O55" s="102" t="str">
        <f t="shared" si="10"/>
        <v/>
      </c>
    </row>
    <row r="56" spans="2:15" s="98" customFormat="1" ht="14.4" x14ac:dyDescent="0.25">
      <c r="B56" s="98">
        <f t="shared" si="1"/>
        <v>0</v>
      </c>
      <c r="C56" s="5">
        <v>15</v>
      </c>
      <c r="D56" s="220" t="str">
        <f t="shared" si="13"/>
        <v/>
      </c>
      <c r="E56" s="220"/>
      <c r="F56" s="220"/>
      <c r="G56" s="100" t="str">
        <f t="shared" si="3"/>
        <v/>
      </c>
      <c r="H56" s="101" t="str">
        <f t="shared" si="4"/>
        <v/>
      </c>
      <c r="I56" s="102" t="str">
        <f t="shared" si="5"/>
        <v/>
      </c>
      <c r="J56" s="101" t="str">
        <f t="shared" si="6"/>
        <v/>
      </c>
      <c r="K56" s="102" t="str">
        <f t="shared" si="7"/>
        <v/>
      </c>
      <c r="L56" s="101" t="str">
        <f t="shared" si="8"/>
        <v/>
      </c>
      <c r="M56" s="102" t="str">
        <f t="shared" si="9"/>
        <v/>
      </c>
      <c r="N56" s="101" t="str">
        <f t="shared" si="11"/>
        <v/>
      </c>
      <c r="O56" s="102" t="str">
        <f t="shared" si="10"/>
        <v/>
      </c>
    </row>
    <row r="57" spans="2:15" s="98" customFormat="1" ht="14.4" x14ac:dyDescent="0.25">
      <c r="B57" s="98">
        <f t="shared" si="1"/>
        <v>0</v>
      </c>
      <c r="C57" s="5">
        <v>16</v>
      </c>
      <c r="D57" s="220" t="str">
        <f t="shared" si="13"/>
        <v/>
      </c>
      <c r="E57" s="220"/>
      <c r="F57" s="220"/>
      <c r="G57" s="100" t="str">
        <f t="shared" si="3"/>
        <v/>
      </c>
      <c r="H57" s="101" t="str">
        <f t="shared" si="4"/>
        <v/>
      </c>
      <c r="I57" s="102" t="str">
        <f t="shared" si="5"/>
        <v/>
      </c>
      <c r="J57" s="101" t="str">
        <f t="shared" si="6"/>
        <v/>
      </c>
      <c r="K57" s="102" t="str">
        <f t="shared" si="7"/>
        <v/>
      </c>
      <c r="L57" s="101" t="str">
        <f t="shared" si="8"/>
        <v/>
      </c>
      <c r="M57" s="102" t="str">
        <f t="shared" si="9"/>
        <v/>
      </c>
      <c r="N57" s="101" t="str">
        <f t="shared" si="11"/>
        <v/>
      </c>
      <c r="O57" s="102" t="str">
        <f t="shared" si="10"/>
        <v/>
      </c>
    </row>
    <row r="58" spans="2:15" s="98" customFormat="1" ht="14.4" x14ac:dyDescent="0.25">
      <c r="B58" s="98">
        <f t="shared" si="1"/>
        <v>0</v>
      </c>
      <c r="C58" s="5">
        <v>17</v>
      </c>
      <c r="D58" s="220" t="str">
        <f t="shared" si="13"/>
        <v/>
      </c>
      <c r="E58" s="220"/>
      <c r="F58" s="220"/>
      <c r="G58" s="100" t="str">
        <f t="shared" si="3"/>
        <v/>
      </c>
      <c r="H58" s="101" t="str">
        <f t="shared" si="4"/>
        <v/>
      </c>
      <c r="I58" s="102" t="str">
        <f t="shared" si="5"/>
        <v/>
      </c>
      <c r="J58" s="101" t="str">
        <f t="shared" si="6"/>
        <v/>
      </c>
      <c r="K58" s="102" t="str">
        <f t="shared" si="7"/>
        <v/>
      </c>
      <c r="L58" s="101" t="str">
        <f t="shared" si="8"/>
        <v/>
      </c>
      <c r="M58" s="102" t="str">
        <f t="shared" si="9"/>
        <v/>
      </c>
      <c r="N58" s="101" t="str">
        <f t="shared" si="11"/>
        <v/>
      </c>
      <c r="O58" s="102" t="str">
        <f t="shared" si="10"/>
        <v/>
      </c>
    </row>
    <row r="59" spans="2:15" s="98" customFormat="1" ht="14.4" x14ac:dyDescent="0.25">
      <c r="B59" s="98">
        <f t="shared" si="1"/>
        <v>0</v>
      </c>
      <c r="C59" s="5">
        <v>18</v>
      </c>
      <c r="D59" s="220" t="str">
        <f t="shared" si="13"/>
        <v/>
      </c>
      <c r="E59" s="220"/>
      <c r="F59" s="220"/>
      <c r="G59" s="100" t="str">
        <f t="shared" si="3"/>
        <v/>
      </c>
      <c r="H59" s="101" t="str">
        <f t="shared" si="4"/>
        <v/>
      </c>
      <c r="I59" s="102" t="str">
        <f t="shared" si="5"/>
        <v/>
      </c>
      <c r="J59" s="101" t="str">
        <f t="shared" si="6"/>
        <v/>
      </c>
      <c r="K59" s="102" t="str">
        <f t="shared" si="7"/>
        <v/>
      </c>
      <c r="L59" s="101" t="str">
        <f t="shared" si="8"/>
        <v/>
      </c>
      <c r="M59" s="102" t="str">
        <f t="shared" si="9"/>
        <v/>
      </c>
      <c r="N59" s="101" t="str">
        <f t="shared" si="11"/>
        <v/>
      </c>
      <c r="O59" s="102" t="str">
        <f t="shared" si="10"/>
        <v/>
      </c>
    </row>
    <row r="60" spans="2:15" s="98" customFormat="1" ht="14.4" x14ac:dyDescent="0.25">
      <c r="B60" s="98">
        <f t="shared" si="1"/>
        <v>0</v>
      </c>
      <c r="C60" s="5">
        <v>19</v>
      </c>
      <c r="D60" s="220" t="str">
        <f t="shared" si="13"/>
        <v/>
      </c>
      <c r="E60" s="220"/>
      <c r="F60" s="220"/>
      <c r="G60" s="100" t="str">
        <f t="shared" si="3"/>
        <v/>
      </c>
      <c r="H60" s="101" t="str">
        <f t="shared" si="4"/>
        <v/>
      </c>
      <c r="I60" s="102" t="str">
        <f t="shared" si="5"/>
        <v/>
      </c>
      <c r="J60" s="101" t="str">
        <f t="shared" si="6"/>
        <v/>
      </c>
      <c r="K60" s="102" t="str">
        <f t="shared" si="7"/>
        <v/>
      </c>
      <c r="L60" s="101" t="str">
        <f t="shared" si="8"/>
        <v/>
      </c>
      <c r="M60" s="102" t="str">
        <f t="shared" si="9"/>
        <v/>
      </c>
      <c r="N60" s="101" t="str">
        <f t="shared" si="11"/>
        <v/>
      </c>
      <c r="O60" s="102" t="str">
        <f t="shared" si="10"/>
        <v/>
      </c>
    </row>
    <row r="61" spans="2:15" s="98" customFormat="1" ht="14.4" x14ac:dyDescent="0.25">
      <c r="C61" s="5"/>
      <c r="O61" s="102"/>
    </row>
    <row r="62" spans="2:15" ht="5.25" customHeight="1" x14ac:dyDescent="0.25"/>
    <row r="63" spans="2:15" s="98" customFormat="1" x14ac:dyDescent="0.25">
      <c r="C63" s="5"/>
    </row>
    <row r="64" spans="2:15" x14ac:dyDescent="0.25">
      <c r="C64" s="103"/>
      <c r="D64" s="104" t="s">
        <v>34</v>
      </c>
      <c r="E64" s="246" t="str">
        <f>D16</f>
        <v>Residential</v>
      </c>
      <c r="F64" s="246"/>
      <c r="G64" s="246"/>
      <c r="H64" s="246"/>
      <c r="I64" s="246"/>
      <c r="J64" s="246"/>
      <c r="K64" s="103" t="str">
        <f>IF(N16="DEMAND - INTERVAL","RTSR - INTERVAL METERED","")</f>
        <v/>
      </c>
    </row>
    <row r="65" spans="1:14" x14ac:dyDescent="0.25">
      <c r="C65" s="103"/>
      <c r="D65" s="104" t="s">
        <v>35</v>
      </c>
      <c r="E65" s="236" t="str">
        <f>H16</f>
        <v>RPP</v>
      </c>
      <c r="F65" s="236"/>
      <c r="G65" s="236"/>
      <c r="H65" s="20"/>
      <c r="I65" s="20"/>
    </row>
    <row r="66" spans="1:14" ht="15.6" x14ac:dyDescent="0.25">
      <c r="C66" s="103"/>
      <c r="D66" s="104" t="s">
        <v>36</v>
      </c>
      <c r="E66" s="21">
        <f>K16</f>
        <v>750</v>
      </c>
      <c r="F66" s="105" t="s">
        <v>11</v>
      </c>
      <c r="J66" s="22"/>
      <c r="K66" s="22"/>
      <c r="L66" s="22"/>
      <c r="M66" s="22"/>
      <c r="N66" s="22"/>
    </row>
    <row r="67" spans="1:14" ht="15.6" x14ac:dyDescent="0.3">
      <c r="C67" s="103"/>
      <c r="D67" s="104" t="s">
        <v>37</v>
      </c>
      <c r="E67" s="21">
        <f>L16</f>
        <v>0</v>
      </c>
      <c r="F67" s="106" t="s">
        <v>16</v>
      </c>
      <c r="G67" s="107"/>
      <c r="H67" s="108"/>
      <c r="I67" s="108"/>
      <c r="J67" s="108"/>
    </row>
    <row r="68" spans="1:14" x14ac:dyDescent="0.25">
      <c r="C68" s="103"/>
      <c r="D68" s="104" t="s">
        <v>38</v>
      </c>
      <c r="E68" s="23">
        <f>I16</f>
        <v>1.0415000000000001</v>
      </c>
    </row>
    <row r="69" spans="1:14" x14ac:dyDescent="0.25">
      <c r="C69" s="103"/>
      <c r="D69" s="104" t="s">
        <v>39</v>
      </c>
      <c r="E69" s="23">
        <f>J16</f>
        <v>1.0415000000000001</v>
      </c>
    </row>
    <row r="70" spans="1:14" x14ac:dyDescent="0.25">
      <c r="C70" s="103"/>
    </row>
    <row r="71" spans="1:14" x14ac:dyDescent="0.25">
      <c r="C71" s="103"/>
      <c r="E71" s="105"/>
      <c r="F71" s="237" t="s">
        <v>40</v>
      </c>
      <c r="G71" s="238"/>
      <c r="H71" s="239"/>
      <c r="I71" s="237" t="s">
        <v>41</v>
      </c>
      <c r="J71" s="238"/>
      <c r="K71" s="239"/>
      <c r="L71" s="237" t="s">
        <v>42</v>
      </c>
      <c r="M71" s="239"/>
    </row>
    <row r="72" spans="1:14" x14ac:dyDescent="0.25">
      <c r="C72" s="103"/>
      <c r="E72" s="240"/>
      <c r="F72" s="109" t="s">
        <v>43</v>
      </c>
      <c r="G72" s="109" t="s">
        <v>44</v>
      </c>
      <c r="H72" s="110" t="s">
        <v>45</v>
      </c>
      <c r="I72" s="109" t="s">
        <v>43</v>
      </c>
      <c r="J72" s="111" t="s">
        <v>44</v>
      </c>
      <c r="K72" s="110" t="s">
        <v>45</v>
      </c>
      <c r="L72" s="242" t="s">
        <v>46</v>
      </c>
      <c r="M72" s="244" t="s">
        <v>47</v>
      </c>
    </row>
    <row r="73" spans="1:14" x14ac:dyDescent="0.25">
      <c r="C73" s="103"/>
      <c r="E73" s="241"/>
      <c r="F73" s="112" t="s">
        <v>48</v>
      </c>
      <c r="G73" s="112"/>
      <c r="H73" s="113" t="s">
        <v>48</v>
      </c>
      <c r="I73" s="112" t="s">
        <v>48</v>
      </c>
      <c r="J73" s="113"/>
      <c r="K73" s="113" t="s">
        <v>48</v>
      </c>
      <c r="L73" s="243"/>
      <c r="M73" s="245"/>
    </row>
    <row r="74" spans="1:14" x14ac:dyDescent="0.25">
      <c r="A74" s="103" t="str">
        <f>$E64</f>
        <v>Residential</v>
      </c>
      <c r="D74" s="114" t="s">
        <v>49</v>
      </c>
      <c r="E74" s="25"/>
      <c r="F74" s="26">
        <f>'WRZ BI (2030)'!I74</f>
        <v>52.88</v>
      </c>
      <c r="G74" s="115">
        <v>1</v>
      </c>
      <c r="H74" s="116">
        <f>G74*F74</f>
        <v>52.88</v>
      </c>
      <c r="I74" s="29">
        <v>57.01</v>
      </c>
      <c r="J74" s="117">
        <f>G74</f>
        <v>1</v>
      </c>
      <c r="K74" s="118">
        <f>J74*I74</f>
        <v>57.01</v>
      </c>
      <c r="L74" s="119">
        <f>K74-H74</f>
        <v>4.1299999999999955</v>
      </c>
      <c r="M74" s="120">
        <f>IF(ISERROR(L74/H74), "", L74/H74)</f>
        <v>7.8101361573373593E-2</v>
      </c>
    </row>
    <row r="75" spans="1:14" x14ac:dyDescent="0.25">
      <c r="A75" s="103" t="str">
        <f t="shared" ref="A75:A117" si="14">A74</f>
        <v>Residential</v>
      </c>
      <c r="D75" s="114" t="s">
        <v>50</v>
      </c>
      <c r="E75" s="25"/>
      <c r="F75" s="34">
        <v>0</v>
      </c>
      <c r="G75" s="115">
        <f>IF($E67&gt;0, $E67, $E66)</f>
        <v>750</v>
      </c>
      <c r="H75" s="116">
        <f>G75*F75</f>
        <v>0</v>
      </c>
      <c r="I75" s="35">
        <v>0</v>
      </c>
      <c r="J75" s="117">
        <f>IF($E67&gt;0, $E67, $E66)</f>
        <v>750</v>
      </c>
      <c r="K75" s="118">
        <f>J75*I75</f>
        <v>0</v>
      </c>
      <c r="L75" s="119">
        <f>K75-H75</f>
        <v>0</v>
      </c>
      <c r="M75" s="120" t="str">
        <f>IF(ISERROR(L75/H75), "", L75/H75)</f>
        <v/>
      </c>
    </row>
    <row r="76" spans="1:14" hidden="1" x14ac:dyDescent="0.25">
      <c r="A76" s="103" t="str">
        <f t="shared" si="14"/>
        <v>Residential</v>
      </c>
      <c r="D76" s="114" t="s">
        <v>51</v>
      </c>
      <c r="E76" s="25"/>
      <c r="F76" s="34"/>
      <c r="G76" s="115">
        <f>IF($E67&gt;0, $E67, $E66)</f>
        <v>750</v>
      </c>
      <c r="H76" s="116">
        <v>0</v>
      </c>
      <c r="I76" s="35"/>
      <c r="J76" s="117">
        <f>IF($E67&gt;0, $E67, $E66)</f>
        <v>750</v>
      </c>
      <c r="K76" s="118">
        <v>0</v>
      </c>
      <c r="L76" s="119"/>
      <c r="M76" s="120"/>
    </row>
    <row r="77" spans="1:14" hidden="1" x14ac:dyDescent="0.25">
      <c r="A77" s="103" t="str">
        <f t="shared" si="14"/>
        <v>Residential</v>
      </c>
      <c r="D77" s="114" t="s">
        <v>52</v>
      </c>
      <c r="E77" s="25"/>
      <c r="F77" s="34"/>
      <c r="G77" s="115">
        <f>IF($E67&gt;0, $E67, $E66)</f>
        <v>750</v>
      </c>
      <c r="H77" s="116">
        <v>0</v>
      </c>
      <c r="I77" s="35"/>
      <c r="J77" s="121">
        <f>IF($E67&gt;0, $E67, $E66)</f>
        <v>750</v>
      </c>
      <c r="K77" s="118">
        <v>0</v>
      </c>
      <c r="L77" s="119">
        <f t="shared" ref="L77:L95" si="15">K77-H77</f>
        <v>0</v>
      </c>
      <c r="M77" s="120" t="str">
        <f>IF(ISERROR(L77/H77), "", L77/H77)</f>
        <v/>
      </c>
    </row>
    <row r="78" spans="1:14" x14ac:dyDescent="0.25">
      <c r="A78" s="103" t="str">
        <f t="shared" si="14"/>
        <v>Residential</v>
      </c>
      <c r="D78" s="114" t="s">
        <v>53</v>
      </c>
      <c r="E78" s="25"/>
      <c r="F78" s="26">
        <f>'WRZ BI (2030)'!I78</f>
        <v>1.843594476927918</v>
      </c>
      <c r="G78" s="115">
        <v>1</v>
      </c>
      <c r="H78" s="116">
        <f>G78*F78</f>
        <v>1.843594476927918</v>
      </c>
      <c r="I78" s="29">
        <v>1.843594476927918</v>
      </c>
      <c r="J78" s="117">
        <f>G78</f>
        <v>1</v>
      </c>
      <c r="K78" s="118">
        <f>J78*I78</f>
        <v>1.843594476927918</v>
      </c>
      <c r="L78" s="119">
        <f t="shared" si="15"/>
        <v>0</v>
      </c>
      <c r="M78" s="120">
        <f>IF(ISERROR(L78/H78), "", L78/H78)</f>
        <v>0</v>
      </c>
    </row>
    <row r="79" spans="1:14" x14ac:dyDescent="0.25">
      <c r="A79" s="103" t="str">
        <f t="shared" si="14"/>
        <v>Residential</v>
      </c>
      <c r="D79" s="114" t="s">
        <v>54</v>
      </c>
      <c r="E79" s="25"/>
      <c r="F79" s="36">
        <f>'WRZ BI (2030)'!F79</f>
        <v>0</v>
      </c>
      <c r="G79" s="115">
        <f>IF($E67&gt;0, $E67, $E66)</f>
        <v>750</v>
      </c>
      <c r="H79" s="116">
        <f>G79*F79</f>
        <v>0</v>
      </c>
      <c r="I79" s="201">
        <v>0</v>
      </c>
      <c r="J79" s="117">
        <f>IF($E67&gt;0, $E67, $E66)</f>
        <v>750</v>
      </c>
      <c r="K79" s="118">
        <f>J79*I79</f>
        <v>0</v>
      </c>
      <c r="L79" s="119">
        <f t="shared" si="15"/>
        <v>0</v>
      </c>
      <c r="M79" s="120" t="str">
        <f>IF(ISERROR(L79/H79), "", L79/H79)</f>
        <v/>
      </c>
    </row>
    <row r="80" spans="1:14" x14ac:dyDescent="0.25">
      <c r="A80" s="103" t="str">
        <f t="shared" si="14"/>
        <v>Residential</v>
      </c>
      <c r="B80" s="103" t="s">
        <v>55</v>
      </c>
      <c r="C80" s="24">
        <f>B16</f>
        <v>1</v>
      </c>
      <c r="D80" s="46" t="s">
        <v>56</v>
      </c>
      <c r="E80" s="47"/>
      <c r="F80" s="48"/>
      <c r="G80" s="49"/>
      <c r="H80" s="50">
        <f>SUM(H74:H79)</f>
        <v>54.723594476927921</v>
      </c>
      <c r="I80" s="51"/>
      <c r="J80" s="52"/>
      <c r="K80" s="50">
        <f>SUM(K74:K79)</f>
        <v>58.853594476927917</v>
      </c>
      <c r="L80" s="41">
        <f>K80-H80</f>
        <v>4.1299999999999955</v>
      </c>
      <c r="M80" s="42">
        <f>IF((H80)=0,"",(L80/H80))</f>
        <v>7.5470188672296545E-2</v>
      </c>
    </row>
    <row r="81" spans="1:14" x14ac:dyDescent="0.25">
      <c r="A81" s="103" t="str">
        <f t="shared" si="14"/>
        <v>Residential</v>
      </c>
      <c r="D81" s="123" t="s">
        <v>57</v>
      </c>
      <c r="E81" s="25"/>
      <c r="F81" s="34">
        <f>IF((E66*12&gt;=150000), 0, IF(E65="RPP",(F97*OffPeakPer+F98*MidPeakPer+F99*OnPeakPer),IF(E65="Non-RPP (Retailer)",F100,F101)))</f>
        <v>0.12752000000000002</v>
      </c>
      <c r="G81" s="43">
        <f>IF(F81=0, 0, $E66*E68-E66)</f>
        <v>31.125000000000114</v>
      </c>
      <c r="H81" s="28">
        <f t="shared" ref="H81:H88" si="16">G81*F81</f>
        <v>3.9690600000000154</v>
      </c>
      <c r="I81" s="35">
        <f>IF((E66*12&gt;=150000), 0, IF(E65="RPP",(I97*OffPeakPer+I98*MidPeakPer+I99*OnPeakPer),IF(E65="Non-RPP (Retailer)",I100,I101)))</f>
        <v>0.12752000000000002</v>
      </c>
      <c r="J81" s="44">
        <f>IF(I81=0, 0, E66*E69-E66)</f>
        <v>31.125000000000114</v>
      </c>
      <c r="K81" s="31">
        <f t="shared" ref="K81:K88" si="17">J81*I81</f>
        <v>3.9690600000000154</v>
      </c>
      <c r="L81" s="119">
        <f t="shared" si="15"/>
        <v>0</v>
      </c>
      <c r="M81" s="120">
        <f t="shared" ref="M81:M88" si="18">IF(ISERROR(L81/H81), "", L81/H81)</f>
        <v>0</v>
      </c>
    </row>
    <row r="82" spans="1:14" ht="26.4" x14ac:dyDescent="0.25">
      <c r="A82" s="103" t="str">
        <f t="shared" si="14"/>
        <v>Residential</v>
      </c>
      <c r="D82" s="123" t="s">
        <v>58</v>
      </c>
      <c r="E82" s="25"/>
      <c r="F82" s="26">
        <f>'WRZ BI (2030)'!I82</f>
        <v>0</v>
      </c>
      <c r="G82" s="55">
        <f>IF($E67&gt;0, $E67, $E66)</f>
        <v>750</v>
      </c>
      <c r="H82" s="116">
        <f t="shared" si="16"/>
        <v>0</v>
      </c>
      <c r="I82" s="201">
        <v>0</v>
      </c>
      <c r="J82" s="56">
        <f>IF($E67&gt;0, $E67, $E66)</f>
        <v>750</v>
      </c>
      <c r="K82" s="118">
        <f t="shared" si="17"/>
        <v>0</v>
      </c>
      <c r="L82" s="119">
        <f t="shared" si="15"/>
        <v>0</v>
      </c>
      <c r="M82" s="120" t="str">
        <f t="shared" si="18"/>
        <v/>
      </c>
    </row>
    <row r="83" spans="1:14" x14ac:dyDescent="0.25">
      <c r="A83" s="103" t="str">
        <f t="shared" si="14"/>
        <v>Residential</v>
      </c>
      <c r="D83" s="123" t="s">
        <v>59</v>
      </c>
      <c r="E83" s="25"/>
      <c r="F83" s="26">
        <f>'WRZ BI (2030)'!I83</f>
        <v>0</v>
      </c>
      <c r="G83" s="55">
        <f>IF($E67&gt;0, $E67, $E66)</f>
        <v>750</v>
      </c>
      <c r="H83" s="116">
        <f t="shared" si="16"/>
        <v>0</v>
      </c>
      <c r="I83" s="201">
        <v>0</v>
      </c>
      <c r="J83" s="56">
        <f>IF($E67&gt;0, $E67, $E66)</f>
        <v>750</v>
      </c>
      <c r="K83" s="118">
        <f t="shared" si="17"/>
        <v>0</v>
      </c>
      <c r="L83" s="119">
        <f t="shared" si="15"/>
        <v>0</v>
      </c>
      <c r="M83" s="120" t="str">
        <f t="shared" si="18"/>
        <v/>
      </c>
    </row>
    <row r="84" spans="1:14" x14ac:dyDescent="0.25">
      <c r="A84" s="103" t="str">
        <f t="shared" si="14"/>
        <v>Residential</v>
      </c>
      <c r="D84" s="123" t="s">
        <v>60</v>
      </c>
      <c r="E84" s="25"/>
      <c r="F84" s="26">
        <f>'WRZ BI (2030)'!I84</f>
        <v>0</v>
      </c>
      <c r="G84" s="55">
        <f>E66</f>
        <v>750</v>
      </c>
      <c r="H84" s="116">
        <f t="shared" si="16"/>
        <v>0</v>
      </c>
      <c r="I84" s="201">
        <v>0</v>
      </c>
      <c r="J84" s="56">
        <f>E66</f>
        <v>750</v>
      </c>
      <c r="K84" s="118">
        <f t="shared" si="17"/>
        <v>0</v>
      </c>
      <c r="L84" s="119">
        <f t="shared" si="15"/>
        <v>0</v>
      </c>
      <c r="M84" s="120" t="str">
        <f t="shared" si="18"/>
        <v/>
      </c>
    </row>
    <row r="85" spans="1:14" x14ac:dyDescent="0.25">
      <c r="A85" s="103" t="str">
        <f t="shared" si="14"/>
        <v>Residential</v>
      </c>
      <c r="D85" s="114" t="s">
        <v>61</v>
      </c>
      <c r="E85" s="25"/>
      <c r="F85" s="36">
        <f>'WRZ BI (2030)'!I85</f>
        <v>1.6773256206912112E-3</v>
      </c>
      <c r="G85" s="55">
        <f>IF($E67&gt;0, $E67, $E66)</f>
        <v>750</v>
      </c>
      <c r="H85" s="116">
        <f t="shared" si="16"/>
        <v>1.2579942155184085</v>
      </c>
      <c r="I85" s="201">
        <v>1.7540039498827771E-3</v>
      </c>
      <c r="J85" s="56">
        <f>IF($E67&gt;0, $E67, $E66)</f>
        <v>750</v>
      </c>
      <c r="K85" s="118">
        <f t="shared" si="17"/>
        <v>1.3155029624120829</v>
      </c>
      <c r="L85" s="119">
        <f t="shared" si="15"/>
        <v>5.7508746893674356E-2</v>
      </c>
      <c r="M85" s="120">
        <f t="shared" si="18"/>
        <v>4.5714635396773666E-2</v>
      </c>
    </row>
    <row r="86" spans="1:14" ht="26.4" x14ac:dyDescent="0.25">
      <c r="A86" s="103" t="str">
        <f t="shared" si="14"/>
        <v>Residential</v>
      </c>
      <c r="D86" s="123" t="s">
        <v>62</v>
      </c>
      <c r="E86" s="25"/>
      <c r="F86" s="26">
        <f>'WRZ BI (2030)'!I86</f>
        <v>0.42</v>
      </c>
      <c r="G86" s="115">
        <v>1</v>
      </c>
      <c r="H86" s="116">
        <f t="shared" si="16"/>
        <v>0.42</v>
      </c>
      <c r="I86" s="29">
        <v>0.42</v>
      </c>
      <c r="J86" s="121">
        <v>1</v>
      </c>
      <c r="K86" s="118">
        <f t="shared" si="17"/>
        <v>0.42</v>
      </c>
      <c r="L86" s="119">
        <f t="shared" si="15"/>
        <v>0</v>
      </c>
      <c r="M86" s="120">
        <f t="shared" si="18"/>
        <v>0</v>
      </c>
    </row>
    <row r="87" spans="1:14" x14ac:dyDescent="0.25">
      <c r="A87" s="103" t="str">
        <f t="shared" si="14"/>
        <v>Residential</v>
      </c>
      <c r="D87" s="114" t="s">
        <v>63</v>
      </c>
      <c r="E87" s="25"/>
      <c r="F87" s="26">
        <f>'WRZ BI (2030)'!I87</f>
        <v>-5.1282641505761693E-2</v>
      </c>
      <c r="G87" s="115">
        <v>1</v>
      </c>
      <c r="H87" s="116">
        <f t="shared" si="16"/>
        <v>-5.1282641505761693E-2</v>
      </c>
      <c r="I87" s="29">
        <v>-5.1282641505761693E-2</v>
      </c>
      <c r="J87" s="121">
        <v>1</v>
      </c>
      <c r="K87" s="118">
        <f t="shared" si="17"/>
        <v>-5.1282641505761693E-2</v>
      </c>
      <c r="L87" s="119">
        <f t="shared" si="15"/>
        <v>0</v>
      </c>
      <c r="M87" s="120">
        <f t="shared" si="18"/>
        <v>0</v>
      </c>
    </row>
    <row r="88" spans="1:14" x14ac:dyDescent="0.25">
      <c r="A88" s="103" t="str">
        <f t="shared" si="14"/>
        <v>Residential</v>
      </c>
      <c r="D88" s="114" t="s">
        <v>64</v>
      </c>
      <c r="E88" s="25"/>
      <c r="F88" s="26">
        <f>'WRZ BI (2030)'!I88</f>
        <v>0</v>
      </c>
      <c r="G88" s="55">
        <f>IF($E67&gt;0, $E67, $E66)</f>
        <v>750</v>
      </c>
      <c r="H88" s="116">
        <f t="shared" si="16"/>
        <v>0</v>
      </c>
      <c r="I88" s="201">
        <v>0</v>
      </c>
      <c r="J88" s="56">
        <f>IF($E67&gt;0, $E67, $E66)</f>
        <v>750</v>
      </c>
      <c r="K88" s="118">
        <f t="shared" si="17"/>
        <v>0</v>
      </c>
      <c r="L88" s="119">
        <f t="shared" si="15"/>
        <v>0</v>
      </c>
      <c r="M88" s="120" t="str">
        <f t="shared" si="18"/>
        <v/>
      </c>
    </row>
    <row r="89" spans="1:14" ht="26.4" x14ac:dyDescent="0.25">
      <c r="A89" s="103" t="str">
        <f t="shared" si="14"/>
        <v>Residential</v>
      </c>
      <c r="B89" s="103" t="s">
        <v>65</v>
      </c>
      <c r="C89" s="24">
        <f>B16</f>
        <v>1</v>
      </c>
      <c r="D89" s="46" t="s">
        <v>66</v>
      </c>
      <c r="E89" s="47"/>
      <c r="F89" s="48"/>
      <c r="G89" s="49"/>
      <c r="H89" s="50">
        <f>SUM(H80:H88)</f>
        <v>60.31936605094058</v>
      </c>
      <c r="I89" s="51"/>
      <c r="J89" s="52"/>
      <c r="K89" s="50">
        <f>SUM(K80:K88)</f>
        <v>64.506874797834243</v>
      </c>
      <c r="L89" s="41">
        <f>K89-H89</f>
        <v>4.1875087468936627</v>
      </c>
      <c r="M89" s="42">
        <f>IF((H89)=0,"",(L89/H89))</f>
        <v>6.9422293718359881E-2</v>
      </c>
    </row>
    <row r="90" spans="1:14" x14ac:dyDescent="0.25">
      <c r="A90" s="103" t="str">
        <f t="shared" si="14"/>
        <v>Residential</v>
      </c>
      <c r="D90" s="126" t="s">
        <v>67</v>
      </c>
      <c r="E90" s="25"/>
      <c r="F90" s="36">
        <f>'WRZ BI (2030)'!I90</f>
        <v>1.5299999999999999E-2</v>
      </c>
      <c r="G90" s="43">
        <f>IF($E67&gt;0, $E67, $E66*$E68)</f>
        <v>781.12500000000011</v>
      </c>
      <c r="H90" s="116">
        <f>G90*F90</f>
        <v>11.9512125</v>
      </c>
      <c r="I90" s="201">
        <v>1.61E-2</v>
      </c>
      <c r="J90" s="44">
        <f>IF($E67&gt;0, $E67, $E66*$E69)</f>
        <v>781.12500000000011</v>
      </c>
      <c r="K90" s="118">
        <f>J90*I90</f>
        <v>12.576112500000002</v>
      </c>
      <c r="L90" s="119">
        <f t="shared" si="15"/>
        <v>0.62490000000000201</v>
      </c>
      <c r="M90" s="120">
        <f>IF(ISERROR(L90/H90), "", L90/H90)</f>
        <v>5.2287581699346573E-2</v>
      </c>
      <c r="N90" s="127"/>
    </row>
    <row r="91" spans="1:14" ht="26.4" x14ac:dyDescent="0.25">
      <c r="A91" s="103" t="str">
        <f t="shared" si="14"/>
        <v>Residential</v>
      </c>
      <c r="D91" s="128" t="s">
        <v>68</v>
      </c>
      <c r="E91" s="25"/>
      <c r="F91" s="36">
        <f>'WRZ BI (2030)'!I91</f>
        <v>1.11E-2</v>
      </c>
      <c r="G91" s="43">
        <f>IF($E67&gt;0, $E67, $E66*$E68)</f>
        <v>781.12500000000011</v>
      </c>
      <c r="H91" s="116">
        <f>G91*F91</f>
        <v>8.6704875000000019</v>
      </c>
      <c r="I91" s="201">
        <v>1.17E-2</v>
      </c>
      <c r="J91" s="44">
        <f>IF($E67&gt;0, $E67, $E66*$E69)</f>
        <v>781.12500000000011</v>
      </c>
      <c r="K91" s="118">
        <f>J91*I91</f>
        <v>9.1391625000000012</v>
      </c>
      <c r="L91" s="119">
        <f t="shared" si="15"/>
        <v>0.46867499999999929</v>
      </c>
      <c r="M91" s="120">
        <f>IF(ISERROR(L91/H91), "", L91/H91)</f>
        <v>5.405405405405396E-2</v>
      </c>
      <c r="N91" s="127"/>
    </row>
    <row r="92" spans="1:14" ht="26.4" x14ac:dyDescent="0.25">
      <c r="A92" s="103" t="str">
        <f t="shared" si="14"/>
        <v>Residential</v>
      </c>
      <c r="B92" s="103" t="s">
        <v>69</v>
      </c>
      <c r="C92" s="24">
        <f>B16</f>
        <v>1</v>
      </c>
      <c r="D92" s="46" t="s">
        <v>70</v>
      </c>
      <c r="E92" s="47"/>
      <c r="F92" s="48"/>
      <c r="G92" s="49"/>
      <c r="H92" s="50">
        <f>SUM(H89:H91)</f>
        <v>80.941066050940591</v>
      </c>
      <c r="I92" s="51"/>
      <c r="J92" s="52"/>
      <c r="K92" s="50">
        <f>SUM(K89:K91)</f>
        <v>86.222149797834248</v>
      </c>
      <c r="L92" s="41">
        <f>K92-H92</f>
        <v>5.2810837468936569</v>
      </c>
      <c r="M92" s="42">
        <f>IF((H92)=0,"",(L92/H92))</f>
        <v>6.5246036462751622E-2</v>
      </c>
    </row>
    <row r="93" spans="1:14" ht="26.4" x14ac:dyDescent="0.25">
      <c r="A93" s="103" t="str">
        <f t="shared" si="14"/>
        <v>Residential</v>
      </c>
      <c r="D93" s="129" t="s">
        <v>71</v>
      </c>
      <c r="E93" s="25"/>
      <c r="F93" s="34">
        <v>4.7000000000000002E-3</v>
      </c>
      <c r="G93" s="43">
        <f>E66*E68</f>
        <v>781.12500000000011</v>
      </c>
      <c r="H93" s="53">
        <f>G93*F93</f>
        <v>3.6712875000000005</v>
      </c>
      <c r="I93" s="35">
        <f>F93</f>
        <v>4.7000000000000002E-3</v>
      </c>
      <c r="J93" s="44">
        <f>E66*E69</f>
        <v>781.12500000000011</v>
      </c>
      <c r="K93" s="31">
        <f>J93*I93</f>
        <v>3.6712875000000005</v>
      </c>
      <c r="L93" s="119">
        <f t="shared" si="15"/>
        <v>0</v>
      </c>
      <c r="M93" s="120">
        <f>IF(ISERROR(L93/H93), "", L93/H93)</f>
        <v>0</v>
      </c>
    </row>
    <row r="94" spans="1:14" ht="26.4" x14ac:dyDescent="0.25">
      <c r="A94" s="103" t="str">
        <f t="shared" si="14"/>
        <v>Residential</v>
      </c>
      <c r="D94" s="129" t="s">
        <v>72</v>
      </c>
      <c r="E94" s="25"/>
      <c r="F94" s="34">
        <v>5.9999999999999995E-4</v>
      </c>
      <c r="G94" s="43">
        <f>E66*E68</f>
        <v>781.12500000000011</v>
      </c>
      <c r="H94" s="53">
        <f>G94*F94</f>
        <v>0.46867500000000001</v>
      </c>
      <c r="I94" s="35">
        <f>F94</f>
        <v>5.9999999999999995E-4</v>
      </c>
      <c r="J94" s="44">
        <f>E66*E69</f>
        <v>781.12500000000011</v>
      </c>
      <c r="K94" s="31">
        <f>J94*I94</f>
        <v>0.46867500000000001</v>
      </c>
      <c r="L94" s="119">
        <f t="shared" si="15"/>
        <v>0</v>
      </c>
      <c r="M94" s="120">
        <f>IF(ISERROR(L94/H94), "", L94/H94)</f>
        <v>0</v>
      </c>
    </row>
    <row r="95" spans="1:14" x14ac:dyDescent="0.25">
      <c r="A95" s="103" t="str">
        <f t="shared" si="14"/>
        <v>Residential</v>
      </c>
      <c r="D95" s="25" t="s">
        <v>73</v>
      </c>
      <c r="E95" s="25"/>
      <c r="F95" s="54">
        <v>0.25</v>
      </c>
      <c r="G95" s="115">
        <v>1</v>
      </c>
      <c r="H95" s="130">
        <f>G95*F95</f>
        <v>0.25</v>
      </c>
      <c r="I95" s="45">
        <v>0.25</v>
      </c>
      <c r="J95" s="117">
        <v>1</v>
      </c>
      <c r="K95" s="118">
        <f>J95*I95</f>
        <v>0.25</v>
      </c>
      <c r="L95" s="119">
        <f t="shared" si="15"/>
        <v>0</v>
      </c>
      <c r="M95" s="120">
        <f>IF(ISERROR(L95/H95), "", L95/H95)</f>
        <v>0</v>
      </c>
    </row>
    <row r="96" spans="1:14" ht="26.4" hidden="1" x14ac:dyDescent="0.25">
      <c r="A96" s="103" t="str">
        <f t="shared" si="14"/>
        <v>Residential</v>
      </c>
      <c r="D96" s="129" t="s">
        <v>74</v>
      </c>
      <c r="E96" s="25"/>
      <c r="F96" s="34"/>
      <c r="G96" s="55"/>
      <c r="H96" s="130"/>
      <c r="I96" s="35"/>
      <c r="J96" s="56"/>
      <c r="K96" s="118"/>
      <c r="L96" s="119"/>
      <c r="M96" s="120"/>
    </row>
    <row r="97" spans="1:13" x14ac:dyDescent="0.25">
      <c r="A97" s="103" t="str">
        <f t="shared" si="14"/>
        <v>Residential</v>
      </c>
      <c r="B97" s="103" t="s">
        <v>12</v>
      </c>
      <c r="D97" s="25" t="s">
        <v>75</v>
      </c>
      <c r="E97" s="25"/>
      <c r="F97" s="34">
        <v>9.8000000000000004E-2</v>
      </c>
      <c r="G97" s="55">
        <f>IF(AND(E66*12&gt;=150000),OffPeakPer*E66*E68,OffPeakPer*E66)</f>
        <v>480</v>
      </c>
      <c r="H97" s="130">
        <f>G97*F97</f>
        <v>47.04</v>
      </c>
      <c r="I97" s="35">
        <f>F97</f>
        <v>9.8000000000000004E-2</v>
      </c>
      <c r="J97" s="56">
        <f>IF(AND(E66*12&gt;=150000),OffPeakPer*E66*E69,OffPeakPer*E66)</f>
        <v>480</v>
      </c>
      <c r="K97" s="118">
        <f>J97*I97</f>
        <v>47.04</v>
      </c>
      <c r="L97" s="119">
        <f>K97-H97</f>
        <v>0</v>
      </c>
      <c r="M97" s="120">
        <f>IF(ISERROR(L97/H97), "", L97/H97)</f>
        <v>0</v>
      </c>
    </row>
    <row r="98" spans="1:13" x14ac:dyDescent="0.25">
      <c r="A98" s="103" t="str">
        <f t="shared" si="14"/>
        <v>Residential</v>
      </c>
      <c r="B98" s="103" t="s">
        <v>12</v>
      </c>
      <c r="D98" s="25" t="s">
        <v>76</v>
      </c>
      <c r="E98" s="25"/>
      <c r="F98" s="34">
        <v>0.157</v>
      </c>
      <c r="G98" s="55">
        <f>IF(AND(E66*12&gt;=150000),MidPeakPer*E66*E68,MidPeakPer*E66)</f>
        <v>135</v>
      </c>
      <c r="H98" s="130">
        <f>G98*F98</f>
        <v>21.195</v>
      </c>
      <c r="I98" s="35">
        <f>F98</f>
        <v>0.157</v>
      </c>
      <c r="J98" s="56">
        <f>IF(AND(E66*12&gt;=150000),MidPeakPer*E66*E69,MidPeakPer*E66)</f>
        <v>135</v>
      </c>
      <c r="K98" s="118">
        <f>J98*I98</f>
        <v>21.195</v>
      </c>
      <c r="L98" s="119">
        <f>K98-H98</f>
        <v>0</v>
      </c>
      <c r="M98" s="120">
        <f>IF(ISERROR(L98/H98), "", L98/H98)</f>
        <v>0</v>
      </c>
    </row>
    <row r="99" spans="1:13" ht="13.8" thickBot="1" x14ac:dyDescent="0.3">
      <c r="A99" s="103" t="str">
        <f t="shared" si="14"/>
        <v>Residential</v>
      </c>
      <c r="B99" s="103" t="s">
        <v>12</v>
      </c>
      <c r="D99" s="103" t="s">
        <v>77</v>
      </c>
      <c r="E99" s="25"/>
      <c r="F99" s="34">
        <v>0.20300000000000001</v>
      </c>
      <c r="G99" s="55">
        <f>IF(AND(E66*12&gt;=150000),OnPeakPer*E66*E68,OnPeakPer*E66)</f>
        <v>135</v>
      </c>
      <c r="H99" s="130">
        <f>G99*F99</f>
        <v>27.405000000000001</v>
      </c>
      <c r="I99" s="35">
        <f>F99</f>
        <v>0.20300000000000001</v>
      </c>
      <c r="J99" s="56">
        <f>IF(AND(E66*12&gt;=150000),OnPeakPer*E66*E69,OnPeakPer*E66)</f>
        <v>135</v>
      </c>
      <c r="K99" s="118">
        <f>J99*I99</f>
        <v>27.405000000000001</v>
      </c>
      <c r="L99" s="119">
        <f>K99-H99</f>
        <v>0</v>
      </c>
      <c r="M99" s="120">
        <f>IF(ISERROR(L99/H99), "", L99/H99)</f>
        <v>0</v>
      </c>
    </row>
    <row r="100" spans="1:13" ht="13.8" hidden="1" thickBot="1" x14ac:dyDescent="0.3">
      <c r="A100" s="103" t="str">
        <f t="shared" si="14"/>
        <v>Residential</v>
      </c>
      <c r="B100" s="103" t="s">
        <v>78</v>
      </c>
      <c r="D100" s="25" t="s">
        <v>79</v>
      </c>
      <c r="E100" s="25"/>
      <c r="F100" s="34">
        <v>0.11308</v>
      </c>
      <c r="G100" s="55">
        <f>IF(AND(E66*12&gt;=150000),E66*E68,E66)</f>
        <v>750</v>
      </c>
      <c r="H100" s="130">
        <f>G100*F100</f>
        <v>84.81</v>
      </c>
      <c r="I100" s="35">
        <f>F100</f>
        <v>0.11308</v>
      </c>
      <c r="J100" s="56">
        <f>IF(AND(E66*12&gt;=150000),E66*E69,E66)</f>
        <v>750</v>
      </c>
      <c r="K100" s="118">
        <f>J100*I100</f>
        <v>84.81</v>
      </c>
      <c r="L100" s="119">
        <f>K100-H100</f>
        <v>0</v>
      </c>
      <c r="M100" s="120">
        <f>IF(ISERROR(L100/H100), "", L100/H100)</f>
        <v>0</v>
      </c>
    </row>
    <row r="101" spans="1:13" ht="13.8" hidden="1" thickBot="1" x14ac:dyDescent="0.3">
      <c r="A101" s="103" t="str">
        <f t="shared" si="14"/>
        <v>Residential</v>
      </c>
      <c r="B101" s="103" t="s">
        <v>17</v>
      </c>
      <c r="D101" s="25" t="s">
        <v>80</v>
      </c>
      <c r="E101" s="25"/>
      <c r="F101" s="34">
        <v>0.11308</v>
      </c>
      <c r="G101" s="55">
        <f>IF(AND(E66*12&gt;=150000),E66*E68,E66)</f>
        <v>750</v>
      </c>
      <c r="H101" s="130">
        <f>G101*F101</f>
        <v>84.81</v>
      </c>
      <c r="I101" s="35">
        <f>F101</f>
        <v>0.11308</v>
      </c>
      <c r="J101" s="56">
        <f>IF(AND(E66*12&gt;=150000),E66*E69,E66)</f>
        <v>750</v>
      </c>
      <c r="K101" s="118">
        <f>J101*I101</f>
        <v>84.81</v>
      </c>
      <c r="L101" s="119">
        <f>K101-H101</f>
        <v>0</v>
      </c>
      <c r="M101" s="120">
        <f>IF(ISERROR(L101/H101), "", L101/H101)</f>
        <v>0</v>
      </c>
    </row>
    <row r="102" spans="1:13" ht="13.8" thickBot="1" x14ac:dyDescent="0.3">
      <c r="A102" s="103" t="str">
        <f t="shared" si="14"/>
        <v>Residential</v>
      </c>
      <c r="D102" s="58"/>
      <c r="E102" s="59"/>
      <c r="F102" s="60"/>
      <c r="G102" s="61"/>
      <c r="H102" s="62"/>
      <c r="I102" s="60"/>
      <c r="J102" s="63"/>
      <c r="K102" s="62"/>
      <c r="L102" s="64"/>
      <c r="M102" s="65"/>
    </row>
    <row r="103" spans="1:13" x14ac:dyDescent="0.25">
      <c r="A103" s="103" t="str">
        <f t="shared" si="14"/>
        <v>Residential</v>
      </c>
      <c r="B103" s="103" t="s">
        <v>12</v>
      </c>
      <c r="D103" s="135" t="s">
        <v>81</v>
      </c>
      <c r="E103" s="25"/>
      <c r="F103" s="136"/>
      <c r="G103" s="137"/>
      <c r="H103" s="138">
        <f>SUM(H93:H99,H92)</f>
        <v>180.97102855094062</v>
      </c>
      <c r="I103" s="139"/>
      <c r="J103" s="139"/>
      <c r="K103" s="138">
        <f>SUM(K93:K99,K92)</f>
        <v>186.25211229783426</v>
      </c>
      <c r="L103" s="140">
        <f>K103-H103</f>
        <v>5.2810837468936427</v>
      </c>
      <c r="M103" s="141">
        <f>IF((H103)=0,"",(L103/H103))</f>
        <v>2.9181929224694092E-2</v>
      </c>
    </row>
    <row r="104" spans="1:13" x14ac:dyDescent="0.25">
      <c r="A104" s="103" t="str">
        <f t="shared" si="14"/>
        <v>Residential</v>
      </c>
      <c r="B104" s="103" t="s">
        <v>12</v>
      </c>
      <c r="D104" s="142" t="s">
        <v>82</v>
      </c>
      <c r="E104" s="25"/>
      <c r="F104" s="136">
        <v>0.13</v>
      </c>
      <c r="G104" s="143"/>
      <c r="H104" s="144">
        <f>H103*F104</f>
        <v>23.526233711622282</v>
      </c>
      <c r="I104" s="145">
        <v>0.13</v>
      </c>
      <c r="J104" s="115"/>
      <c r="K104" s="144">
        <f>K103*I104</f>
        <v>24.212774598718454</v>
      </c>
      <c r="L104" s="119">
        <f>K104-H104</f>
        <v>0.68654088709617156</v>
      </c>
      <c r="M104" s="146">
        <f>IF((H104)=0,"",(L104/H104))</f>
        <v>2.9181929224694002E-2</v>
      </c>
    </row>
    <row r="105" spans="1:13" ht="14.4" x14ac:dyDescent="0.3">
      <c r="A105" s="103" t="str">
        <f t="shared" si="14"/>
        <v>Residential</v>
      </c>
      <c r="B105" s="103" t="s">
        <v>12</v>
      </c>
      <c r="D105" s="142" t="s">
        <v>83</v>
      </c>
      <c r="E105" s="147"/>
      <c r="F105" s="148">
        <v>0.23499999999999999</v>
      </c>
      <c r="G105" s="143"/>
      <c r="H105" s="144">
        <f>IF(OR(ISNUMBER(SEARCH("[DGEN]", E64))=TRUE, ISNUMBER(SEARCH("STREET LIGHT", E64))=TRUE), 0, IF(AND(E66=0, E67=0),0, IF(AND(E67=0, E66*12&gt;250000), 0, IF(AND(E66=0, E67&gt;=50), 0, IF(E66*12&lt;=250000, F105*H103*-1, IF(E67&lt;50, F105*H103*-1, 0))))))</f>
        <v>-42.528191709471045</v>
      </c>
      <c r="I105" s="148">
        <v>0.23499999999999999</v>
      </c>
      <c r="J105" s="115"/>
      <c r="K105" s="144">
        <f>IF(OR(ISNUMBER(SEARCH("[DGEN]", E64))=TRUE, ISNUMBER(SEARCH("STREET LIGHT", E64))=TRUE), 0, IF(AND(E66=0, E67=0),0, IF(AND(E67=0, E66*12&gt;250000), 0, IF(AND(E66=0, E67&gt;=50), 0, IF(E66*12&lt;=250000, I105*K103*-1, IF(E67&lt;50, I105*K103*-1, 0))))))</f>
        <v>-43.769246389991046</v>
      </c>
      <c r="L105" s="119">
        <f>K105-H105</f>
        <v>-1.2410546805200013</v>
      </c>
      <c r="M105" s="146"/>
    </row>
    <row r="106" spans="1:13" ht="13.8" thickBot="1" x14ac:dyDescent="0.3">
      <c r="A106" s="103" t="str">
        <f t="shared" si="14"/>
        <v>Residential</v>
      </c>
      <c r="B106" s="103" t="s">
        <v>84</v>
      </c>
      <c r="C106" s="24">
        <f>B16</f>
        <v>1</v>
      </c>
      <c r="D106" s="247" t="s">
        <v>85</v>
      </c>
      <c r="E106" s="247"/>
      <c r="F106" s="77"/>
      <c r="G106" s="78"/>
      <c r="H106" s="79">
        <f>H103+H104+H105</f>
        <v>161.96907055309185</v>
      </c>
      <c r="I106" s="80"/>
      <c r="J106" s="80"/>
      <c r="K106" s="81">
        <f>K103+K104+K105</f>
        <v>166.69564050656166</v>
      </c>
      <c r="L106" s="82">
        <f>K106-H106</f>
        <v>4.7265699534698058</v>
      </c>
      <c r="M106" s="83">
        <f>IF((H106)=0,"",(L106/H106))</f>
        <v>2.9181929224694064E-2</v>
      </c>
    </row>
    <row r="107" spans="1:13" ht="13.8" thickBot="1" x14ac:dyDescent="0.3">
      <c r="A107" s="103" t="str">
        <f t="shared" si="14"/>
        <v>Residential</v>
      </c>
      <c r="B107" s="103" t="s">
        <v>12</v>
      </c>
      <c r="D107" s="58"/>
      <c r="E107" s="59"/>
      <c r="F107" s="60"/>
      <c r="G107" s="61"/>
      <c r="H107" s="62"/>
      <c r="I107" s="60"/>
      <c r="J107" s="63"/>
      <c r="K107" s="62"/>
      <c r="L107" s="64"/>
      <c r="M107" s="65"/>
    </row>
    <row r="108" spans="1:13" ht="13.2" hidden="1" customHeight="1" x14ac:dyDescent="0.25">
      <c r="A108" s="103" t="str">
        <f t="shared" si="14"/>
        <v>Residential</v>
      </c>
      <c r="B108" s="103" t="s">
        <v>78</v>
      </c>
      <c r="D108" s="135" t="s">
        <v>86</v>
      </c>
      <c r="E108" s="25"/>
      <c r="F108" s="136"/>
      <c r="G108" s="137"/>
      <c r="H108" s="138">
        <f>SUM(H100,H93:H96,H92)</f>
        <v>170.1410285509406</v>
      </c>
      <c r="I108" s="139"/>
      <c r="J108" s="139"/>
      <c r="K108" s="138">
        <f>SUM(K100,K93:K96,K92)</f>
        <v>175.42211229783425</v>
      </c>
      <c r="L108" s="140">
        <f>K108-H108</f>
        <v>5.2810837468936427</v>
      </c>
      <c r="M108" s="141">
        <f>IF((H108)=0,"",(L108/H108))</f>
        <v>3.1039448814149342E-2</v>
      </c>
    </row>
    <row r="109" spans="1:13" hidden="1" x14ac:dyDescent="0.25">
      <c r="A109" s="103" t="str">
        <f t="shared" si="14"/>
        <v>Residential</v>
      </c>
      <c r="B109" s="103" t="s">
        <v>78</v>
      </c>
      <c r="D109" s="142" t="s">
        <v>82</v>
      </c>
      <c r="E109" s="25"/>
      <c r="F109" s="136">
        <v>0.13</v>
      </c>
      <c r="G109" s="137"/>
      <c r="H109" s="144">
        <f>H108*F109</f>
        <v>22.118333711622281</v>
      </c>
      <c r="I109" s="136">
        <v>0.13</v>
      </c>
      <c r="J109" s="145"/>
      <c r="K109" s="144">
        <f>K108*I109</f>
        <v>22.804874598718452</v>
      </c>
      <c r="L109" s="119">
        <f>K109-H109</f>
        <v>0.68654088709617156</v>
      </c>
      <c r="M109" s="146">
        <f>IF((H109)=0,"",(L109/H109))</f>
        <v>3.1039448814149249E-2</v>
      </c>
    </row>
    <row r="110" spans="1:13" ht="14.4" hidden="1" x14ac:dyDescent="0.3">
      <c r="A110" s="103" t="str">
        <f t="shared" si="14"/>
        <v>Residential</v>
      </c>
      <c r="B110" s="103" t="s">
        <v>78</v>
      </c>
      <c r="D110" s="142" t="s">
        <v>83</v>
      </c>
      <c r="E110" s="147"/>
      <c r="F110" s="148">
        <v>0.23499999999999999</v>
      </c>
      <c r="G110" s="137"/>
      <c r="H110" s="144">
        <f>IF(OR(ISNUMBER(SEARCH("[DGEN]", E64))=TRUE, ISNUMBER(SEARCH("STREET LIGHT", E64))=TRUE), 0, IF(AND(E66=0, E67=0),0, IF(AND(E67=0, E66*12&gt;250000), 0, IF(AND(E66=0, E67&gt;=50), 0, IF(E66*12&lt;=250000, F110*H108*-1, IF(E67&lt;50, F110*H108*-1, 0))))))</f>
        <v>-39.983141709471042</v>
      </c>
      <c r="I110" s="148">
        <v>0.23499999999999999</v>
      </c>
      <c r="J110" s="145"/>
      <c r="K110" s="144">
        <f>IF(OR(ISNUMBER(SEARCH("[DGEN]", E64))=TRUE, ISNUMBER(SEARCH("STREET LIGHT", E64))=TRUE), 0, IF(AND(E66=0, E67=0),0, IF(AND(E67=0, E66*12&gt;250000), 0, IF(AND(E66=0, E67&gt;=50), 0, IF(E66*12&lt;=250000, I110*K108*-1, IF(E67&lt;50, I110*K108*-1, 0))))))</f>
        <v>-41.224196389991043</v>
      </c>
      <c r="L110" s="119"/>
      <c r="M110" s="146"/>
    </row>
    <row r="111" spans="1:13" hidden="1" x14ac:dyDescent="0.25">
      <c r="A111" s="103" t="str">
        <f t="shared" si="14"/>
        <v>Residential</v>
      </c>
      <c r="B111" s="103" t="s">
        <v>87</v>
      </c>
      <c r="D111" s="248" t="s">
        <v>86</v>
      </c>
      <c r="E111" s="248"/>
      <c r="F111" s="149"/>
      <c r="G111" s="143"/>
      <c r="H111" s="138">
        <f>SUM(H108,H109)</f>
        <v>192.25936226256289</v>
      </c>
      <c r="I111" s="150"/>
      <c r="J111" s="150"/>
      <c r="K111" s="138">
        <f>SUM(K108,K109)</f>
        <v>198.22698689655269</v>
      </c>
      <c r="L111" s="140">
        <f>K111-H111</f>
        <v>5.9676246339898</v>
      </c>
      <c r="M111" s="141">
        <f>IF((H111)=0,"",(L111/H111))</f>
        <v>3.1039448814149256E-2</v>
      </c>
    </row>
    <row r="112" spans="1:13" ht="13.8" hidden="1" thickBot="1" x14ac:dyDescent="0.3">
      <c r="A112" s="103" t="str">
        <f t="shared" si="14"/>
        <v>Residential</v>
      </c>
      <c r="B112" s="103" t="s">
        <v>78</v>
      </c>
      <c r="D112" s="131"/>
      <c r="E112" s="132"/>
      <c r="F112" s="151"/>
      <c r="G112" s="152"/>
      <c r="H112" s="153"/>
      <c r="I112" s="151"/>
      <c r="J112" s="133"/>
      <c r="K112" s="153"/>
      <c r="L112" s="154"/>
      <c r="M112" s="134"/>
    </row>
    <row r="113" spans="1:14" hidden="1" x14ac:dyDescent="0.25">
      <c r="A113" s="103" t="str">
        <f t="shared" si="14"/>
        <v>Residential</v>
      </c>
      <c r="B113" s="103" t="s">
        <v>17</v>
      </c>
      <c r="D113" s="135" t="s">
        <v>88</v>
      </c>
      <c r="E113" s="25"/>
      <c r="F113" s="136"/>
      <c r="G113" s="137"/>
      <c r="H113" s="138">
        <f>SUM(H101,H93:H96,H92)</f>
        <v>170.1410285509406</v>
      </c>
      <c r="I113" s="139"/>
      <c r="J113" s="139"/>
      <c r="K113" s="138">
        <f>SUM(K101,K93:K96,K92)</f>
        <v>175.42211229783425</v>
      </c>
      <c r="L113" s="140">
        <f>K113-H113</f>
        <v>5.2810837468936427</v>
      </c>
      <c r="M113" s="141">
        <f>IF((H113)=0,"",(L113/H113))</f>
        <v>3.1039448814149342E-2</v>
      </c>
    </row>
    <row r="114" spans="1:14" hidden="1" x14ac:dyDescent="0.25">
      <c r="A114" s="103" t="str">
        <f t="shared" si="14"/>
        <v>Residential</v>
      </c>
      <c r="B114" s="103" t="s">
        <v>17</v>
      </c>
      <c r="D114" s="142" t="s">
        <v>82</v>
      </c>
      <c r="E114" s="25"/>
      <c r="F114" s="136">
        <v>0.13</v>
      </c>
      <c r="G114" s="137"/>
      <c r="H114" s="144">
        <f>H113*F114</f>
        <v>22.118333711622281</v>
      </c>
      <c r="I114" s="136">
        <v>0.13</v>
      </c>
      <c r="J114" s="145"/>
      <c r="K114" s="144">
        <f>K113*I114</f>
        <v>22.804874598718452</v>
      </c>
      <c r="L114" s="119">
        <f>K114-H114</f>
        <v>0.68654088709617156</v>
      </c>
      <c r="M114" s="146">
        <f>IF((H114)=0,"",(L114/H114))</f>
        <v>3.1039448814149249E-2</v>
      </c>
    </row>
    <row r="115" spans="1:14" ht="14.4" hidden="1" x14ac:dyDescent="0.3">
      <c r="A115" s="103" t="str">
        <f t="shared" si="14"/>
        <v>Residential</v>
      </c>
      <c r="B115" s="103" t="s">
        <v>17</v>
      </c>
      <c r="D115" s="142" t="s">
        <v>83</v>
      </c>
      <c r="E115" s="147"/>
      <c r="F115" s="148">
        <v>0.23499999999999999</v>
      </c>
      <c r="G115" s="137"/>
      <c r="H115" s="144">
        <f>IF(OR(ISNUMBER(SEARCH("[DGEN]", E64))=TRUE, ISNUMBER(SEARCH("STREET LIGHT", E64))=TRUE), 0, IF(AND(E66=0, E67=0),0, IF(AND(E67=0, E66*12&gt;250000), 0, IF(AND(E66=0, E67&gt;=50), 0, IF(E66*12&lt;=250000, F115*H113*-1, IF(E67&lt;50, F115*H113*-1, 0))))))</f>
        <v>-39.983141709471042</v>
      </c>
      <c r="I115" s="148">
        <v>0.23499999999999999</v>
      </c>
      <c r="J115" s="145"/>
      <c r="K115" s="144">
        <f>IF(OR(ISNUMBER(SEARCH("[DGEN]", E64))=TRUE, ISNUMBER(SEARCH("STREET LIGHT", E64))=TRUE), 0, IF(AND(E66=0, E67=0),0, IF(AND(E67=0, E66*12&gt;250000), 0, IF(AND(E66=0, E67&gt;=50), 0, IF(E66*12&lt;=250000, I115*K113*-1, IF(E67&lt;50, I115*K113*-1, 0))))))</f>
        <v>-41.224196389991043</v>
      </c>
      <c r="L115" s="119"/>
      <c r="M115" s="146"/>
    </row>
    <row r="116" spans="1:14" hidden="1" x14ac:dyDescent="0.25">
      <c r="A116" s="103" t="str">
        <f t="shared" si="14"/>
        <v>Residential</v>
      </c>
      <c r="B116" s="103" t="s">
        <v>89</v>
      </c>
      <c r="D116" s="248" t="s">
        <v>88</v>
      </c>
      <c r="E116" s="248"/>
      <c r="F116" s="149"/>
      <c r="G116" s="143"/>
      <c r="H116" s="138">
        <f>SUM(H113,H114)</f>
        <v>192.25936226256289</v>
      </c>
      <c r="I116" s="150"/>
      <c r="J116" s="150"/>
      <c r="K116" s="138">
        <f>SUM(K113,K114)</f>
        <v>198.22698689655269</v>
      </c>
      <c r="L116" s="140">
        <f>K116-H116</f>
        <v>5.9676246339898</v>
      </c>
      <c r="M116" s="141">
        <f>IF((H116)=0,"",(L116/H116))</f>
        <v>3.1039448814149256E-2</v>
      </c>
    </row>
    <row r="117" spans="1:14" ht="13.8" hidden="1" thickBot="1" x14ac:dyDescent="0.3">
      <c r="A117" s="103" t="str">
        <f t="shared" si="14"/>
        <v>Residential</v>
      </c>
      <c r="B117" s="103" t="s">
        <v>17</v>
      </c>
      <c r="D117" s="131"/>
      <c r="E117" s="132"/>
      <c r="F117" s="155"/>
      <c r="G117" s="152"/>
      <c r="H117" s="156"/>
      <c r="I117" s="155"/>
      <c r="J117" s="133"/>
      <c r="K117" s="156"/>
      <c r="L117" s="154"/>
      <c r="M117" s="157"/>
    </row>
    <row r="120" spans="1:14" x14ac:dyDescent="0.25">
      <c r="C120" s="103"/>
      <c r="D120" s="104" t="s">
        <v>34</v>
      </c>
      <c r="E120" s="246" t="str">
        <f>D17</f>
        <v>GS &lt;50</v>
      </c>
      <c r="F120" s="246"/>
      <c r="G120" s="246"/>
      <c r="H120" s="246"/>
      <c r="I120" s="246"/>
      <c r="J120" s="246"/>
      <c r="K120" s="103" t="str">
        <f>IF(N17="DEMAND - INTERVAL","RTSR - INTERVAL METERED","")</f>
        <v/>
      </c>
    </row>
    <row r="121" spans="1:14" x14ac:dyDescent="0.25">
      <c r="C121" s="103"/>
      <c r="D121" s="104" t="s">
        <v>35</v>
      </c>
      <c r="E121" s="236" t="str">
        <f>H17</f>
        <v>RPP</v>
      </c>
      <c r="F121" s="236"/>
      <c r="G121" s="236"/>
      <c r="H121" s="20"/>
      <c r="I121" s="20"/>
    </row>
    <row r="122" spans="1:14" ht="15.6" x14ac:dyDescent="0.25">
      <c r="C122" s="103"/>
      <c r="D122" s="104" t="s">
        <v>36</v>
      </c>
      <c r="E122" s="21">
        <f>K17</f>
        <v>2000</v>
      </c>
      <c r="F122" s="105" t="s">
        <v>11</v>
      </c>
      <c r="J122" s="22"/>
      <c r="K122" s="22"/>
      <c r="L122" s="22"/>
      <c r="M122" s="22"/>
      <c r="N122" s="22"/>
    </row>
    <row r="123" spans="1:14" ht="15.6" x14ac:dyDescent="0.3">
      <c r="C123" s="103"/>
      <c r="D123" s="104" t="s">
        <v>37</v>
      </c>
      <c r="E123" s="21">
        <f>L17</f>
        <v>0</v>
      </c>
      <c r="F123" s="106" t="s">
        <v>16</v>
      </c>
      <c r="G123" s="107"/>
      <c r="H123" s="108"/>
      <c r="I123" s="108"/>
      <c r="J123" s="108"/>
    </row>
    <row r="124" spans="1:14" x14ac:dyDescent="0.25">
      <c r="C124" s="103"/>
      <c r="D124" s="104" t="s">
        <v>38</v>
      </c>
      <c r="E124" s="23">
        <f>I17</f>
        <v>1.0415000000000001</v>
      </c>
    </row>
    <row r="125" spans="1:14" x14ac:dyDescent="0.25">
      <c r="C125" s="103"/>
      <c r="D125" s="104" t="s">
        <v>39</v>
      </c>
      <c r="E125" s="23">
        <f>J17</f>
        <v>1.0415000000000001</v>
      </c>
    </row>
    <row r="126" spans="1:14" x14ac:dyDescent="0.25">
      <c r="C126" s="103"/>
    </row>
    <row r="127" spans="1:14" x14ac:dyDescent="0.25">
      <c r="C127" s="103"/>
      <c r="E127" s="105"/>
      <c r="F127" s="237" t="s">
        <v>40</v>
      </c>
      <c r="G127" s="238"/>
      <c r="H127" s="239"/>
      <c r="I127" s="237" t="s">
        <v>41</v>
      </c>
      <c r="J127" s="238"/>
      <c r="K127" s="239"/>
      <c r="L127" s="237" t="s">
        <v>42</v>
      </c>
      <c r="M127" s="239"/>
    </row>
    <row r="128" spans="1:14" x14ac:dyDescent="0.25">
      <c r="C128" s="103"/>
      <c r="E128" s="240"/>
      <c r="F128" s="109" t="s">
        <v>43</v>
      </c>
      <c r="G128" s="109" t="s">
        <v>44</v>
      </c>
      <c r="H128" s="110" t="s">
        <v>45</v>
      </c>
      <c r="I128" s="109" t="s">
        <v>43</v>
      </c>
      <c r="J128" s="111" t="s">
        <v>44</v>
      </c>
      <c r="K128" s="110" t="s">
        <v>45</v>
      </c>
      <c r="L128" s="242" t="s">
        <v>46</v>
      </c>
      <c r="M128" s="244" t="s">
        <v>47</v>
      </c>
    </row>
    <row r="129" spans="1:13" x14ac:dyDescent="0.25">
      <c r="C129" s="103"/>
      <c r="E129" s="241"/>
      <c r="F129" s="112" t="s">
        <v>48</v>
      </c>
      <c r="G129" s="112"/>
      <c r="H129" s="113" t="s">
        <v>48</v>
      </c>
      <c r="I129" s="112" t="s">
        <v>48</v>
      </c>
      <c r="J129" s="113"/>
      <c r="K129" s="113" t="s">
        <v>48</v>
      </c>
      <c r="L129" s="243"/>
      <c r="M129" s="245"/>
    </row>
    <row r="130" spans="1:13" x14ac:dyDescent="0.25">
      <c r="A130" s="103" t="str">
        <f>$E120</f>
        <v>GS &lt;50</v>
      </c>
      <c r="D130" s="114" t="s">
        <v>49</v>
      </c>
      <c r="E130" s="25"/>
      <c r="F130" s="26">
        <f>'WRZ BI (2030)'!I130</f>
        <v>27.24</v>
      </c>
      <c r="G130" s="115">
        <v>1</v>
      </c>
      <c r="H130" s="116">
        <f>G130*F130</f>
        <v>27.24</v>
      </c>
      <c r="I130" s="29">
        <v>27.24</v>
      </c>
      <c r="J130" s="117">
        <f>G130</f>
        <v>1</v>
      </c>
      <c r="K130" s="118">
        <f>J130*I130</f>
        <v>27.24</v>
      </c>
      <c r="L130" s="119">
        <f>K130-H130</f>
        <v>0</v>
      </c>
      <c r="M130" s="120">
        <f>IF(ISERROR(L130/H130), "", L130/H130)</f>
        <v>0</v>
      </c>
    </row>
    <row r="131" spans="1:13" x14ac:dyDescent="0.25">
      <c r="A131" s="103" t="str">
        <f t="shared" ref="A131:A173" si="19">A130</f>
        <v>GS &lt;50</v>
      </c>
      <c r="D131" s="114" t="s">
        <v>50</v>
      </c>
      <c r="E131" s="25"/>
      <c r="F131" s="36">
        <f>'WRZ BI (2030)'!I131</f>
        <v>3.7600000000000001E-2</v>
      </c>
      <c r="G131" s="115">
        <f>IF($E123&gt;0, $E123, $E122)</f>
        <v>2000</v>
      </c>
      <c r="H131" s="116">
        <f>G131*F131</f>
        <v>75.2</v>
      </c>
      <c r="I131" s="201">
        <v>4.1500000000000002E-2</v>
      </c>
      <c r="J131" s="117">
        <f>IF($E123&gt;0, $E123, $E122)</f>
        <v>2000</v>
      </c>
      <c r="K131" s="118">
        <f>J131*I131</f>
        <v>83</v>
      </c>
      <c r="L131" s="119">
        <f>K131-H131</f>
        <v>7.7999999999999972</v>
      </c>
      <c r="M131" s="120">
        <f>IF(ISERROR(L131/H131), "", L131/H131)</f>
        <v>0.1037234042553191</v>
      </c>
    </row>
    <row r="132" spans="1:13" ht="13.2" hidden="1" customHeight="1" x14ac:dyDescent="0.25">
      <c r="A132" s="103" t="str">
        <f t="shared" si="19"/>
        <v>GS &lt;50</v>
      </c>
      <c r="D132" s="114" t="s">
        <v>51</v>
      </c>
      <c r="E132" s="25"/>
      <c r="F132" s="34"/>
      <c r="G132" s="115">
        <f>IF($E123&gt;0, $E123, $E122)</f>
        <v>2000</v>
      </c>
      <c r="H132" s="116">
        <v>0</v>
      </c>
      <c r="I132" s="35"/>
      <c r="J132" s="117">
        <f>IF($E123&gt;0, $E123, $E122)</f>
        <v>2000</v>
      </c>
      <c r="K132" s="118">
        <v>0</v>
      </c>
      <c r="L132" s="119"/>
      <c r="M132" s="120"/>
    </row>
    <row r="133" spans="1:13" ht="13.2" hidden="1" customHeight="1" x14ac:dyDescent="0.25">
      <c r="A133" s="103" t="str">
        <f t="shared" si="19"/>
        <v>GS &lt;50</v>
      </c>
      <c r="D133" s="114" t="s">
        <v>52</v>
      </c>
      <c r="E133" s="25"/>
      <c r="F133" s="34"/>
      <c r="G133" s="115">
        <f>IF($E123&gt;0, $E123, $E122)</f>
        <v>2000</v>
      </c>
      <c r="H133" s="116">
        <v>0</v>
      </c>
      <c r="I133" s="35"/>
      <c r="J133" s="121">
        <f>IF($E123&gt;0, $E123, $E122)</f>
        <v>2000</v>
      </c>
      <c r="K133" s="118">
        <v>0</v>
      </c>
      <c r="L133" s="119">
        <f t="shared" ref="L133:L151" si="20">K133-H133</f>
        <v>0</v>
      </c>
      <c r="M133" s="120" t="str">
        <f>IF(ISERROR(L133/H133), "", L133/H133)</f>
        <v/>
      </c>
    </row>
    <row r="134" spans="1:13" x14ac:dyDescent="0.25">
      <c r="A134" s="103" t="str">
        <f t="shared" si="19"/>
        <v>GS &lt;50</v>
      </c>
      <c r="D134" s="114" t="s">
        <v>53</v>
      </c>
      <c r="E134" s="25"/>
      <c r="F134" s="26">
        <f>'WRZ BI (2030)'!F134</f>
        <v>0</v>
      </c>
      <c r="G134" s="115">
        <v>1</v>
      </c>
      <c r="H134" s="116">
        <f>G134*F134</f>
        <v>0</v>
      </c>
      <c r="I134" s="29">
        <v>0</v>
      </c>
      <c r="J134" s="117">
        <f>G134</f>
        <v>1</v>
      </c>
      <c r="K134" s="118">
        <f>J134*I134</f>
        <v>0</v>
      </c>
      <c r="L134" s="119">
        <f t="shared" si="20"/>
        <v>0</v>
      </c>
      <c r="M134" s="120" t="str">
        <f>IF(ISERROR(L134/H134), "", L134/H134)</f>
        <v/>
      </c>
    </row>
    <row r="135" spans="1:13" x14ac:dyDescent="0.25">
      <c r="A135" s="103" t="str">
        <f t="shared" si="19"/>
        <v>GS &lt;50</v>
      </c>
      <c r="D135" s="114" t="s">
        <v>54</v>
      </c>
      <c r="E135" s="25"/>
      <c r="F135" s="36">
        <f>'WRZ BI (2030)'!I135</f>
        <v>2.0071596141889988E-3</v>
      </c>
      <c r="G135" s="115">
        <f>IF($E123&gt;0, $E123, $E122)</f>
        <v>2000</v>
      </c>
      <c r="H135" s="116">
        <f>G135*F135</f>
        <v>4.0143192283779978</v>
      </c>
      <c r="I135" s="201">
        <v>2.0071596141889988E-3</v>
      </c>
      <c r="J135" s="117">
        <f>IF($E123&gt;0, $E123, $E122)</f>
        <v>2000</v>
      </c>
      <c r="K135" s="118">
        <f>J135*I135</f>
        <v>4.0143192283779978</v>
      </c>
      <c r="L135" s="119">
        <f t="shared" si="20"/>
        <v>0</v>
      </c>
      <c r="M135" s="120">
        <f>IF(ISERROR(L135/H135), "", L135/H135)</f>
        <v>0</v>
      </c>
    </row>
    <row r="136" spans="1:13" x14ac:dyDescent="0.25">
      <c r="A136" s="103" t="str">
        <f t="shared" si="19"/>
        <v>GS &lt;50</v>
      </c>
      <c r="B136" s="103" t="s">
        <v>55</v>
      </c>
      <c r="C136" s="24">
        <f>B17</f>
        <v>2</v>
      </c>
      <c r="D136" s="46" t="s">
        <v>56</v>
      </c>
      <c r="E136" s="47"/>
      <c r="F136" s="48"/>
      <c r="G136" s="49"/>
      <c r="H136" s="50">
        <f>SUM(H130:H135)</f>
        <v>106.454319228378</v>
      </c>
      <c r="I136" s="51"/>
      <c r="J136" s="52"/>
      <c r="K136" s="50">
        <f>SUM(K130:K135)</f>
        <v>114.25431922837799</v>
      </c>
      <c r="L136" s="41">
        <f>K136-H136</f>
        <v>7.7999999999999972</v>
      </c>
      <c r="M136" s="42">
        <f>IF((H136)=0,"",(L136/H136))</f>
        <v>7.3270864503548638E-2</v>
      </c>
    </row>
    <row r="137" spans="1:13" x14ac:dyDescent="0.25">
      <c r="A137" s="103" t="str">
        <f t="shared" si="19"/>
        <v>GS &lt;50</v>
      </c>
      <c r="D137" s="123" t="s">
        <v>57</v>
      </c>
      <c r="E137" s="25"/>
      <c r="F137" s="34">
        <f>IF((E122*12&gt;=150000), 0, IF(E121="RPP",(F153*OffPeakPer+F154*MidPeakPer+F155*OnPeakPer),IF(E121="Non-RPP (Retailer)",F156,F157)))</f>
        <v>0.12752000000000002</v>
      </c>
      <c r="G137" s="43">
        <f>IF(F137=0, 0, $E122*E124-E122)</f>
        <v>83</v>
      </c>
      <c r="H137" s="28">
        <f t="shared" ref="H137:H144" si="21">G137*F137</f>
        <v>10.584160000000002</v>
      </c>
      <c r="I137" s="35">
        <f>IF((E122*12&gt;=150000), 0, IF(E121="RPP",(I153*OffPeakPer+I154*MidPeakPer+I155*OnPeakPer),IF(E121="Non-RPP (Retailer)",I156,I157)))</f>
        <v>0.12752000000000002</v>
      </c>
      <c r="J137" s="44">
        <f>IF(I137=0, 0, E122*E125-E122)</f>
        <v>83</v>
      </c>
      <c r="K137" s="31">
        <f t="shared" ref="K137:K144" si="22">J137*I137</f>
        <v>10.584160000000002</v>
      </c>
      <c r="L137" s="119">
        <f t="shared" si="20"/>
        <v>0</v>
      </c>
      <c r="M137" s="120">
        <f t="shared" ref="M137:M144" si="23">IF(ISERROR(L137/H137), "", L137/H137)</f>
        <v>0</v>
      </c>
    </row>
    <row r="138" spans="1:13" ht="26.4" x14ac:dyDescent="0.25">
      <c r="A138" s="103" t="str">
        <f t="shared" si="19"/>
        <v>GS &lt;50</v>
      </c>
      <c r="D138" s="123" t="s">
        <v>58</v>
      </c>
      <c r="E138" s="25"/>
      <c r="F138" s="36">
        <f>'WRZ BI (2030)'!I138</f>
        <v>0</v>
      </c>
      <c r="G138" s="55">
        <f>IF($E123&gt;0, $E123, $E122)</f>
        <v>2000</v>
      </c>
      <c r="H138" s="116">
        <f t="shared" si="21"/>
        <v>0</v>
      </c>
      <c r="I138" s="201">
        <v>0</v>
      </c>
      <c r="J138" s="56">
        <f>IF($E123&gt;0, $E123, $E122)</f>
        <v>2000</v>
      </c>
      <c r="K138" s="118">
        <f t="shared" si="22"/>
        <v>0</v>
      </c>
      <c r="L138" s="119">
        <f t="shared" si="20"/>
        <v>0</v>
      </c>
      <c r="M138" s="120" t="str">
        <f t="shared" si="23"/>
        <v/>
      </c>
    </row>
    <row r="139" spans="1:13" x14ac:dyDescent="0.25">
      <c r="A139" s="103" t="str">
        <f t="shared" si="19"/>
        <v>GS &lt;50</v>
      </c>
      <c r="D139" s="123" t="s">
        <v>59</v>
      </c>
      <c r="E139" s="25"/>
      <c r="F139" s="36">
        <f>'WRZ BI (2030)'!I139</f>
        <v>0</v>
      </c>
      <c r="G139" s="55">
        <f>IF($E123&gt;0, $E123, $E122)</f>
        <v>2000</v>
      </c>
      <c r="H139" s="116">
        <f t="shared" si="21"/>
        <v>0</v>
      </c>
      <c r="I139" s="201">
        <v>0</v>
      </c>
      <c r="J139" s="56">
        <f>IF($E123&gt;0, $E123, $E122)</f>
        <v>2000</v>
      </c>
      <c r="K139" s="118">
        <f t="shared" si="22"/>
        <v>0</v>
      </c>
      <c r="L139" s="119">
        <f t="shared" si="20"/>
        <v>0</v>
      </c>
      <c r="M139" s="120" t="str">
        <f t="shared" si="23"/>
        <v/>
      </c>
    </row>
    <row r="140" spans="1:13" x14ac:dyDescent="0.25">
      <c r="A140" s="103" t="str">
        <f t="shared" si="19"/>
        <v>GS &lt;50</v>
      </c>
      <c r="D140" s="123" t="s">
        <v>60</v>
      </c>
      <c r="E140" s="25"/>
      <c r="F140" s="36">
        <f>'WRZ BI (2030)'!I140</f>
        <v>0</v>
      </c>
      <c r="G140" s="55">
        <f>E122</f>
        <v>2000</v>
      </c>
      <c r="H140" s="116">
        <f t="shared" si="21"/>
        <v>0</v>
      </c>
      <c r="I140" s="201">
        <v>0</v>
      </c>
      <c r="J140" s="56">
        <f>E122</f>
        <v>2000</v>
      </c>
      <c r="K140" s="118">
        <f t="shared" si="22"/>
        <v>0</v>
      </c>
      <c r="L140" s="119">
        <f t="shared" si="20"/>
        <v>0</v>
      </c>
      <c r="M140" s="120" t="str">
        <f t="shared" si="23"/>
        <v/>
      </c>
    </row>
    <row r="141" spans="1:13" x14ac:dyDescent="0.25">
      <c r="A141" s="103" t="str">
        <f t="shared" si="19"/>
        <v>GS &lt;50</v>
      </c>
      <c r="D141" s="114" t="s">
        <v>61</v>
      </c>
      <c r="E141" s="25"/>
      <c r="F141" s="36">
        <f>'WRZ BI (2030)'!I141</f>
        <v>1.5649707472969784E-3</v>
      </c>
      <c r="G141" s="55">
        <f>IF($E123&gt;0, $E123, $E122)</f>
        <v>2000</v>
      </c>
      <c r="H141" s="116">
        <f t="shared" si="21"/>
        <v>3.1299414945939565</v>
      </c>
      <c r="I141" s="201">
        <v>1.6365128144162761E-3</v>
      </c>
      <c r="J141" s="56">
        <f>IF($E123&gt;0, $E123, $E122)</f>
        <v>2000</v>
      </c>
      <c r="K141" s="118">
        <f t="shared" si="22"/>
        <v>3.2730256288325523</v>
      </c>
      <c r="L141" s="119">
        <f t="shared" si="20"/>
        <v>0.14308413423859578</v>
      </c>
      <c r="M141" s="120">
        <f t="shared" si="23"/>
        <v>4.5714635396773735E-2</v>
      </c>
    </row>
    <row r="142" spans="1:13" ht="26.4" x14ac:dyDescent="0.25">
      <c r="A142" s="103" t="str">
        <f t="shared" si="19"/>
        <v>GS &lt;50</v>
      </c>
      <c r="D142" s="123" t="s">
        <v>62</v>
      </c>
      <c r="E142" s="25"/>
      <c r="F142" s="26">
        <v>0.42</v>
      </c>
      <c r="G142" s="115">
        <v>1</v>
      </c>
      <c r="H142" s="116">
        <f t="shared" si="21"/>
        <v>0.42</v>
      </c>
      <c r="I142" s="29">
        <v>0.42</v>
      </c>
      <c r="J142" s="121">
        <v>1</v>
      </c>
      <c r="K142" s="118">
        <f t="shared" si="22"/>
        <v>0.42</v>
      </c>
      <c r="L142" s="119">
        <f t="shared" si="20"/>
        <v>0</v>
      </c>
      <c r="M142" s="120">
        <f t="shared" si="23"/>
        <v>0</v>
      </c>
    </row>
    <row r="143" spans="1:13" x14ac:dyDescent="0.25">
      <c r="A143" s="103" t="str">
        <f t="shared" si="19"/>
        <v>GS &lt;50</v>
      </c>
      <c r="D143" s="114" t="s">
        <v>63</v>
      </c>
      <c r="E143" s="25"/>
      <c r="F143" s="36">
        <f>'WRZ BI (2030)'!F143</f>
        <v>0</v>
      </c>
      <c r="G143" s="115">
        <v>1</v>
      </c>
      <c r="H143" s="116">
        <f t="shared" si="21"/>
        <v>0</v>
      </c>
      <c r="I143" s="29">
        <v>0</v>
      </c>
      <c r="J143" s="121">
        <v>1</v>
      </c>
      <c r="K143" s="118">
        <f t="shared" si="22"/>
        <v>0</v>
      </c>
      <c r="L143" s="119">
        <f t="shared" si="20"/>
        <v>0</v>
      </c>
      <c r="M143" s="120" t="str">
        <f t="shared" si="23"/>
        <v/>
      </c>
    </row>
    <row r="144" spans="1:13" x14ac:dyDescent="0.25">
      <c r="A144" s="103" t="str">
        <f t="shared" si="19"/>
        <v>GS &lt;50</v>
      </c>
      <c r="D144" s="114" t="s">
        <v>64</v>
      </c>
      <c r="E144" s="25"/>
      <c r="F144" s="34">
        <f>'WRZ BI (2030)'!I144</f>
        <v>-5.1587484510541794E-5</v>
      </c>
      <c r="G144" s="55">
        <f>IF($E123&gt;0, $E123, $E122)</f>
        <v>2000</v>
      </c>
      <c r="H144" s="116">
        <f t="shared" si="21"/>
        <v>-0.10317496902108358</v>
      </c>
      <c r="I144" s="201">
        <v>-5.1587484510541794E-5</v>
      </c>
      <c r="J144" s="56">
        <f>IF($E123&gt;0, $E123, $E122)</f>
        <v>2000</v>
      </c>
      <c r="K144" s="118">
        <f t="shared" si="22"/>
        <v>-0.10317496902108358</v>
      </c>
      <c r="L144" s="119">
        <f t="shared" si="20"/>
        <v>0</v>
      </c>
      <c r="M144" s="120">
        <f t="shared" si="23"/>
        <v>0</v>
      </c>
    </row>
    <row r="145" spans="1:14" ht="26.4" x14ac:dyDescent="0.25">
      <c r="A145" s="103" t="str">
        <f t="shared" si="19"/>
        <v>GS &lt;50</v>
      </c>
      <c r="B145" s="103" t="s">
        <v>65</v>
      </c>
      <c r="C145" s="24">
        <f>B17</f>
        <v>2</v>
      </c>
      <c r="D145" s="46" t="s">
        <v>66</v>
      </c>
      <c r="E145" s="47"/>
      <c r="F145" s="48"/>
      <c r="G145" s="49"/>
      <c r="H145" s="50">
        <f>SUM(H136:H144)</f>
        <v>120.48524575395086</v>
      </c>
      <c r="I145" s="51"/>
      <c r="J145" s="52"/>
      <c r="K145" s="50">
        <f>SUM(K136:K144)</f>
        <v>128.42832988818944</v>
      </c>
      <c r="L145" s="41">
        <f>K145-H145</f>
        <v>7.9430841342385747</v>
      </c>
      <c r="M145" s="42">
        <f>IF((H145)=0,"",(L145/H145))</f>
        <v>6.5925782734091415E-2</v>
      </c>
    </row>
    <row r="146" spans="1:14" x14ac:dyDescent="0.25">
      <c r="A146" s="103" t="str">
        <f t="shared" si="19"/>
        <v>GS &lt;50</v>
      </c>
      <c r="D146" s="126" t="s">
        <v>67</v>
      </c>
      <c r="E146" s="25"/>
      <c r="F146" s="36">
        <f>'WRZ BI (2030)'!I146</f>
        <v>1.3899999999999999E-2</v>
      </c>
      <c r="G146" s="43">
        <f>IF($E123&gt;0, $E123, $E122*$E124)</f>
        <v>2083</v>
      </c>
      <c r="H146" s="116">
        <f>G146*F146</f>
        <v>28.953699999999998</v>
      </c>
      <c r="I146" s="201">
        <v>1.47E-2</v>
      </c>
      <c r="J146" s="44">
        <f>IF($E123&gt;0, $E123, $E122*$E125)</f>
        <v>2083</v>
      </c>
      <c r="K146" s="118">
        <f>J146*I146</f>
        <v>30.620100000000001</v>
      </c>
      <c r="L146" s="119">
        <f t="shared" si="20"/>
        <v>1.666400000000003</v>
      </c>
      <c r="M146" s="120">
        <f>IF(ISERROR(L146/H146), "", L146/H146)</f>
        <v>5.7553956834532481E-2</v>
      </c>
      <c r="N146" s="127"/>
    </row>
    <row r="147" spans="1:14" ht="26.4" x14ac:dyDescent="0.25">
      <c r="A147" s="103" t="str">
        <f t="shared" si="19"/>
        <v>GS &lt;50</v>
      </c>
      <c r="D147" s="128" t="s">
        <v>68</v>
      </c>
      <c r="E147" s="25"/>
      <c r="F147" s="36">
        <f>'WRZ BI (2030)'!I147</f>
        <v>1.03E-2</v>
      </c>
      <c r="G147" s="43">
        <f>IF($E123&gt;0, $E123, $E122*$E124)</f>
        <v>2083</v>
      </c>
      <c r="H147" s="116">
        <f>G147*F147</f>
        <v>21.454899999999999</v>
      </c>
      <c r="I147" s="201">
        <v>1.0800000000000001E-2</v>
      </c>
      <c r="J147" s="44">
        <f>IF($E123&gt;0, $E123, $E122*$E125)</f>
        <v>2083</v>
      </c>
      <c r="K147" s="118">
        <f>J147*I147</f>
        <v>22.496400000000001</v>
      </c>
      <c r="L147" s="119">
        <f t="shared" si="20"/>
        <v>1.0415000000000028</v>
      </c>
      <c r="M147" s="120">
        <f>IF(ISERROR(L147/H147), "", L147/H147)</f>
        <v>4.8543689320388481E-2</v>
      </c>
      <c r="N147" s="127"/>
    </row>
    <row r="148" spans="1:14" ht="26.4" x14ac:dyDescent="0.25">
      <c r="A148" s="103" t="str">
        <f t="shared" si="19"/>
        <v>GS &lt;50</v>
      </c>
      <c r="B148" s="103" t="s">
        <v>69</v>
      </c>
      <c r="C148" s="24">
        <f>B17</f>
        <v>2</v>
      </c>
      <c r="D148" s="46" t="s">
        <v>70</v>
      </c>
      <c r="E148" s="47"/>
      <c r="F148" s="48"/>
      <c r="G148" s="49"/>
      <c r="H148" s="50">
        <f>SUM(H145:H147)</f>
        <v>170.89384575395087</v>
      </c>
      <c r="I148" s="51"/>
      <c r="J148" s="52"/>
      <c r="K148" s="50">
        <f>SUM(K145:K147)</f>
        <v>181.54482988818944</v>
      </c>
      <c r="L148" s="41">
        <f>K148-H148</f>
        <v>10.65098413423857</v>
      </c>
      <c r="M148" s="42">
        <f>IF((H148)=0,"",(L148/H148))</f>
        <v>6.2325147446056182E-2</v>
      </c>
    </row>
    <row r="149" spans="1:14" ht="26.4" x14ac:dyDescent="0.25">
      <c r="A149" s="103" t="str">
        <f t="shared" si="19"/>
        <v>GS &lt;50</v>
      </c>
      <c r="D149" s="129" t="s">
        <v>71</v>
      </c>
      <c r="E149" s="25"/>
      <c r="F149" s="34">
        <v>4.7000000000000002E-3</v>
      </c>
      <c r="G149" s="43">
        <f>E122*E124</f>
        <v>2083</v>
      </c>
      <c r="H149" s="53">
        <f>G149*F149</f>
        <v>9.7901000000000007</v>
      </c>
      <c r="I149" s="35">
        <f>F149</f>
        <v>4.7000000000000002E-3</v>
      </c>
      <c r="J149" s="44">
        <f>E122*E125</f>
        <v>2083</v>
      </c>
      <c r="K149" s="31">
        <f>J149*I149</f>
        <v>9.7901000000000007</v>
      </c>
      <c r="L149" s="119">
        <f t="shared" si="20"/>
        <v>0</v>
      </c>
      <c r="M149" s="120">
        <f>IF(ISERROR(L149/H149), "", L149/H149)</f>
        <v>0</v>
      </c>
    </row>
    <row r="150" spans="1:14" ht="26.4" x14ac:dyDescent="0.25">
      <c r="A150" s="103" t="str">
        <f t="shared" si="19"/>
        <v>GS &lt;50</v>
      </c>
      <c r="D150" s="129" t="s">
        <v>72</v>
      </c>
      <c r="E150" s="25"/>
      <c r="F150" s="34">
        <v>5.9999999999999995E-4</v>
      </c>
      <c r="G150" s="43">
        <f>E122*E124</f>
        <v>2083</v>
      </c>
      <c r="H150" s="53">
        <f>G150*F150</f>
        <v>1.2497999999999998</v>
      </c>
      <c r="I150" s="35">
        <f>F150</f>
        <v>5.9999999999999995E-4</v>
      </c>
      <c r="J150" s="44">
        <f>E122*E125</f>
        <v>2083</v>
      </c>
      <c r="K150" s="31">
        <f>J150*I150</f>
        <v>1.2497999999999998</v>
      </c>
      <c r="L150" s="119">
        <f t="shared" si="20"/>
        <v>0</v>
      </c>
      <c r="M150" s="120">
        <f>IF(ISERROR(L150/H150), "", L150/H150)</f>
        <v>0</v>
      </c>
    </row>
    <row r="151" spans="1:14" x14ac:dyDescent="0.25">
      <c r="A151" s="103" t="str">
        <f t="shared" si="19"/>
        <v>GS &lt;50</v>
      </c>
      <c r="D151" s="25" t="s">
        <v>73</v>
      </c>
      <c r="E151" s="25"/>
      <c r="F151" s="54">
        <v>0.25</v>
      </c>
      <c r="G151" s="115">
        <v>1</v>
      </c>
      <c r="H151" s="130">
        <f>G151*F151</f>
        <v>0.25</v>
      </c>
      <c r="I151" s="45">
        <v>0.25</v>
      </c>
      <c r="J151" s="117">
        <v>1</v>
      </c>
      <c r="K151" s="118">
        <f>J151*I151</f>
        <v>0.25</v>
      </c>
      <c r="L151" s="119">
        <f t="shared" si="20"/>
        <v>0</v>
      </c>
      <c r="M151" s="120">
        <f>IF(ISERROR(L151/H151), "", L151/H151)</f>
        <v>0</v>
      </c>
    </row>
    <row r="152" spans="1:14" ht="26.4" hidden="1" customHeight="1" x14ac:dyDescent="0.25">
      <c r="A152" s="103" t="str">
        <f t="shared" si="19"/>
        <v>GS &lt;50</v>
      </c>
      <c r="D152" s="129" t="s">
        <v>74</v>
      </c>
      <c r="E152" s="25"/>
      <c r="F152" s="34"/>
      <c r="G152" s="55"/>
      <c r="H152" s="130"/>
      <c r="I152" s="35"/>
      <c r="J152" s="56"/>
      <c r="K152" s="118"/>
      <c r="L152" s="119"/>
      <c r="M152" s="120"/>
    </row>
    <row r="153" spans="1:14" x14ac:dyDescent="0.25">
      <c r="A153" s="103" t="str">
        <f t="shared" si="19"/>
        <v>GS &lt;50</v>
      </c>
      <c r="B153" s="103" t="s">
        <v>12</v>
      </c>
      <c r="D153" s="25" t="s">
        <v>75</v>
      </c>
      <c r="E153" s="25"/>
      <c r="F153" s="34">
        <v>9.8000000000000004E-2</v>
      </c>
      <c r="G153" s="55">
        <f>IF(AND(E122*12&gt;=150000),OffPeakPer*E122*E124,OffPeakPer*E122)</f>
        <v>1280</v>
      </c>
      <c r="H153" s="130">
        <f>G153*F153</f>
        <v>125.44</v>
      </c>
      <c r="I153" s="35">
        <f>F153</f>
        <v>9.8000000000000004E-2</v>
      </c>
      <c r="J153" s="56">
        <f>IF(AND(E122*12&gt;=150000),OffPeakPer*E122*E125,OffPeakPer*E122)</f>
        <v>1280</v>
      </c>
      <c r="K153" s="118">
        <f>J153*I153</f>
        <v>125.44</v>
      </c>
      <c r="L153" s="119">
        <f>K153-H153</f>
        <v>0</v>
      </c>
      <c r="M153" s="120">
        <f>IF(ISERROR(L153/H153), "", L153/H153)</f>
        <v>0</v>
      </c>
    </row>
    <row r="154" spans="1:14" x14ac:dyDescent="0.25">
      <c r="A154" s="103" t="str">
        <f t="shared" si="19"/>
        <v>GS &lt;50</v>
      </c>
      <c r="B154" s="103" t="s">
        <v>12</v>
      </c>
      <c r="D154" s="25" t="s">
        <v>76</v>
      </c>
      <c r="E154" s="25"/>
      <c r="F154" s="34">
        <v>0.157</v>
      </c>
      <c r="G154" s="55">
        <f>IF(AND(E122*12&gt;=150000),MidPeakPer*E122*E124,MidPeakPer*E122)</f>
        <v>360</v>
      </c>
      <c r="H154" s="130">
        <f>G154*F154</f>
        <v>56.52</v>
      </c>
      <c r="I154" s="35">
        <f>F154</f>
        <v>0.157</v>
      </c>
      <c r="J154" s="56">
        <f>IF(AND(E122*12&gt;=150000),MidPeakPer*E122*E125,MidPeakPer*E122)</f>
        <v>360</v>
      </c>
      <c r="K154" s="118">
        <f>J154*I154</f>
        <v>56.52</v>
      </c>
      <c r="L154" s="119">
        <f>K154-H154</f>
        <v>0</v>
      </c>
      <c r="M154" s="120">
        <f>IF(ISERROR(L154/H154), "", L154/H154)</f>
        <v>0</v>
      </c>
    </row>
    <row r="155" spans="1:14" ht="13.8" thickBot="1" x14ac:dyDescent="0.3">
      <c r="A155" s="103" t="str">
        <f t="shared" si="19"/>
        <v>GS &lt;50</v>
      </c>
      <c r="B155" s="103" t="s">
        <v>12</v>
      </c>
      <c r="D155" s="103" t="s">
        <v>77</v>
      </c>
      <c r="E155" s="25"/>
      <c r="F155" s="34">
        <v>0.20300000000000001</v>
      </c>
      <c r="G155" s="55">
        <f>IF(AND(E122*12&gt;=150000),OnPeakPer*E122*E124,OnPeakPer*E122)</f>
        <v>360</v>
      </c>
      <c r="H155" s="130">
        <f>G155*F155</f>
        <v>73.08</v>
      </c>
      <c r="I155" s="35">
        <f>F155</f>
        <v>0.20300000000000001</v>
      </c>
      <c r="J155" s="56">
        <f>IF(AND(E122*12&gt;=150000),OnPeakPer*E122*E125,OnPeakPer*E122)</f>
        <v>360</v>
      </c>
      <c r="K155" s="118">
        <f>J155*I155</f>
        <v>73.08</v>
      </c>
      <c r="L155" s="119">
        <f>K155-H155</f>
        <v>0</v>
      </c>
      <c r="M155" s="120">
        <f>IF(ISERROR(L155/H155), "", L155/H155)</f>
        <v>0</v>
      </c>
    </row>
    <row r="156" spans="1:14" ht="13.8" hidden="1" customHeight="1" thickBot="1" x14ac:dyDescent="0.3">
      <c r="A156" s="103" t="str">
        <f t="shared" si="19"/>
        <v>GS &lt;50</v>
      </c>
      <c r="B156" s="103" t="s">
        <v>78</v>
      </c>
      <c r="D156" s="25" t="s">
        <v>79</v>
      </c>
      <c r="E156" s="25"/>
      <c r="F156" s="34">
        <v>0.11308</v>
      </c>
      <c r="G156" s="55">
        <f>IF(AND(E122*12&gt;=150000),E122*E124,E122)</f>
        <v>2000</v>
      </c>
      <c r="H156" s="130">
        <f>G156*F156</f>
        <v>226.16</v>
      </c>
      <c r="I156" s="35">
        <f>F156</f>
        <v>0.11308</v>
      </c>
      <c r="J156" s="56">
        <f>IF(AND(E122*12&gt;=150000),E122*E125,E122)</f>
        <v>2000</v>
      </c>
      <c r="K156" s="118">
        <f>J156*I156</f>
        <v>226.16</v>
      </c>
      <c r="L156" s="119">
        <f>K156-H156</f>
        <v>0</v>
      </c>
      <c r="M156" s="120">
        <f>IF(ISERROR(L156/H156), "", L156/H156)</f>
        <v>0</v>
      </c>
    </row>
    <row r="157" spans="1:14" ht="13.8" hidden="1" customHeight="1" thickBot="1" x14ac:dyDescent="0.3">
      <c r="A157" s="103" t="str">
        <f t="shared" si="19"/>
        <v>GS &lt;50</v>
      </c>
      <c r="B157" s="103" t="s">
        <v>17</v>
      </c>
      <c r="D157" s="25" t="s">
        <v>80</v>
      </c>
      <c r="E157" s="25"/>
      <c r="F157" s="34">
        <v>0.11308</v>
      </c>
      <c r="G157" s="55">
        <f>IF(AND(E122*12&gt;=150000),E122*E124,E122)</f>
        <v>2000</v>
      </c>
      <c r="H157" s="130">
        <f>G157*F157</f>
        <v>226.16</v>
      </c>
      <c r="I157" s="35">
        <f>F157</f>
        <v>0.11308</v>
      </c>
      <c r="J157" s="56">
        <f>IF(AND(E122*12&gt;=150000),E122*E125,E122)</f>
        <v>2000</v>
      </c>
      <c r="K157" s="118">
        <f>J157*I157</f>
        <v>226.16</v>
      </c>
      <c r="L157" s="119">
        <f>K157-H157</f>
        <v>0</v>
      </c>
      <c r="M157" s="120">
        <f>IF(ISERROR(L157/H157), "", L157/H157)</f>
        <v>0</v>
      </c>
    </row>
    <row r="158" spans="1:14" ht="13.8" thickBot="1" x14ac:dyDescent="0.3">
      <c r="A158" s="103" t="str">
        <f t="shared" si="19"/>
        <v>GS &lt;50</v>
      </c>
      <c r="D158" s="58"/>
      <c r="E158" s="59"/>
      <c r="F158" s="60"/>
      <c r="G158" s="61"/>
      <c r="H158" s="62"/>
      <c r="I158" s="60"/>
      <c r="J158" s="63"/>
      <c r="K158" s="62"/>
      <c r="L158" s="64"/>
      <c r="M158" s="65"/>
    </row>
    <row r="159" spans="1:14" x14ac:dyDescent="0.25">
      <c r="A159" s="103" t="str">
        <f t="shared" si="19"/>
        <v>GS &lt;50</v>
      </c>
      <c r="B159" s="103" t="s">
        <v>12</v>
      </c>
      <c r="D159" s="135" t="s">
        <v>81</v>
      </c>
      <c r="E159" s="25"/>
      <c r="F159" s="136"/>
      <c r="G159" s="137"/>
      <c r="H159" s="138">
        <f>SUM(H149:H155,H148)</f>
        <v>437.22374575395088</v>
      </c>
      <c r="I159" s="139"/>
      <c r="J159" s="139"/>
      <c r="K159" s="138">
        <f>SUM(K149:K155,K148)</f>
        <v>447.87472988818945</v>
      </c>
      <c r="L159" s="140">
        <f>K159-H159</f>
        <v>10.65098413423857</v>
      </c>
      <c r="M159" s="141">
        <f>IF((H159)=0,"",(L159/H159))</f>
        <v>2.4360488737572929E-2</v>
      </c>
    </row>
    <row r="160" spans="1:14" x14ac:dyDescent="0.25">
      <c r="A160" s="103" t="str">
        <f t="shared" si="19"/>
        <v>GS &lt;50</v>
      </c>
      <c r="B160" s="103" t="s">
        <v>12</v>
      </c>
      <c r="D160" s="142" t="s">
        <v>82</v>
      </c>
      <c r="E160" s="25"/>
      <c r="F160" s="136">
        <v>0.13</v>
      </c>
      <c r="G160" s="143"/>
      <c r="H160" s="144">
        <f>H159*F160</f>
        <v>56.839086948013616</v>
      </c>
      <c r="I160" s="145">
        <v>0.13</v>
      </c>
      <c r="J160" s="115"/>
      <c r="K160" s="144">
        <f>K159*I160</f>
        <v>58.223714885464631</v>
      </c>
      <c r="L160" s="119">
        <f>K160-H160</f>
        <v>1.3846279374510146</v>
      </c>
      <c r="M160" s="146">
        <f>IF((H160)=0,"",(L160/H160))</f>
        <v>2.4360488737572936E-2</v>
      </c>
    </row>
    <row r="161" spans="1:13" ht="14.4" x14ac:dyDescent="0.3">
      <c r="A161" s="103" t="str">
        <f t="shared" si="19"/>
        <v>GS &lt;50</v>
      </c>
      <c r="B161" s="103" t="s">
        <v>12</v>
      </c>
      <c r="D161" s="142" t="s">
        <v>83</v>
      </c>
      <c r="E161" s="147"/>
      <c r="F161" s="148">
        <v>0.23499999999999999</v>
      </c>
      <c r="G161" s="143"/>
      <c r="H161" s="144">
        <f>IF(OR(ISNUMBER(SEARCH("[DGEN]", E120))=TRUE, ISNUMBER(SEARCH("STREET LIGHT", E120))=TRUE), 0, IF(AND(E122=0, E123=0),0, IF(AND(E123=0, E122*12&gt;250000), 0, IF(AND(E122=0, E123&gt;=50), 0, IF(E122*12&lt;=250000, F161*H159*-1, IF(E123&lt;50, F161*H159*-1, 0))))))</f>
        <v>-102.74758025217845</v>
      </c>
      <c r="I161" s="148">
        <v>0.23499999999999999</v>
      </c>
      <c r="J161" s="115"/>
      <c r="K161" s="144">
        <f>IF(OR(ISNUMBER(SEARCH("[DGEN]", E120))=TRUE, ISNUMBER(SEARCH("STREET LIGHT", E120))=TRUE), 0, IF(AND(E122=0, E123=0),0, IF(AND(E123=0, E122*12&gt;250000), 0, IF(AND(E122=0, E123&gt;=50), 0, IF(E122*12&lt;=250000, I161*K159*-1, IF(E123&lt;50, I161*K159*-1, 0))))))</f>
        <v>-105.25056152372451</v>
      </c>
      <c r="L161" s="119">
        <f>K161-H161</f>
        <v>-2.5029812715460622</v>
      </c>
      <c r="M161" s="146"/>
    </row>
    <row r="162" spans="1:13" ht="13.8" thickBot="1" x14ac:dyDescent="0.3">
      <c r="A162" s="103" t="str">
        <f t="shared" si="19"/>
        <v>GS &lt;50</v>
      </c>
      <c r="B162" s="103" t="s">
        <v>84</v>
      </c>
      <c r="C162" s="24">
        <f>B17</f>
        <v>2</v>
      </c>
      <c r="D162" s="247" t="s">
        <v>85</v>
      </c>
      <c r="E162" s="247"/>
      <c r="F162" s="77"/>
      <c r="G162" s="78"/>
      <c r="H162" s="79">
        <f>H159+H160+H161</f>
        <v>391.31525244978604</v>
      </c>
      <c r="I162" s="80"/>
      <c r="J162" s="80"/>
      <c r="K162" s="81">
        <f>K159+K160+K161</f>
        <v>400.84788324992957</v>
      </c>
      <c r="L162" s="82">
        <f>K162-H162</f>
        <v>9.5326308001435223</v>
      </c>
      <c r="M162" s="83">
        <f>IF((H162)=0,"",(L162/H162))</f>
        <v>2.4360488737572933E-2</v>
      </c>
    </row>
    <row r="163" spans="1:13" ht="13.8" thickBot="1" x14ac:dyDescent="0.3">
      <c r="A163" s="103" t="str">
        <f t="shared" si="19"/>
        <v>GS &lt;50</v>
      </c>
      <c r="B163" s="103" t="s">
        <v>12</v>
      </c>
      <c r="D163" s="58"/>
      <c r="E163" s="59"/>
      <c r="F163" s="60"/>
      <c r="G163" s="61"/>
      <c r="H163" s="62"/>
      <c r="I163" s="60"/>
      <c r="J163" s="63"/>
      <c r="K163" s="62"/>
      <c r="L163" s="64"/>
      <c r="M163" s="65"/>
    </row>
    <row r="164" spans="1:13" hidden="1" x14ac:dyDescent="0.25">
      <c r="A164" s="103" t="str">
        <f t="shared" si="19"/>
        <v>GS &lt;50</v>
      </c>
      <c r="B164" s="103" t="s">
        <v>78</v>
      </c>
      <c r="D164" s="135" t="s">
        <v>86</v>
      </c>
      <c r="E164" s="25"/>
      <c r="F164" s="136"/>
      <c r="G164" s="137"/>
      <c r="H164" s="138">
        <f>SUM(H156,H149:H152,H148)</f>
        <v>408.34374575395088</v>
      </c>
      <c r="I164" s="139"/>
      <c r="J164" s="139"/>
      <c r="K164" s="138">
        <f>SUM(K156,K149:K152,K148)</f>
        <v>418.99472988818945</v>
      </c>
      <c r="L164" s="140">
        <f>K164-H164</f>
        <v>10.65098413423857</v>
      </c>
      <c r="M164" s="141">
        <f>IF((H164)=0,"",(L164/H164))</f>
        <v>2.6083377656667631E-2</v>
      </c>
    </row>
    <row r="165" spans="1:13" hidden="1" x14ac:dyDescent="0.25">
      <c r="A165" s="103" t="str">
        <f t="shared" si="19"/>
        <v>GS &lt;50</v>
      </c>
      <c r="B165" s="103" t="s">
        <v>78</v>
      </c>
      <c r="D165" s="142" t="s">
        <v>82</v>
      </c>
      <c r="E165" s="25"/>
      <c r="F165" s="136">
        <v>0.13</v>
      </c>
      <c r="G165" s="137"/>
      <c r="H165" s="144">
        <f>H164*F165</f>
        <v>53.084686948013619</v>
      </c>
      <c r="I165" s="136">
        <v>0.13</v>
      </c>
      <c r="J165" s="145"/>
      <c r="K165" s="144">
        <f>K164*I165</f>
        <v>54.469314885464634</v>
      </c>
      <c r="L165" s="119">
        <f>K165-H165</f>
        <v>1.3846279374510146</v>
      </c>
      <c r="M165" s="146">
        <f>IF((H165)=0,"",(L165/H165))</f>
        <v>2.6083377656667638E-2</v>
      </c>
    </row>
    <row r="166" spans="1:13" ht="14.4" hidden="1" x14ac:dyDescent="0.3">
      <c r="A166" s="103" t="str">
        <f t="shared" si="19"/>
        <v>GS &lt;50</v>
      </c>
      <c r="B166" s="103" t="s">
        <v>78</v>
      </c>
      <c r="D166" s="142" t="s">
        <v>83</v>
      </c>
      <c r="E166" s="147"/>
      <c r="F166" s="148">
        <v>0.23499999999999999</v>
      </c>
      <c r="G166" s="137"/>
      <c r="H166" s="144">
        <f>IF(OR(ISNUMBER(SEARCH("[DGEN]", E120))=TRUE, ISNUMBER(SEARCH("STREET LIGHT", E120))=TRUE), 0, IF(AND(E122=0, E123=0),0, IF(AND(E123=0, E122*12&gt;250000), 0, IF(AND(E122=0, E123&gt;=50), 0, IF(E122*12&lt;=250000, F166*H164*-1, IF(E123&lt;50, F166*H164*-1, 0))))))</f>
        <v>-95.960780252178452</v>
      </c>
      <c r="I166" s="148">
        <v>0.23499999999999999</v>
      </c>
      <c r="J166" s="145"/>
      <c r="K166" s="144">
        <f>IF(OR(ISNUMBER(SEARCH("[DGEN]", E120))=TRUE, ISNUMBER(SEARCH("STREET LIGHT", E120))=TRUE), 0, IF(AND(E122=0, E123=0),0, IF(AND(E123=0, E122*12&gt;250000), 0, IF(AND(E122=0, E123&gt;=50), 0, IF(E122*12&lt;=250000, I166*K164*-1, IF(E123&lt;50, I166*K164*-1, 0))))))</f>
        <v>-98.463761523724514</v>
      </c>
      <c r="L166" s="119"/>
      <c r="M166" s="146"/>
    </row>
    <row r="167" spans="1:13" hidden="1" x14ac:dyDescent="0.25">
      <c r="A167" s="103" t="str">
        <f t="shared" si="19"/>
        <v>GS &lt;50</v>
      </c>
      <c r="B167" s="103" t="s">
        <v>87</v>
      </c>
      <c r="D167" s="248" t="s">
        <v>86</v>
      </c>
      <c r="E167" s="248"/>
      <c r="F167" s="149"/>
      <c r="G167" s="143"/>
      <c r="H167" s="138">
        <f>SUM(H164,H165)</f>
        <v>461.42843270196448</v>
      </c>
      <c r="I167" s="150"/>
      <c r="J167" s="150"/>
      <c r="K167" s="138">
        <f>SUM(K164,K165)</f>
        <v>473.46404477365411</v>
      </c>
      <c r="L167" s="140">
        <f>K167-H167</f>
        <v>12.035612071689627</v>
      </c>
      <c r="M167" s="141">
        <f>IF((H167)=0,"",(L167/H167))</f>
        <v>2.6083377656667725E-2</v>
      </c>
    </row>
    <row r="168" spans="1:13" ht="13.8" hidden="1" thickBot="1" x14ac:dyDescent="0.3">
      <c r="A168" s="103" t="str">
        <f t="shared" si="19"/>
        <v>GS &lt;50</v>
      </c>
      <c r="B168" s="103" t="s">
        <v>78</v>
      </c>
      <c r="D168" s="131"/>
      <c r="E168" s="132"/>
      <c r="F168" s="151"/>
      <c r="G168" s="152"/>
      <c r="H168" s="153"/>
      <c r="I168" s="151"/>
      <c r="J168" s="133"/>
      <c r="K168" s="153"/>
      <c r="L168" s="154"/>
      <c r="M168" s="134"/>
    </row>
    <row r="169" spans="1:13" hidden="1" x14ac:dyDescent="0.25">
      <c r="A169" s="103" t="str">
        <f t="shared" si="19"/>
        <v>GS &lt;50</v>
      </c>
      <c r="B169" s="103" t="s">
        <v>17</v>
      </c>
      <c r="D169" s="135" t="s">
        <v>88</v>
      </c>
      <c r="E169" s="25"/>
      <c r="F169" s="136"/>
      <c r="G169" s="137"/>
      <c r="H169" s="138">
        <f>SUM(H157,H149:H152,H148)</f>
        <v>408.34374575395088</v>
      </c>
      <c r="I169" s="139"/>
      <c r="J169" s="139"/>
      <c r="K169" s="138">
        <f>SUM(K157,K149:K152,K148)</f>
        <v>418.99472988818945</v>
      </c>
      <c r="L169" s="140">
        <f>K169-H169</f>
        <v>10.65098413423857</v>
      </c>
      <c r="M169" s="141">
        <f>IF((H169)=0,"",(L169/H169))</f>
        <v>2.6083377656667631E-2</v>
      </c>
    </row>
    <row r="170" spans="1:13" hidden="1" x14ac:dyDescent="0.25">
      <c r="A170" s="103" t="str">
        <f t="shared" si="19"/>
        <v>GS &lt;50</v>
      </c>
      <c r="B170" s="103" t="s">
        <v>17</v>
      </c>
      <c r="D170" s="142" t="s">
        <v>82</v>
      </c>
      <c r="E170" s="25"/>
      <c r="F170" s="136">
        <v>0.13</v>
      </c>
      <c r="G170" s="137"/>
      <c r="H170" s="144">
        <f>H169*F170</f>
        <v>53.084686948013619</v>
      </c>
      <c r="I170" s="136">
        <v>0.13</v>
      </c>
      <c r="J170" s="145"/>
      <c r="K170" s="144">
        <f>K169*I170</f>
        <v>54.469314885464634</v>
      </c>
      <c r="L170" s="119">
        <f>K170-H170</f>
        <v>1.3846279374510146</v>
      </c>
      <c r="M170" s="146">
        <f>IF((H170)=0,"",(L170/H170))</f>
        <v>2.6083377656667638E-2</v>
      </c>
    </row>
    <row r="171" spans="1:13" ht="14.4" hidden="1" x14ac:dyDescent="0.3">
      <c r="A171" s="103" t="str">
        <f t="shared" si="19"/>
        <v>GS &lt;50</v>
      </c>
      <c r="B171" s="103" t="s">
        <v>17</v>
      </c>
      <c r="D171" s="142" t="s">
        <v>83</v>
      </c>
      <c r="E171" s="147"/>
      <c r="F171" s="148">
        <v>0.23499999999999999</v>
      </c>
      <c r="G171" s="137"/>
      <c r="H171" s="144">
        <f>IF(OR(ISNUMBER(SEARCH("[DGEN]", E120))=TRUE, ISNUMBER(SEARCH("STREET LIGHT", E120))=TRUE), 0, IF(AND(E122=0, E123=0),0, IF(AND(E123=0, E122*12&gt;250000), 0, IF(AND(E122=0, E123&gt;=50), 0, IF(E122*12&lt;=250000, F171*H169*-1, IF(E123&lt;50, F171*H169*-1, 0))))))</f>
        <v>-95.960780252178452</v>
      </c>
      <c r="I171" s="148">
        <v>0.23499999999999999</v>
      </c>
      <c r="J171" s="145"/>
      <c r="K171" s="144">
        <f>IF(OR(ISNUMBER(SEARCH("[DGEN]", E120))=TRUE, ISNUMBER(SEARCH("STREET LIGHT", E120))=TRUE), 0, IF(AND(E122=0, E123=0),0, IF(AND(E123=0, E122*12&gt;250000), 0, IF(AND(E122=0, E123&gt;=50), 0, IF(E122*12&lt;=250000, I171*K169*-1, IF(E123&lt;50, I171*K169*-1, 0))))))</f>
        <v>-98.463761523724514</v>
      </c>
      <c r="L171" s="119"/>
      <c r="M171" s="146"/>
    </row>
    <row r="172" spans="1:13" hidden="1" x14ac:dyDescent="0.25">
      <c r="A172" s="103" t="str">
        <f t="shared" si="19"/>
        <v>GS &lt;50</v>
      </c>
      <c r="B172" s="103" t="s">
        <v>89</v>
      </c>
      <c r="D172" s="248" t="s">
        <v>88</v>
      </c>
      <c r="E172" s="248"/>
      <c r="F172" s="149"/>
      <c r="G172" s="143"/>
      <c r="H172" s="138">
        <f>SUM(H169,H170)</f>
        <v>461.42843270196448</v>
      </c>
      <c r="I172" s="150"/>
      <c r="J172" s="150"/>
      <c r="K172" s="138">
        <f>SUM(K169,K170)</f>
        <v>473.46404477365411</v>
      </c>
      <c r="L172" s="140">
        <f>K172-H172</f>
        <v>12.035612071689627</v>
      </c>
      <c r="M172" s="141">
        <f>IF((H172)=0,"",(L172/H172))</f>
        <v>2.6083377656667725E-2</v>
      </c>
    </row>
    <row r="173" spans="1:13" ht="13.8" hidden="1" thickBot="1" x14ac:dyDescent="0.3">
      <c r="A173" s="103" t="str">
        <f t="shared" si="19"/>
        <v>GS &lt;50</v>
      </c>
      <c r="B173" s="103" t="s">
        <v>17</v>
      </c>
      <c r="D173" s="131"/>
      <c r="E173" s="132"/>
      <c r="F173" s="155"/>
      <c r="G173" s="152"/>
      <c r="H173" s="156"/>
      <c r="I173" s="155"/>
      <c r="J173" s="133"/>
      <c r="K173" s="156"/>
      <c r="L173" s="154"/>
      <c r="M173" s="157"/>
    </row>
    <row r="176" spans="1:13" x14ac:dyDescent="0.25">
      <c r="C176" s="103"/>
      <c r="D176" s="104" t="s">
        <v>34</v>
      </c>
      <c r="E176" s="249" t="str">
        <f>D18</f>
        <v>GS 50 - 2,999 kW</v>
      </c>
      <c r="F176" s="250"/>
      <c r="G176" s="250"/>
      <c r="H176" s="250"/>
      <c r="I176" s="250"/>
      <c r="J176" s="251"/>
      <c r="K176" s="103" t="str">
        <f>IF(N18="DEMAND - INTERVAL","RTSR - INTERVAL METERED","")</f>
        <v/>
      </c>
    </row>
    <row r="177" spans="1:14" x14ac:dyDescent="0.25">
      <c r="C177" s="103"/>
      <c r="D177" s="104" t="s">
        <v>35</v>
      </c>
      <c r="E177" s="252" t="str">
        <f>H18</f>
        <v>Non-RPP (Other)</v>
      </c>
      <c r="F177" s="253"/>
      <c r="G177" s="254"/>
      <c r="H177" s="20"/>
      <c r="I177" s="20"/>
    </row>
    <row r="178" spans="1:14" ht="15.6" x14ac:dyDescent="0.25">
      <c r="C178" s="103"/>
      <c r="D178" s="104" t="s">
        <v>36</v>
      </c>
      <c r="E178" s="21">
        <f>K18</f>
        <v>75000</v>
      </c>
      <c r="F178" s="105" t="s">
        <v>11</v>
      </c>
      <c r="J178" s="22"/>
      <c r="K178" s="22"/>
      <c r="L178" s="22"/>
      <c r="M178" s="22"/>
      <c r="N178" s="22"/>
    </row>
    <row r="179" spans="1:14" ht="15.6" x14ac:dyDescent="0.3">
      <c r="C179" s="103"/>
      <c r="D179" s="104" t="s">
        <v>37</v>
      </c>
      <c r="E179" s="21">
        <f>L18</f>
        <v>175</v>
      </c>
      <c r="F179" s="106" t="s">
        <v>16</v>
      </c>
      <c r="G179" s="107"/>
      <c r="H179" s="108"/>
      <c r="I179" s="108"/>
      <c r="J179" s="108"/>
    </row>
    <row r="180" spans="1:14" x14ac:dyDescent="0.25">
      <c r="C180" s="103"/>
      <c r="D180" s="104" t="s">
        <v>38</v>
      </c>
      <c r="E180" s="23">
        <f>I18</f>
        <v>1.0415000000000001</v>
      </c>
    </row>
    <row r="181" spans="1:14" x14ac:dyDescent="0.25">
      <c r="C181" s="103"/>
      <c r="D181" s="104" t="s">
        <v>39</v>
      </c>
      <c r="E181" s="23">
        <f>J18</f>
        <v>1.0415000000000001</v>
      </c>
    </row>
    <row r="182" spans="1:14" x14ac:dyDescent="0.25">
      <c r="C182" s="103"/>
    </row>
    <row r="183" spans="1:14" x14ac:dyDescent="0.25">
      <c r="C183" s="103"/>
      <c r="E183" s="105"/>
      <c r="F183" s="237" t="s">
        <v>40</v>
      </c>
      <c r="G183" s="238"/>
      <c r="H183" s="239"/>
      <c r="I183" s="237" t="s">
        <v>41</v>
      </c>
      <c r="J183" s="238"/>
      <c r="K183" s="239"/>
      <c r="L183" s="237" t="s">
        <v>42</v>
      </c>
      <c r="M183" s="239"/>
    </row>
    <row r="184" spans="1:14" x14ac:dyDescent="0.25">
      <c r="C184" s="103"/>
      <c r="E184" s="240"/>
      <c r="F184" s="109" t="s">
        <v>43</v>
      </c>
      <c r="G184" s="109" t="s">
        <v>44</v>
      </c>
      <c r="H184" s="110" t="s">
        <v>45</v>
      </c>
      <c r="I184" s="109" t="s">
        <v>43</v>
      </c>
      <c r="J184" s="111" t="s">
        <v>44</v>
      </c>
      <c r="K184" s="110" t="s">
        <v>45</v>
      </c>
      <c r="L184" s="242" t="s">
        <v>46</v>
      </c>
      <c r="M184" s="244" t="s">
        <v>47</v>
      </c>
    </row>
    <row r="185" spans="1:14" x14ac:dyDescent="0.25">
      <c r="C185" s="103"/>
      <c r="E185" s="241"/>
      <c r="F185" s="112" t="s">
        <v>48</v>
      </c>
      <c r="G185" s="112"/>
      <c r="H185" s="113" t="s">
        <v>48</v>
      </c>
      <c r="I185" s="112" t="s">
        <v>48</v>
      </c>
      <c r="J185" s="113"/>
      <c r="K185" s="113" t="s">
        <v>48</v>
      </c>
      <c r="L185" s="243"/>
      <c r="M185" s="245"/>
    </row>
    <row r="186" spans="1:14" x14ac:dyDescent="0.25">
      <c r="A186" s="103" t="str">
        <f>$E176</f>
        <v>GS 50 - 2,999 kW</v>
      </c>
      <c r="D186" s="114" t="s">
        <v>49</v>
      </c>
      <c r="E186" s="25"/>
      <c r="F186" s="26">
        <f>'WRZ BI (2030)'!I186</f>
        <v>165.94</v>
      </c>
      <c r="G186" s="115">
        <v>1</v>
      </c>
      <c r="H186" s="116">
        <f>G186*F186</f>
        <v>165.94</v>
      </c>
      <c r="I186" s="29">
        <v>165.94</v>
      </c>
      <c r="J186" s="117">
        <f>G186</f>
        <v>1</v>
      </c>
      <c r="K186" s="118">
        <f>J186*I186</f>
        <v>165.94</v>
      </c>
      <c r="L186" s="119">
        <f>K186-H186</f>
        <v>0</v>
      </c>
      <c r="M186" s="120">
        <f>IF(ISERROR(L186/H186), "", L186/H186)</f>
        <v>0</v>
      </c>
    </row>
    <row r="187" spans="1:14" x14ac:dyDescent="0.25">
      <c r="A187" s="103" t="str">
        <f t="shared" ref="A187:A229" si="24">A186</f>
        <v>GS 50 - 2,999 kW</v>
      </c>
      <c r="D187" s="114" t="s">
        <v>50</v>
      </c>
      <c r="E187" s="25"/>
      <c r="F187" s="36">
        <f>'WRZ BI (2030)'!I187</f>
        <v>7.1237000000000004</v>
      </c>
      <c r="G187" s="115">
        <f>IF($E179&gt;0, $E179, $E178)</f>
        <v>175</v>
      </c>
      <c r="H187" s="116">
        <f>G187*F187</f>
        <v>1246.6475</v>
      </c>
      <c r="I187" s="201">
        <v>7.7332999999999998</v>
      </c>
      <c r="J187" s="117">
        <f>IF($E179&gt;0, $E179, $E178)</f>
        <v>175</v>
      </c>
      <c r="K187" s="118">
        <f>J187*I187</f>
        <v>1353.3274999999999</v>
      </c>
      <c r="L187" s="119">
        <f>K187-H187</f>
        <v>106.67999999999984</v>
      </c>
      <c r="M187" s="120">
        <f>IF(ISERROR(L187/H187), "", L187/H187)</f>
        <v>8.5573508148855101E-2</v>
      </c>
    </row>
    <row r="188" spans="1:14" ht="13.2" hidden="1" customHeight="1" x14ac:dyDescent="0.25">
      <c r="A188" s="103" t="str">
        <f t="shared" si="24"/>
        <v>GS 50 - 2,999 kW</v>
      </c>
      <c r="D188" s="114" t="s">
        <v>51</v>
      </c>
      <c r="E188" s="25"/>
      <c r="F188" s="34"/>
      <c r="G188" s="115">
        <f>IF($E179&gt;0, $E179, $E178)</f>
        <v>175</v>
      </c>
      <c r="H188" s="116">
        <v>0</v>
      </c>
      <c r="I188" s="35"/>
      <c r="J188" s="117">
        <f>IF($E179&gt;0, $E179, $E178)</f>
        <v>175</v>
      </c>
      <c r="K188" s="118">
        <v>0</v>
      </c>
      <c r="L188" s="119"/>
      <c r="M188" s="120"/>
    </row>
    <row r="189" spans="1:14" ht="13.2" hidden="1" customHeight="1" x14ac:dyDescent="0.25">
      <c r="A189" s="103" t="str">
        <f t="shared" si="24"/>
        <v>GS 50 - 2,999 kW</v>
      </c>
      <c r="D189" s="114" t="s">
        <v>52</v>
      </c>
      <c r="E189" s="25"/>
      <c r="F189" s="34"/>
      <c r="G189" s="115">
        <f>IF($E179&gt;0, $E179, $E178)</f>
        <v>175</v>
      </c>
      <c r="H189" s="116">
        <v>0</v>
      </c>
      <c r="I189" s="35"/>
      <c r="J189" s="121">
        <f>IF($E179&gt;0, $E179, $E178)</f>
        <v>175</v>
      </c>
      <c r="K189" s="118">
        <v>0</v>
      </c>
      <c r="L189" s="119">
        <f t="shared" ref="L189:L207" si="25">K189-H189</f>
        <v>0</v>
      </c>
      <c r="M189" s="120" t="str">
        <f>IF(ISERROR(L189/H189), "", L189/H189)</f>
        <v/>
      </c>
    </row>
    <row r="190" spans="1:14" x14ac:dyDescent="0.25">
      <c r="A190" s="103" t="str">
        <f t="shared" si="24"/>
        <v>GS 50 - 2,999 kW</v>
      </c>
      <c r="D190" s="114" t="s">
        <v>53</v>
      </c>
      <c r="E190" s="25"/>
      <c r="F190" s="26">
        <f>'WRZ BI (2030)'!F190</f>
        <v>0</v>
      </c>
      <c r="G190" s="115">
        <v>1</v>
      </c>
      <c r="H190" s="116">
        <f>G190*F190</f>
        <v>0</v>
      </c>
      <c r="I190" s="29">
        <v>0</v>
      </c>
      <c r="J190" s="117">
        <f>G190</f>
        <v>1</v>
      </c>
      <c r="K190" s="118">
        <f>J190*I190</f>
        <v>0</v>
      </c>
      <c r="L190" s="119">
        <f t="shared" si="25"/>
        <v>0</v>
      </c>
      <c r="M190" s="120" t="str">
        <f>IF(ISERROR(L190/H190), "", L190/H190)</f>
        <v/>
      </c>
    </row>
    <row r="191" spans="1:14" x14ac:dyDescent="0.25">
      <c r="A191" s="103" t="str">
        <f t="shared" si="24"/>
        <v>GS 50 - 2,999 kW</v>
      </c>
      <c r="D191" s="114" t="s">
        <v>54</v>
      </c>
      <c r="E191" s="25"/>
      <c r="F191" s="36">
        <f>'WRZ BI (2030)'!I191</f>
        <v>0.39226728206534034</v>
      </c>
      <c r="G191" s="115">
        <f>IF($E179&gt;0, $E179, $E178)</f>
        <v>175</v>
      </c>
      <c r="H191" s="116">
        <f>G191*F191</f>
        <v>68.646774361434552</v>
      </c>
      <c r="I191" s="201">
        <v>0.39226728206534034</v>
      </c>
      <c r="J191" s="117">
        <f>IF($E179&gt;0, $E179, $E178)</f>
        <v>175</v>
      </c>
      <c r="K191" s="118">
        <f>J191*I191</f>
        <v>68.646774361434552</v>
      </c>
      <c r="L191" s="119">
        <f t="shared" si="25"/>
        <v>0</v>
      </c>
      <c r="M191" s="120">
        <f>IF(ISERROR(L191/H191), "", L191/H191)</f>
        <v>0</v>
      </c>
    </row>
    <row r="192" spans="1:14" x14ac:dyDescent="0.25">
      <c r="A192" s="103" t="str">
        <f t="shared" si="24"/>
        <v>GS 50 - 2,999 kW</v>
      </c>
      <c r="B192" s="103" t="s">
        <v>55</v>
      </c>
      <c r="C192" s="24">
        <f>B18</f>
        <v>3</v>
      </c>
      <c r="D192" s="122" t="s">
        <v>56</v>
      </c>
      <c r="E192" s="7"/>
      <c r="F192" s="37"/>
      <c r="G192" s="38"/>
      <c r="H192" s="39">
        <f>SUM(H186:H191)</f>
        <v>1481.2342743614347</v>
      </c>
      <c r="I192" s="51"/>
      <c r="J192" s="40"/>
      <c r="K192" s="39">
        <f>SUM(K186:K191)</f>
        <v>1587.9142743614345</v>
      </c>
      <c r="L192" s="41">
        <f>K192-H192</f>
        <v>106.67999999999984</v>
      </c>
      <c r="M192" s="42">
        <f>IF((H192)=0,"",(L192/H192))</f>
        <v>7.2021017773160806E-2</v>
      </c>
    </row>
    <row r="193" spans="1:14" x14ac:dyDescent="0.25">
      <c r="A193" s="103" t="str">
        <f t="shared" si="24"/>
        <v>GS 50 - 2,999 kW</v>
      </c>
      <c r="D193" s="123" t="s">
        <v>57</v>
      </c>
      <c r="E193" s="25"/>
      <c r="F193" s="34">
        <f>IF((E178*12&gt;=150000), 0, IF(E177="RPP",(F209*OffPeakPer+F210*MidPeakPer+F211*OnPeakPer),IF(E177="Non-RPP (Retailer)",F212,F213)))</f>
        <v>0</v>
      </c>
      <c r="G193" s="43">
        <f>IF(F193=0, 0, $E178*E180-E178)</f>
        <v>0</v>
      </c>
      <c r="H193" s="28">
        <f t="shared" ref="H193:H200" si="26">G193*F193</f>
        <v>0</v>
      </c>
      <c r="I193" s="35">
        <f>IF((E178*12&gt;=150000), 0, IF(E177="RPP",(I209*OffPeakPer+I210*MidPeakPer+I211*OnPeakPer),IF(E177="Non-RPP (Retailer)",I212,I213)))</f>
        <v>0</v>
      </c>
      <c r="J193" s="44">
        <f>IF(I193=0, 0, E178*E181-E178)</f>
        <v>0</v>
      </c>
      <c r="K193" s="31">
        <f t="shared" ref="K193:K200" si="27">J193*I193</f>
        <v>0</v>
      </c>
      <c r="L193" s="32">
        <f t="shared" si="25"/>
        <v>0</v>
      </c>
      <c r="M193" s="33" t="str">
        <f t="shared" ref="M193:M200" si="28">IF(ISERROR(L193/H193), "", L193/H193)</f>
        <v/>
      </c>
    </row>
    <row r="194" spans="1:14" ht="26.4" x14ac:dyDescent="0.25">
      <c r="A194" s="103" t="str">
        <f t="shared" si="24"/>
        <v>GS 50 - 2,999 kW</v>
      </c>
      <c r="D194" s="123" t="s">
        <v>58</v>
      </c>
      <c r="E194" s="25"/>
      <c r="F194" s="36">
        <f>'WRZ BI (2030)'!I194</f>
        <v>0</v>
      </c>
      <c r="G194" s="55">
        <f>IF($E179&gt;0, $E179, $E178)</f>
        <v>175</v>
      </c>
      <c r="H194" s="116">
        <f t="shared" si="26"/>
        <v>0</v>
      </c>
      <c r="I194" s="201">
        <v>0</v>
      </c>
      <c r="J194" s="56">
        <f>IF($E179&gt;0, $E179, $E178)</f>
        <v>175</v>
      </c>
      <c r="K194" s="118">
        <f t="shared" si="27"/>
        <v>0</v>
      </c>
      <c r="L194" s="119">
        <f t="shared" si="25"/>
        <v>0</v>
      </c>
      <c r="M194" s="120" t="str">
        <f t="shared" si="28"/>
        <v/>
      </c>
    </row>
    <row r="195" spans="1:14" x14ac:dyDescent="0.25">
      <c r="A195" s="103" t="str">
        <f t="shared" si="24"/>
        <v>GS 50 - 2,999 kW</v>
      </c>
      <c r="D195" s="123" t="s">
        <v>59</v>
      </c>
      <c r="E195" s="25"/>
      <c r="F195" s="36">
        <f>'WRZ BI (2030)'!I195</f>
        <v>0</v>
      </c>
      <c r="G195" s="55">
        <f>IF($E179&gt;0, $E179, $E178)</f>
        <v>175</v>
      </c>
      <c r="H195" s="116">
        <f t="shared" si="26"/>
        <v>0</v>
      </c>
      <c r="I195" s="201">
        <v>0</v>
      </c>
      <c r="J195" s="56">
        <f>IF($E179&gt;0, $E179, $E178)</f>
        <v>175</v>
      </c>
      <c r="K195" s="118">
        <f t="shared" si="27"/>
        <v>0</v>
      </c>
      <c r="L195" s="119">
        <f t="shared" si="25"/>
        <v>0</v>
      </c>
      <c r="M195" s="120" t="str">
        <f t="shared" si="28"/>
        <v/>
      </c>
    </row>
    <row r="196" spans="1:14" x14ac:dyDescent="0.25">
      <c r="A196" s="103" t="str">
        <f t="shared" si="24"/>
        <v>GS 50 - 2,999 kW</v>
      </c>
      <c r="D196" s="123" t="s">
        <v>60</v>
      </c>
      <c r="E196" s="25"/>
      <c r="F196" s="36">
        <f>'WRZ BI (2030)'!I196</f>
        <v>0</v>
      </c>
      <c r="G196" s="55">
        <f>E178</f>
        <v>75000</v>
      </c>
      <c r="H196" s="116">
        <f t="shared" si="26"/>
        <v>0</v>
      </c>
      <c r="I196" s="201">
        <v>0</v>
      </c>
      <c r="J196" s="56">
        <f>E178</f>
        <v>75000</v>
      </c>
      <c r="K196" s="118">
        <f t="shared" si="27"/>
        <v>0</v>
      </c>
      <c r="L196" s="119">
        <f t="shared" si="25"/>
        <v>0</v>
      </c>
      <c r="M196" s="120" t="str">
        <f t="shared" si="28"/>
        <v/>
      </c>
    </row>
    <row r="197" spans="1:14" x14ac:dyDescent="0.25">
      <c r="A197" s="103" t="str">
        <f t="shared" si="24"/>
        <v>GS 50 - 2,999 kW</v>
      </c>
      <c r="D197" s="114" t="s">
        <v>61</v>
      </c>
      <c r="E197" s="25"/>
      <c r="F197" s="36">
        <f>'WRZ BI (2030)'!I197</f>
        <v>0.65629107119987418</v>
      </c>
      <c r="G197" s="55">
        <f>IF($E179&gt;0, $E179, $E178)</f>
        <v>175</v>
      </c>
      <c r="H197" s="116">
        <f t="shared" si="26"/>
        <v>114.85093745997798</v>
      </c>
      <c r="I197" s="201">
        <v>0.68629317823393443</v>
      </c>
      <c r="J197" s="56">
        <f>IF($E179&gt;0, $E179, $E178)</f>
        <v>175</v>
      </c>
      <c r="K197" s="118">
        <f t="shared" si="27"/>
        <v>120.10130619093853</v>
      </c>
      <c r="L197" s="119">
        <f t="shared" si="25"/>
        <v>5.2503687309605453</v>
      </c>
      <c r="M197" s="120">
        <f t="shared" si="28"/>
        <v>4.5714635396773638E-2</v>
      </c>
    </row>
    <row r="198" spans="1:14" ht="26.4" x14ac:dyDescent="0.25">
      <c r="A198" s="103" t="str">
        <f t="shared" si="24"/>
        <v>GS 50 - 2,999 kW</v>
      </c>
      <c r="D198" s="123" t="s">
        <v>62</v>
      </c>
      <c r="E198" s="25"/>
      <c r="F198" s="36">
        <f>'WRZ BI (2030)'!I198</f>
        <v>0</v>
      </c>
      <c r="G198" s="115">
        <v>1</v>
      </c>
      <c r="H198" s="116">
        <f t="shared" si="26"/>
        <v>0</v>
      </c>
      <c r="I198" s="29">
        <v>0</v>
      </c>
      <c r="J198" s="121">
        <v>1</v>
      </c>
      <c r="K198" s="118">
        <f t="shared" si="27"/>
        <v>0</v>
      </c>
      <c r="L198" s="119">
        <f t="shared" si="25"/>
        <v>0</v>
      </c>
      <c r="M198" s="120" t="str">
        <f t="shared" si="28"/>
        <v/>
      </c>
    </row>
    <row r="199" spans="1:14" x14ac:dyDescent="0.25">
      <c r="A199" s="103" t="str">
        <f t="shared" si="24"/>
        <v>GS 50 - 2,999 kW</v>
      </c>
      <c r="D199" s="114" t="s">
        <v>63</v>
      </c>
      <c r="E199" s="25"/>
      <c r="F199" s="36">
        <f>'WRZ BI (2030)'!I199</f>
        <v>0</v>
      </c>
      <c r="G199" s="115">
        <v>1</v>
      </c>
      <c r="H199" s="116">
        <f t="shared" si="26"/>
        <v>0</v>
      </c>
      <c r="I199" s="29">
        <v>0</v>
      </c>
      <c r="J199" s="121">
        <v>1</v>
      </c>
      <c r="K199" s="118">
        <f t="shared" si="27"/>
        <v>0</v>
      </c>
      <c r="L199" s="119">
        <f t="shared" si="25"/>
        <v>0</v>
      </c>
      <c r="M199" s="120" t="str">
        <f t="shared" si="28"/>
        <v/>
      </c>
    </row>
    <row r="200" spans="1:14" x14ac:dyDescent="0.25">
      <c r="A200" s="103" t="str">
        <f t="shared" si="24"/>
        <v>GS 50 - 2,999 kW</v>
      </c>
      <c r="D200" s="114" t="s">
        <v>64</v>
      </c>
      <c r="E200" s="25"/>
      <c r="F200" s="36">
        <f>'WRZ BI (2030)'!I200</f>
        <v>-7.8585287059309925E-3</v>
      </c>
      <c r="G200" s="55">
        <f>IF($E179&gt;0, $E179, $E178)</f>
        <v>175</v>
      </c>
      <c r="H200" s="116">
        <f t="shared" si="26"/>
        <v>-1.3752425235379238</v>
      </c>
      <c r="I200" s="201">
        <v>-7.8585287059309925E-3</v>
      </c>
      <c r="J200" s="56">
        <f>IF($E179&gt;0, $E179, $E178)</f>
        <v>175</v>
      </c>
      <c r="K200" s="118">
        <f t="shared" si="27"/>
        <v>-1.3752425235379238</v>
      </c>
      <c r="L200" s="119">
        <f t="shared" si="25"/>
        <v>0</v>
      </c>
      <c r="M200" s="120">
        <f t="shared" si="28"/>
        <v>0</v>
      </c>
    </row>
    <row r="201" spans="1:14" ht="26.4" x14ac:dyDescent="0.25">
      <c r="A201" s="103" t="str">
        <f t="shared" si="24"/>
        <v>GS 50 - 2,999 kW</v>
      </c>
      <c r="B201" s="103" t="s">
        <v>65</v>
      </c>
      <c r="C201" s="24">
        <f>B18</f>
        <v>3</v>
      </c>
      <c r="D201" s="124" t="s">
        <v>66</v>
      </c>
      <c r="E201" s="125"/>
      <c r="F201" s="48"/>
      <c r="G201" s="49"/>
      <c r="H201" s="50">
        <f>SUM(H192:H200)</f>
        <v>1594.7099692978747</v>
      </c>
      <c r="I201" s="51"/>
      <c r="J201" s="52"/>
      <c r="K201" s="50">
        <f>SUM(K192:K200)</f>
        <v>1706.640338028835</v>
      </c>
      <c r="L201" s="41">
        <f>K201-H201</f>
        <v>111.93036873096025</v>
      </c>
      <c r="M201" s="42">
        <f>IF((H201)=0,"",(L201/H201))</f>
        <v>7.0188542672898327E-2</v>
      </c>
    </row>
    <row r="202" spans="1:14" x14ac:dyDescent="0.25">
      <c r="A202" s="103" t="str">
        <f t="shared" si="24"/>
        <v>GS 50 - 2,999 kW</v>
      </c>
      <c r="D202" s="126" t="s">
        <v>67</v>
      </c>
      <c r="E202" s="25"/>
      <c r="F202" s="36">
        <f>'WRZ BI (2030)'!I202</f>
        <v>6.4134000000000002</v>
      </c>
      <c r="G202" s="43">
        <f>IF($E179&gt;0, $E179, $E178*$E180)</f>
        <v>175</v>
      </c>
      <c r="H202" s="116">
        <f>G202*F202</f>
        <v>1122.345</v>
      </c>
      <c r="I202" s="201">
        <v>6.7652999999999999</v>
      </c>
      <c r="J202" s="44">
        <f>IF($E179&gt;0, $E179, $E178*$E181)</f>
        <v>175</v>
      </c>
      <c r="K202" s="118">
        <f>J202*I202</f>
        <v>1183.9275</v>
      </c>
      <c r="L202" s="119">
        <f t="shared" si="25"/>
        <v>61.582499999999982</v>
      </c>
      <c r="M202" s="120">
        <f>IF(ISERROR(L202/H202), "", L202/H202)</f>
        <v>5.4869492001122629E-2</v>
      </c>
      <c r="N202" s="127"/>
    </row>
    <row r="203" spans="1:14" ht="26.4" x14ac:dyDescent="0.25">
      <c r="A203" s="103" t="str">
        <f t="shared" si="24"/>
        <v>GS 50 - 2,999 kW</v>
      </c>
      <c r="D203" s="128" t="s">
        <v>68</v>
      </c>
      <c r="E203" s="25"/>
      <c r="F203" s="36">
        <f>'WRZ BI (2030)'!I203</f>
        <v>4.5353000000000003</v>
      </c>
      <c r="G203" s="43">
        <f>IF($E179&gt;0, $E179, $E178*$E180)</f>
        <v>175</v>
      </c>
      <c r="H203" s="116">
        <f>G203*F203</f>
        <v>793.67750000000001</v>
      </c>
      <c r="I203" s="201">
        <v>4.7752999999999997</v>
      </c>
      <c r="J203" s="44">
        <f>IF($E179&gt;0, $E179, $E178*$E181)</f>
        <v>175</v>
      </c>
      <c r="K203" s="118">
        <f>J203*I203</f>
        <v>835.6774999999999</v>
      </c>
      <c r="L203" s="119">
        <f t="shared" si="25"/>
        <v>41.999999999999886</v>
      </c>
      <c r="M203" s="120">
        <f>IF(ISERROR(L203/H203), "", L203/H203)</f>
        <v>5.2918219301920345E-2</v>
      </c>
      <c r="N203" s="127"/>
    </row>
    <row r="204" spans="1:14" ht="26.4" x14ac:dyDescent="0.25">
      <c r="A204" s="103" t="str">
        <f t="shared" si="24"/>
        <v>GS 50 - 2,999 kW</v>
      </c>
      <c r="B204" s="103" t="s">
        <v>69</v>
      </c>
      <c r="C204" s="24">
        <f>B18</f>
        <v>3</v>
      </c>
      <c r="D204" s="124" t="s">
        <v>70</v>
      </c>
      <c r="E204" s="7"/>
      <c r="F204" s="48"/>
      <c r="G204" s="49"/>
      <c r="H204" s="50">
        <f>SUM(H201:H203)</f>
        <v>3510.7324692978746</v>
      </c>
      <c r="I204" s="51"/>
      <c r="J204" s="40"/>
      <c r="K204" s="50">
        <f>SUM(K201:K203)</f>
        <v>3726.2453380288348</v>
      </c>
      <c r="L204" s="41">
        <f>K204-H204</f>
        <v>215.51286873096024</v>
      </c>
      <c r="M204" s="42">
        <f>IF((H204)=0,"",(L204/H204))</f>
        <v>6.1386867445943988E-2</v>
      </c>
    </row>
    <row r="205" spans="1:14" ht="26.4" x14ac:dyDescent="0.25">
      <c r="A205" s="103" t="str">
        <f t="shared" si="24"/>
        <v>GS 50 - 2,999 kW</v>
      </c>
      <c r="D205" s="129" t="s">
        <v>71</v>
      </c>
      <c r="E205" s="25"/>
      <c r="F205" s="34">
        <v>4.7000000000000002E-3</v>
      </c>
      <c r="G205" s="43">
        <f>E178*E180</f>
        <v>78112.5</v>
      </c>
      <c r="H205" s="53">
        <f>G205*F205</f>
        <v>367.12875000000003</v>
      </c>
      <c r="I205" s="35">
        <f>F205</f>
        <v>4.7000000000000002E-3</v>
      </c>
      <c r="J205" s="44">
        <f>E178*E181</f>
        <v>78112.5</v>
      </c>
      <c r="K205" s="118">
        <f>J205*I205</f>
        <v>367.12875000000003</v>
      </c>
      <c r="L205" s="119">
        <f t="shared" si="25"/>
        <v>0</v>
      </c>
      <c r="M205" s="120">
        <f>IF(ISERROR(L205/H205), "", L205/H205)</f>
        <v>0</v>
      </c>
    </row>
    <row r="206" spans="1:14" ht="26.4" x14ac:dyDescent="0.25">
      <c r="A206" s="103" t="str">
        <f t="shared" si="24"/>
        <v>GS 50 - 2,999 kW</v>
      </c>
      <c r="D206" s="129" t="s">
        <v>72</v>
      </c>
      <c r="E206" s="25"/>
      <c r="F206" s="34">
        <v>5.9999999999999995E-4</v>
      </c>
      <c r="G206" s="43">
        <f>E178*E180</f>
        <v>78112.5</v>
      </c>
      <c r="H206" s="53">
        <f>G206*F206</f>
        <v>46.867499999999993</v>
      </c>
      <c r="I206" s="35">
        <f>F206</f>
        <v>5.9999999999999995E-4</v>
      </c>
      <c r="J206" s="44">
        <f>E178*E181</f>
        <v>78112.5</v>
      </c>
      <c r="K206" s="118">
        <f>J206*I206</f>
        <v>46.867499999999993</v>
      </c>
      <c r="L206" s="119">
        <f t="shared" si="25"/>
        <v>0</v>
      </c>
      <c r="M206" s="120">
        <f>IF(ISERROR(L206/H206), "", L206/H206)</f>
        <v>0</v>
      </c>
    </row>
    <row r="207" spans="1:14" x14ac:dyDescent="0.25">
      <c r="A207" s="103" t="str">
        <f t="shared" si="24"/>
        <v>GS 50 - 2,999 kW</v>
      </c>
      <c r="D207" s="25" t="s">
        <v>73</v>
      </c>
      <c r="E207" s="25"/>
      <c r="F207" s="54">
        <v>0.25</v>
      </c>
      <c r="G207" s="27">
        <v>1</v>
      </c>
      <c r="H207" s="130">
        <f>G207*F207</f>
        <v>0.25</v>
      </c>
      <c r="I207" s="45">
        <v>0.25</v>
      </c>
      <c r="J207" s="30">
        <v>1</v>
      </c>
      <c r="K207" s="118">
        <f>J207*I207</f>
        <v>0.25</v>
      </c>
      <c r="L207" s="119">
        <f t="shared" si="25"/>
        <v>0</v>
      </c>
      <c r="M207" s="120">
        <f>IF(ISERROR(L207/H207), "", L207/H207)</f>
        <v>0</v>
      </c>
    </row>
    <row r="208" spans="1:14" ht="26.4" hidden="1" customHeight="1" x14ac:dyDescent="0.25">
      <c r="A208" s="103" t="str">
        <f t="shared" si="24"/>
        <v>GS 50 - 2,999 kW</v>
      </c>
      <c r="D208" s="129" t="s">
        <v>74</v>
      </c>
      <c r="E208" s="25"/>
      <c r="F208" s="34"/>
      <c r="G208" s="43"/>
      <c r="H208" s="130"/>
      <c r="I208" s="35"/>
      <c r="J208" s="44"/>
      <c r="K208" s="118"/>
      <c r="L208" s="119"/>
      <c r="M208" s="120"/>
    </row>
    <row r="209" spans="1:13" ht="13.2" hidden="1" customHeight="1" x14ac:dyDescent="0.25">
      <c r="A209" s="103" t="str">
        <f t="shared" si="24"/>
        <v>GS 50 - 2,999 kW</v>
      </c>
      <c r="B209" s="103" t="s">
        <v>12</v>
      </c>
      <c r="D209" s="25" t="s">
        <v>75</v>
      </c>
      <c r="E209" s="25"/>
      <c r="F209" s="96">
        <v>8.6999999999999994E-2</v>
      </c>
      <c r="G209" s="55">
        <f>IF(AND(E178*12&gt;=150000),OffPeakPer*E178*E180,OffPeakPer*E178)</f>
        <v>49992.000000000007</v>
      </c>
      <c r="H209" s="130">
        <f>G209*F209</f>
        <v>4349.3040000000001</v>
      </c>
      <c r="I209" s="35">
        <f>OffPeak</f>
        <v>9.8000000000000004E-2</v>
      </c>
      <c r="J209" s="56">
        <f>IF(AND(E178*12&gt;=150000),OffPeakPer*E178*E181,OffPeakPer*E178)</f>
        <v>49992.000000000007</v>
      </c>
      <c r="K209" s="118">
        <f>J209*I209</f>
        <v>4899.2160000000013</v>
      </c>
      <c r="L209" s="119">
        <f>K209-H209</f>
        <v>549.91200000000117</v>
      </c>
      <c r="M209" s="120">
        <f>IF(ISERROR(L209/H209), "", L209/H209)</f>
        <v>0.12643678160919566</v>
      </c>
    </row>
    <row r="210" spans="1:13" ht="13.2" hidden="1" customHeight="1" x14ac:dyDescent="0.25">
      <c r="A210" s="103" t="str">
        <f t="shared" si="24"/>
        <v>GS 50 - 2,999 kW</v>
      </c>
      <c r="B210" s="103" t="s">
        <v>12</v>
      </c>
      <c r="D210" s="25" t="s">
        <v>76</v>
      </c>
      <c r="E210" s="25"/>
      <c r="F210" s="96">
        <v>0.157</v>
      </c>
      <c r="G210" s="55">
        <f>IF(AND(E178*12&gt;=150000),MidPeakPer*E178*E180,MidPeakPer*E178)</f>
        <v>14060.250000000002</v>
      </c>
      <c r="H210" s="130">
        <f>G210*F210</f>
        <v>2207.4592500000003</v>
      </c>
      <c r="I210" s="35">
        <f>MidPeak</f>
        <v>0.157</v>
      </c>
      <c r="J210" s="56">
        <f>IF(AND(E178*12&gt;=150000),MidPeakPer*E178*E181,MidPeakPer*E178)</f>
        <v>14060.250000000002</v>
      </c>
      <c r="K210" s="118">
        <f>J210*I210</f>
        <v>2207.4592500000003</v>
      </c>
      <c r="L210" s="119">
        <f>K210-H210</f>
        <v>0</v>
      </c>
      <c r="M210" s="120">
        <f>IF(ISERROR(L210/H210), "", L210/H210)</f>
        <v>0</v>
      </c>
    </row>
    <row r="211" spans="1:13" ht="13.2" hidden="1" customHeight="1" x14ac:dyDescent="0.25">
      <c r="A211" s="103" t="str">
        <f t="shared" si="24"/>
        <v>GS 50 - 2,999 kW</v>
      </c>
      <c r="B211" s="103" t="s">
        <v>12</v>
      </c>
      <c r="D211" s="103" t="s">
        <v>77</v>
      </c>
      <c r="E211" s="25"/>
      <c r="F211" s="96">
        <v>0.182</v>
      </c>
      <c r="G211" s="55">
        <f>IF(AND(E178*12&gt;=150000),OnPeakPer*E178*E180,OnPeakPer*E178)</f>
        <v>14060.250000000002</v>
      </c>
      <c r="H211" s="130">
        <f>G211*F211</f>
        <v>2558.9655000000002</v>
      </c>
      <c r="I211" s="35">
        <f>OnPeak</f>
        <v>0.20300000000000001</v>
      </c>
      <c r="J211" s="56">
        <f>IF(AND(E178*12&gt;=150000),OnPeakPer*E178*E181,OnPeakPer*E178)</f>
        <v>14060.250000000002</v>
      </c>
      <c r="K211" s="118">
        <f>J211*I211</f>
        <v>2854.2307500000006</v>
      </c>
      <c r="L211" s="119">
        <f>K211-H211</f>
        <v>295.26525000000038</v>
      </c>
      <c r="M211" s="120">
        <f>IF(ISERROR(L211/H211), "", L211/H211)</f>
        <v>0.11538461538461552</v>
      </c>
    </row>
    <row r="212" spans="1:13" ht="13.2" hidden="1" customHeight="1" x14ac:dyDescent="0.25">
      <c r="A212" s="103" t="str">
        <f t="shared" si="24"/>
        <v>GS 50 - 2,999 kW</v>
      </c>
      <c r="B212" s="103" t="s">
        <v>78</v>
      </c>
      <c r="D212" s="25" t="s">
        <v>79</v>
      </c>
      <c r="E212" s="25"/>
      <c r="F212" s="57">
        <v>0.11308</v>
      </c>
      <c r="G212" s="55">
        <f>IF(AND(E178*12&gt;=150000),E178*E180,E178)</f>
        <v>78112.5</v>
      </c>
      <c r="H212" s="130">
        <f>G212*F212</f>
        <v>8832.9614999999994</v>
      </c>
      <c r="I212" s="35">
        <f>F212</f>
        <v>0.11308</v>
      </c>
      <c r="J212" s="56">
        <f>IF(AND(E178*12&gt;=150000),E178*E181,E178)</f>
        <v>78112.5</v>
      </c>
      <c r="K212" s="118">
        <f>J212*I212</f>
        <v>8832.9614999999994</v>
      </c>
      <c r="L212" s="119">
        <f>K212-H212</f>
        <v>0</v>
      </c>
      <c r="M212" s="120">
        <f>IF(ISERROR(L212/H212), "", L212/H212)</f>
        <v>0</v>
      </c>
    </row>
    <row r="213" spans="1:13" ht="13.8" thickBot="1" x14ac:dyDescent="0.3">
      <c r="A213" s="103" t="str">
        <f t="shared" si="24"/>
        <v>GS 50 - 2,999 kW</v>
      </c>
      <c r="B213" s="103" t="s">
        <v>17</v>
      </c>
      <c r="D213" s="25" t="s">
        <v>80</v>
      </c>
      <c r="E213" s="25"/>
      <c r="F213" s="57">
        <v>0.11308</v>
      </c>
      <c r="G213" s="55">
        <f>IF(AND(E178*12&gt;=150000),E178*E180,E178)</f>
        <v>78112.5</v>
      </c>
      <c r="H213" s="130">
        <f>G213*F213</f>
        <v>8832.9614999999994</v>
      </c>
      <c r="I213" s="35">
        <f>F213</f>
        <v>0.11308</v>
      </c>
      <c r="J213" s="56">
        <f>IF(AND(E178*12&gt;=150000),E178*E181,E178)</f>
        <v>78112.5</v>
      </c>
      <c r="K213" s="118">
        <f>J213*I213</f>
        <v>8832.9614999999994</v>
      </c>
      <c r="L213" s="119">
        <f>K213-H213</f>
        <v>0</v>
      </c>
      <c r="M213" s="120">
        <f>IF(ISERROR(L213/H213), "", L213/H213)</f>
        <v>0</v>
      </c>
    </row>
    <row r="214" spans="1:13" ht="13.8" thickBot="1" x14ac:dyDescent="0.3">
      <c r="A214" s="103" t="str">
        <f t="shared" si="24"/>
        <v>GS 50 - 2,999 kW</v>
      </c>
      <c r="D214" s="58"/>
      <c r="E214" s="59"/>
      <c r="F214" s="60"/>
      <c r="G214" s="61"/>
      <c r="H214" s="62"/>
      <c r="I214" s="60"/>
      <c r="J214" s="63"/>
      <c r="K214" s="62"/>
      <c r="L214" s="64"/>
      <c r="M214" s="65"/>
    </row>
    <row r="215" spans="1:13" ht="13.2" hidden="1" customHeight="1" x14ac:dyDescent="0.25">
      <c r="A215" s="103" t="str">
        <f t="shared" si="24"/>
        <v>GS 50 - 2,999 kW</v>
      </c>
      <c r="B215" s="103" t="s">
        <v>12</v>
      </c>
      <c r="D215" s="135" t="s">
        <v>81</v>
      </c>
      <c r="E215" s="25"/>
      <c r="F215" s="66"/>
      <c r="G215" s="67"/>
      <c r="H215" s="68">
        <f>SUM(H205:H211,H204)</f>
        <v>13040.707469297875</v>
      </c>
      <c r="I215" s="69"/>
      <c r="J215" s="69"/>
      <c r="K215" s="68">
        <f>SUM(K205:K211,K204)</f>
        <v>14101.397588028838</v>
      </c>
      <c r="L215" s="70">
        <f>K215-H215</f>
        <v>1060.6901187309631</v>
      </c>
      <c r="M215" s="71">
        <f>IF((H215)=0,"",(L215/H215))</f>
        <v>8.1336853942025569E-2</v>
      </c>
    </row>
    <row r="216" spans="1:13" ht="13.2" hidden="1" customHeight="1" x14ac:dyDescent="0.25">
      <c r="A216" s="103" t="str">
        <f t="shared" si="24"/>
        <v>GS 50 - 2,999 kW</v>
      </c>
      <c r="B216" s="103" t="s">
        <v>12</v>
      </c>
      <c r="D216" s="142" t="s">
        <v>82</v>
      </c>
      <c r="E216" s="25"/>
      <c r="F216" s="66">
        <v>0.13</v>
      </c>
      <c r="G216" s="72"/>
      <c r="H216" s="73">
        <f>H215*F216</f>
        <v>1695.2919710087237</v>
      </c>
      <c r="I216" s="74">
        <v>0.13</v>
      </c>
      <c r="J216" s="27"/>
      <c r="K216" s="73">
        <f>K215*I216</f>
        <v>1833.181686443749</v>
      </c>
      <c r="L216" s="32">
        <f>K216-H216</f>
        <v>137.88971543502521</v>
      </c>
      <c r="M216" s="75">
        <f>IF((H216)=0,"",(L216/H216))</f>
        <v>8.1336853942025569E-2</v>
      </c>
    </row>
    <row r="217" spans="1:13" ht="14.4" hidden="1" customHeight="1" x14ac:dyDescent="0.3">
      <c r="A217" s="103" t="str">
        <f t="shared" si="24"/>
        <v>GS 50 - 2,999 kW</v>
      </c>
      <c r="B217" s="103" t="s">
        <v>12</v>
      </c>
      <c r="D217" s="142" t="s">
        <v>83</v>
      </c>
      <c r="E217" s="147"/>
      <c r="F217" s="76">
        <v>0.23499999999999999</v>
      </c>
      <c r="G217" s="72"/>
      <c r="H217" s="73">
        <f>IF(OR(ISNUMBER(SEARCH("[DGEN]", E176))=TRUE, ISNUMBER(SEARCH("STREET LIGHT", E176))=TRUE), 0, IF(AND(E178=0, E179=0),0, IF(AND(E179=0, E178*12&gt;250000), 0, IF(AND(E178=0, E179&gt;=50), 0, IF(E178*12&lt;=250000, F217*H215*-1, IF(E179&lt;50, F217*H215*-1, 0))))))</f>
        <v>0</v>
      </c>
      <c r="I217" s="76">
        <v>0.23499999999999999</v>
      </c>
      <c r="J217" s="27"/>
      <c r="K217" s="73">
        <f>IF(OR(ISNUMBER(SEARCH("[DGEN]", E176))=TRUE, ISNUMBER(SEARCH("STREET LIGHT", E176))=TRUE), 0, IF(AND(E178=0, E179=0),0, IF(AND(E179=0, E178*12&gt;250000), 0, IF(AND(E178=0, E179&gt;=50), 0, IF(E178*12&lt;=250000, I217*K215*-1, IF(E179&lt;50, I217*K215*-1, 0))))))</f>
        <v>0</v>
      </c>
      <c r="L217" s="32">
        <f>K217-H217</f>
        <v>0</v>
      </c>
      <c r="M217" s="75"/>
    </row>
    <row r="218" spans="1:13" ht="13.2" hidden="1" customHeight="1" x14ac:dyDescent="0.25">
      <c r="A218" s="103" t="str">
        <f t="shared" si="24"/>
        <v>GS 50 - 2,999 kW</v>
      </c>
      <c r="B218" s="103" t="s">
        <v>84</v>
      </c>
      <c r="D218" s="248" t="s">
        <v>85</v>
      </c>
      <c r="E218" s="248"/>
      <c r="F218" s="77"/>
      <c r="G218" s="78"/>
      <c r="H218" s="79">
        <f>H215+H216+H217</f>
        <v>14735.999440306599</v>
      </c>
      <c r="I218" s="80"/>
      <c r="J218" s="80"/>
      <c r="K218" s="81">
        <f>K215+K216+K217</f>
        <v>15934.579274472588</v>
      </c>
      <c r="L218" s="82">
        <f>K218-H218</f>
        <v>1198.5798341659884</v>
      </c>
      <c r="M218" s="83">
        <f>IF((H218)=0,"",(L218/H218))</f>
        <v>8.1336853942025569E-2</v>
      </c>
    </row>
    <row r="219" spans="1:13" ht="13.8" hidden="1" customHeight="1" thickBot="1" x14ac:dyDescent="0.3">
      <c r="A219" s="103" t="str">
        <f t="shared" si="24"/>
        <v>GS 50 - 2,999 kW</v>
      </c>
      <c r="B219" s="103" t="s">
        <v>12</v>
      </c>
      <c r="D219" s="131"/>
      <c r="E219" s="132"/>
      <c r="F219" s="60"/>
      <c r="G219" s="61"/>
      <c r="H219" s="62"/>
      <c r="I219" s="60"/>
      <c r="J219" s="63"/>
      <c r="K219" s="62"/>
      <c r="L219" s="64"/>
      <c r="M219" s="65"/>
    </row>
    <row r="220" spans="1:13" ht="13.2" hidden="1" customHeight="1" x14ac:dyDescent="0.25">
      <c r="A220" s="103" t="str">
        <f t="shared" si="24"/>
        <v>GS 50 - 2,999 kW</v>
      </c>
      <c r="B220" s="103" t="s">
        <v>78</v>
      </c>
      <c r="D220" s="135" t="s">
        <v>86</v>
      </c>
      <c r="E220" s="25"/>
      <c r="F220" s="66"/>
      <c r="G220" s="67"/>
      <c r="H220" s="68">
        <f>SUM(H212,H205:H208,H204)</f>
        <v>12757.940219297874</v>
      </c>
      <c r="I220" s="69"/>
      <c r="J220" s="69"/>
      <c r="K220" s="68">
        <f>SUM(K212,K205:K208,K204)</f>
        <v>12973.453088028835</v>
      </c>
      <c r="L220" s="70">
        <f>K220-H220</f>
        <v>215.51286873096069</v>
      </c>
      <c r="M220" s="71">
        <f>IF((H220)=0,"",(L220/H220))</f>
        <v>1.6892450115495315E-2</v>
      </c>
    </row>
    <row r="221" spans="1:13" ht="13.2" hidden="1" customHeight="1" x14ac:dyDescent="0.25">
      <c r="A221" s="103" t="str">
        <f t="shared" si="24"/>
        <v>GS 50 - 2,999 kW</v>
      </c>
      <c r="B221" s="103" t="s">
        <v>78</v>
      </c>
      <c r="D221" s="142" t="s">
        <v>82</v>
      </c>
      <c r="E221" s="25"/>
      <c r="F221" s="66">
        <v>0.13</v>
      </c>
      <c r="G221" s="67"/>
      <c r="H221" s="73">
        <f>H220*F221</f>
        <v>1658.5322285087236</v>
      </c>
      <c r="I221" s="66">
        <v>0.13</v>
      </c>
      <c r="J221" s="74"/>
      <c r="K221" s="73">
        <f>K220*I221</f>
        <v>1686.5489014437485</v>
      </c>
      <c r="L221" s="32">
        <f>K221-H221</f>
        <v>28.016672935024872</v>
      </c>
      <c r="M221" s="75">
        <f>IF((H221)=0,"",(L221/H221))</f>
        <v>1.6892450115495304E-2</v>
      </c>
    </row>
    <row r="222" spans="1:13" ht="14.4" hidden="1" customHeight="1" x14ac:dyDescent="0.3">
      <c r="A222" s="103" t="str">
        <f t="shared" si="24"/>
        <v>GS 50 - 2,999 kW</v>
      </c>
      <c r="B222" s="103" t="s">
        <v>78</v>
      </c>
      <c r="D222" s="142" t="s">
        <v>83</v>
      </c>
      <c r="E222" s="147"/>
      <c r="F222" s="76">
        <v>0.23499999999999999</v>
      </c>
      <c r="G222" s="67"/>
      <c r="H222" s="73">
        <f>IF(OR(ISNUMBER(SEARCH("[DGEN]", E176))=TRUE, ISNUMBER(SEARCH("STREET LIGHT", E176))=TRUE), 0, IF(AND(E178=0, E179=0),0, IF(AND(E179=0, E178*12&gt;250000), 0, IF(AND(E178=0, E179&gt;=50), 0, IF(E178*12&lt;=250000, F222*H220*-1, IF(E179&lt;50, F222*H220*-1, 0))))))</f>
        <v>0</v>
      </c>
      <c r="I222" s="76">
        <v>0.23499999999999999</v>
      </c>
      <c r="J222" s="74"/>
      <c r="K222" s="73">
        <f>IF(OR(ISNUMBER(SEARCH("[DGEN]", E176))=TRUE, ISNUMBER(SEARCH("STREET LIGHT", E176))=TRUE), 0, IF(AND(E178=0, E179=0),0, IF(AND(E179=0, E178*12&gt;250000), 0, IF(AND(E178=0, E179&gt;=50), 0, IF(E178*12&lt;=250000, I222*K220*-1, IF(E179&lt;50, I222*K220*-1, 0))))))</f>
        <v>0</v>
      </c>
      <c r="L222" s="32"/>
      <c r="M222" s="75"/>
    </row>
    <row r="223" spans="1:13" ht="13.2" hidden="1" customHeight="1" x14ac:dyDescent="0.25">
      <c r="A223" s="103" t="str">
        <f t="shared" si="24"/>
        <v>GS 50 - 2,999 kW</v>
      </c>
      <c r="B223" s="103" t="s">
        <v>87</v>
      </c>
      <c r="D223" s="248" t="s">
        <v>86</v>
      </c>
      <c r="E223" s="248"/>
      <c r="F223" s="84"/>
      <c r="G223" s="85"/>
      <c r="H223" s="79">
        <f>SUM(H220,H221)</f>
        <v>14416.472447806598</v>
      </c>
      <c r="I223" s="86"/>
      <c r="J223" s="86"/>
      <c r="K223" s="79">
        <f>SUM(K220,K221)</f>
        <v>14660.001989472583</v>
      </c>
      <c r="L223" s="87">
        <f>K223-H223</f>
        <v>243.52954166598465</v>
      </c>
      <c r="M223" s="88">
        <f>IF((H223)=0,"",(L223/H223))</f>
        <v>1.6892450115495249E-2</v>
      </c>
    </row>
    <row r="224" spans="1:13" ht="13.8" hidden="1" customHeight="1" thickBot="1" x14ac:dyDescent="0.3">
      <c r="A224" s="103" t="str">
        <f t="shared" si="24"/>
        <v>GS 50 - 2,999 kW</v>
      </c>
      <c r="B224" s="103" t="s">
        <v>78</v>
      </c>
      <c r="D224" s="131"/>
      <c r="E224" s="132"/>
      <c r="F224" s="89"/>
      <c r="G224" s="90"/>
      <c r="H224" s="91"/>
      <c r="I224" s="89"/>
      <c r="J224" s="61"/>
      <c r="K224" s="91"/>
      <c r="L224" s="92"/>
      <c r="M224" s="65"/>
    </row>
    <row r="225" spans="1:13" x14ac:dyDescent="0.25">
      <c r="A225" s="103" t="str">
        <f t="shared" si="24"/>
        <v>GS 50 - 2,999 kW</v>
      </c>
      <c r="B225" s="103" t="s">
        <v>17</v>
      </c>
      <c r="D225" s="135" t="s">
        <v>88</v>
      </c>
      <c r="E225" s="25"/>
      <c r="F225" s="136"/>
      <c r="G225" s="137"/>
      <c r="H225" s="138">
        <f>SUM(H213,H205:H208,H204)</f>
        <v>12757.940219297874</v>
      </c>
      <c r="I225" s="139"/>
      <c r="J225" s="139"/>
      <c r="K225" s="138">
        <f>SUM(K213,K205:K208,K204)</f>
        <v>12973.453088028835</v>
      </c>
      <c r="L225" s="140">
        <f>K225-H225</f>
        <v>215.51286873096069</v>
      </c>
      <c r="M225" s="141">
        <f>IF((H225)=0,"",(L225/H225))</f>
        <v>1.6892450115495315E-2</v>
      </c>
    </row>
    <row r="226" spans="1:13" x14ac:dyDescent="0.25">
      <c r="A226" s="103" t="str">
        <f t="shared" si="24"/>
        <v>GS 50 - 2,999 kW</v>
      </c>
      <c r="B226" s="103" t="s">
        <v>17</v>
      </c>
      <c r="D226" s="142" t="s">
        <v>82</v>
      </c>
      <c r="E226" s="25"/>
      <c r="F226" s="136">
        <v>0.13</v>
      </c>
      <c r="G226" s="137"/>
      <c r="H226" s="144">
        <f>H225*F226</f>
        <v>1658.5322285087236</v>
      </c>
      <c r="I226" s="136">
        <v>0.13</v>
      </c>
      <c r="J226" s="145"/>
      <c r="K226" s="144">
        <f>K225*I226</f>
        <v>1686.5489014437485</v>
      </c>
      <c r="L226" s="119">
        <f>K226-H226</f>
        <v>28.016672935024872</v>
      </c>
      <c r="M226" s="146">
        <f>IF((H226)=0,"",(L226/H226))</f>
        <v>1.6892450115495304E-2</v>
      </c>
    </row>
    <row r="227" spans="1:13" ht="14.4" x14ac:dyDescent="0.3">
      <c r="A227" s="103" t="str">
        <f t="shared" si="24"/>
        <v>GS 50 - 2,999 kW</v>
      </c>
      <c r="B227" s="103" t="s">
        <v>17</v>
      </c>
      <c r="D227" s="142" t="s">
        <v>83</v>
      </c>
      <c r="E227" s="147"/>
      <c r="F227" s="148">
        <v>0.23499999999999999</v>
      </c>
      <c r="G227" s="137"/>
      <c r="H227" s="144">
        <f>IF(OR(ISNUMBER(SEARCH("[DGEN]", E176))=TRUE, ISNUMBER(SEARCH("STREET LIGHT", E176))=TRUE), 0, IF(AND(E178=0, E179=0),0, IF(AND(E179=0, E178*12&gt;250000), 0, IF(AND(E178=0, E179&gt;=50), 0, IF(E178*12&lt;=250000, F227*H225*-1, IF(E179&lt;50, F227*H225*-1, 0))))))</f>
        <v>0</v>
      </c>
      <c r="I227" s="148">
        <v>0.23499999999999999</v>
      </c>
      <c r="J227" s="145"/>
      <c r="K227" s="144">
        <f>IF(OR(ISNUMBER(SEARCH("[DGEN]", E176))=TRUE, ISNUMBER(SEARCH("STREET LIGHT", E176))=TRUE), 0, IF(AND(E178=0, E179=0),0, IF(AND(E179=0, E178*12&gt;250000), 0, IF(AND(E178=0, E179&gt;=50), 0, IF(E178*12&lt;=250000, I227*K225*-1, IF(E179&lt;50, I227*K225*-1, 0))))))</f>
        <v>0</v>
      </c>
      <c r="L227" s="119"/>
      <c r="M227" s="146"/>
    </row>
    <row r="228" spans="1:13" ht="13.8" customHeight="1" thickBot="1" x14ac:dyDescent="0.3">
      <c r="A228" s="103" t="str">
        <f t="shared" si="24"/>
        <v>GS 50 - 2,999 kW</v>
      </c>
      <c r="B228" s="103" t="s">
        <v>89</v>
      </c>
      <c r="C228" s="24">
        <f>B18</f>
        <v>3</v>
      </c>
      <c r="D228" s="247" t="s">
        <v>88</v>
      </c>
      <c r="E228" s="247"/>
      <c r="F228" s="84"/>
      <c r="G228" s="85"/>
      <c r="H228" s="79">
        <f>SUM(H225,H226)</f>
        <v>14416.472447806598</v>
      </c>
      <c r="I228" s="86"/>
      <c r="J228" s="86"/>
      <c r="K228" s="79">
        <f>SUM(K225,K226)</f>
        <v>14660.001989472583</v>
      </c>
      <c r="L228" s="87">
        <f>K228-H228</f>
        <v>243.52954166598465</v>
      </c>
      <c r="M228" s="88">
        <f>IF((H228)=0,"",(L228/H228))</f>
        <v>1.6892450115495249E-2</v>
      </c>
    </row>
    <row r="229" spans="1:13" ht="13.8" thickBot="1" x14ac:dyDescent="0.3">
      <c r="A229" s="103" t="str">
        <f t="shared" si="24"/>
        <v>GS 50 - 2,999 kW</v>
      </c>
      <c r="B229" s="103" t="s">
        <v>17</v>
      </c>
      <c r="D229" s="58"/>
      <c r="E229" s="59"/>
      <c r="F229" s="93"/>
      <c r="G229" s="90"/>
      <c r="H229" s="94"/>
      <c r="I229" s="93"/>
      <c r="J229" s="61"/>
      <c r="K229" s="94"/>
      <c r="L229" s="92"/>
      <c r="M229" s="95"/>
    </row>
    <row r="232" spans="1:13" x14ac:dyDescent="0.25">
      <c r="D232" s="104" t="s">
        <v>34</v>
      </c>
      <c r="E232" s="249" t="str">
        <f>$D$19</f>
        <v>GS 3,000 - 4,999 kW</v>
      </c>
      <c r="F232" s="250"/>
      <c r="G232" s="250"/>
      <c r="H232" s="250"/>
      <c r="I232" s="250"/>
      <c r="J232" s="251"/>
      <c r="K232" s="103" t="str">
        <f>IF(N74="DEMAND - INTERVAL","RTSR - INTERVAL METERED","")</f>
        <v/>
      </c>
    </row>
    <row r="233" spans="1:13" x14ac:dyDescent="0.25">
      <c r="D233" s="104" t="s">
        <v>35</v>
      </c>
      <c r="E233" s="252" t="str">
        <f>$H$19</f>
        <v>Non-RPP (Other)</v>
      </c>
      <c r="F233" s="253"/>
      <c r="G233" s="254"/>
      <c r="H233" s="20"/>
      <c r="I233" s="20"/>
    </row>
    <row r="234" spans="1:13" ht="15.6" x14ac:dyDescent="0.25">
      <c r="D234" s="104" t="s">
        <v>36</v>
      </c>
      <c r="E234" s="21">
        <f>K19</f>
        <v>2000000</v>
      </c>
      <c r="F234" s="105" t="s">
        <v>11</v>
      </c>
      <c r="J234" s="22"/>
      <c r="K234" s="22"/>
      <c r="L234" s="22"/>
      <c r="M234" s="22"/>
    </row>
    <row r="235" spans="1:13" ht="15.6" x14ac:dyDescent="0.3">
      <c r="D235" s="104" t="s">
        <v>37</v>
      </c>
      <c r="E235" s="21">
        <f>L19</f>
        <v>4000</v>
      </c>
      <c r="F235" s="106" t="s">
        <v>16</v>
      </c>
      <c r="G235" s="107"/>
      <c r="H235" s="108"/>
      <c r="I235" s="108"/>
      <c r="J235" s="108"/>
    </row>
    <row r="236" spans="1:13" x14ac:dyDescent="0.25">
      <c r="D236" s="104" t="s">
        <v>38</v>
      </c>
      <c r="E236" s="23">
        <f>$I$19</f>
        <v>1.0310999999999999</v>
      </c>
    </row>
    <row r="237" spans="1:13" x14ac:dyDescent="0.25">
      <c r="D237" s="104" t="s">
        <v>39</v>
      </c>
      <c r="E237" s="23">
        <f>$J$19</f>
        <v>1.0310999999999999</v>
      </c>
    </row>
    <row r="239" spans="1:13" x14ac:dyDescent="0.25">
      <c r="E239" s="105"/>
      <c r="F239" s="237" t="s">
        <v>40</v>
      </c>
      <c r="G239" s="238"/>
      <c r="H239" s="239"/>
      <c r="I239" s="237" t="s">
        <v>41</v>
      </c>
      <c r="J239" s="238"/>
      <c r="K239" s="239"/>
      <c r="L239" s="237" t="s">
        <v>42</v>
      </c>
      <c r="M239" s="239"/>
    </row>
    <row r="240" spans="1:13" x14ac:dyDescent="0.25">
      <c r="E240" s="240"/>
      <c r="F240" s="109" t="s">
        <v>43</v>
      </c>
      <c r="G240" s="109" t="s">
        <v>44</v>
      </c>
      <c r="H240" s="110" t="s">
        <v>45</v>
      </c>
      <c r="I240" s="109" t="s">
        <v>43</v>
      </c>
      <c r="J240" s="111" t="s">
        <v>44</v>
      </c>
      <c r="K240" s="110" t="s">
        <v>45</v>
      </c>
      <c r="L240" s="242" t="s">
        <v>46</v>
      </c>
      <c r="M240" s="244" t="s">
        <v>47</v>
      </c>
    </row>
    <row r="241" spans="1:13" x14ac:dyDescent="0.25">
      <c r="E241" s="241"/>
      <c r="F241" s="112" t="s">
        <v>48</v>
      </c>
      <c r="G241" s="112"/>
      <c r="H241" s="113" t="s">
        <v>48</v>
      </c>
      <c r="I241" s="112" t="s">
        <v>48</v>
      </c>
      <c r="J241" s="113"/>
      <c r="K241" s="113" t="s">
        <v>48</v>
      </c>
      <c r="L241" s="243"/>
      <c r="M241" s="245"/>
    </row>
    <row r="242" spans="1:13" x14ac:dyDescent="0.25">
      <c r="A242" s="103" t="str">
        <f>$E232</f>
        <v>GS 3,000 - 4,999 kW</v>
      </c>
      <c r="D242" s="114" t="s">
        <v>49</v>
      </c>
      <c r="E242" s="25"/>
      <c r="F242" s="26">
        <f>'WRZ BI (2030)'!I242</f>
        <v>4599.8500000000004</v>
      </c>
      <c r="G242" s="115">
        <v>1</v>
      </c>
      <c r="H242" s="116">
        <f>G242*F242</f>
        <v>4599.8500000000004</v>
      </c>
      <c r="I242" s="29">
        <v>4599.8500000000004</v>
      </c>
      <c r="J242" s="117">
        <f>G242</f>
        <v>1</v>
      </c>
      <c r="K242" s="118">
        <f>J242*I242</f>
        <v>4599.8500000000004</v>
      </c>
      <c r="L242" s="119">
        <f>K242-H242</f>
        <v>0</v>
      </c>
      <c r="M242" s="120">
        <f>IF(ISERROR(L242/H242), "", L242/H242)</f>
        <v>0</v>
      </c>
    </row>
    <row r="243" spans="1:13" x14ac:dyDescent="0.25">
      <c r="A243" s="103" t="str">
        <f t="shared" ref="A243:A285" si="29">A242</f>
        <v>GS 3,000 - 4,999 kW</v>
      </c>
      <c r="D243" s="114" t="s">
        <v>50</v>
      </c>
      <c r="E243" s="25"/>
      <c r="F243" s="36">
        <f>'WRZ BI (2030)'!I243</f>
        <v>5.5726000000000004</v>
      </c>
      <c r="G243" s="115">
        <f>IF(E235&gt;0, E235, E234)</f>
        <v>4000</v>
      </c>
      <c r="H243" s="116">
        <f>G243*F243</f>
        <v>22290.400000000001</v>
      </c>
      <c r="I243" s="201">
        <v>6.0351999999999997</v>
      </c>
      <c r="J243" s="117">
        <f>IF(E235&gt;0, E235, E234)</f>
        <v>4000</v>
      </c>
      <c r="K243" s="118">
        <f>J243*I243</f>
        <v>24140.799999999999</v>
      </c>
      <c r="L243" s="119">
        <f>K243-H243</f>
        <v>1850.3999999999978</v>
      </c>
      <c r="M243" s="120">
        <f>IF(ISERROR(L243/H243), "", L243/H243)</f>
        <v>8.3013315149122385E-2</v>
      </c>
    </row>
    <row r="244" spans="1:13" ht="13.2" hidden="1" customHeight="1" x14ac:dyDescent="0.25">
      <c r="A244" s="103" t="str">
        <f t="shared" si="29"/>
        <v>GS 3,000 - 4,999 kW</v>
      </c>
      <c r="D244" s="114" t="s">
        <v>51</v>
      </c>
      <c r="E244" s="25"/>
      <c r="F244" s="34"/>
      <c r="G244" s="115">
        <f>IF($E235&gt;0, $E235, $E234)</f>
        <v>4000</v>
      </c>
      <c r="H244" s="116">
        <v>0</v>
      </c>
      <c r="I244" s="35"/>
      <c r="J244" s="117">
        <f>IF($E235&gt;0, $E235, $E234)</f>
        <v>4000</v>
      </c>
      <c r="K244" s="118">
        <v>0</v>
      </c>
      <c r="L244" s="119"/>
      <c r="M244" s="120"/>
    </row>
    <row r="245" spans="1:13" ht="13.2" hidden="1" customHeight="1" x14ac:dyDescent="0.25">
      <c r="A245" s="103" t="str">
        <f t="shared" si="29"/>
        <v>GS 3,000 - 4,999 kW</v>
      </c>
      <c r="D245" s="114" t="s">
        <v>52</v>
      </c>
      <c r="E245" s="25"/>
      <c r="F245" s="34"/>
      <c r="G245" s="115">
        <f>IF($E235&gt;0, $E235, $E234)</f>
        <v>4000</v>
      </c>
      <c r="H245" s="116">
        <v>0</v>
      </c>
      <c r="I245" s="35"/>
      <c r="J245" s="121">
        <f>IF($E235&gt;0, $E235, $E234)</f>
        <v>4000</v>
      </c>
      <c r="K245" s="118">
        <v>0</v>
      </c>
      <c r="L245" s="119">
        <f t="shared" ref="L245:L263" si="30">K245-H245</f>
        <v>0</v>
      </c>
      <c r="M245" s="120" t="str">
        <f>IF(ISERROR(L245/H245), "", L245/H245)</f>
        <v/>
      </c>
    </row>
    <row r="246" spans="1:13" x14ac:dyDescent="0.25">
      <c r="A246" s="103" t="str">
        <f t="shared" si="29"/>
        <v>GS 3,000 - 4,999 kW</v>
      </c>
      <c r="D246" s="114" t="s">
        <v>53</v>
      </c>
      <c r="E246" s="25"/>
      <c r="F246" s="26">
        <f>'WRZ BI (2030)'!F246</f>
        <v>0</v>
      </c>
      <c r="G246" s="115">
        <v>1</v>
      </c>
      <c r="H246" s="116">
        <f>G246*F246</f>
        <v>0</v>
      </c>
      <c r="I246" s="29">
        <v>0</v>
      </c>
      <c r="J246" s="117">
        <f>G246</f>
        <v>1</v>
      </c>
      <c r="K246" s="118">
        <f>J246*I246</f>
        <v>0</v>
      </c>
      <c r="L246" s="119">
        <f t="shared" si="30"/>
        <v>0</v>
      </c>
      <c r="M246" s="120" t="str">
        <f>IF(ISERROR(L246/H246), "", L246/H246)</f>
        <v/>
      </c>
    </row>
    <row r="247" spans="1:13" x14ac:dyDescent="0.25">
      <c r="A247" s="103" t="str">
        <f t="shared" si="29"/>
        <v>GS 3,000 - 4,999 kW</v>
      </c>
      <c r="D247" s="114" t="s">
        <v>54</v>
      </c>
      <c r="E247" s="25"/>
      <c r="F247" s="36">
        <f>'WRZ BI (2030)'!I247</f>
        <v>0.34420180775776321</v>
      </c>
      <c r="G247" s="115">
        <f>IF(E235&gt;0, E235, E234)</f>
        <v>4000</v>
      </c>
      <c r="H247" s="116">
        <f>G247*F247</f>
        <v>1376.8072310310529</v>
      </c>
      <c r="I247" s="201">
        <v>0.34420180775776321</v>
      </c>
      <c r="J247" s="117">
        <f>IF(E235&gt;0, E235, E234)</f>
        <v>4000</v>
      </c>
      <c r="K247" s="118">
        <f>J247*I247</f>
        <v>1376.8072310310529</v>
      </c>
      <c r="L247" s="119">
        <f t="shared" si="30"/>
        <v>0</v>
      </c>
      <c r="M247" s="120">
        <f>IF(ISERROR(L247/H247), "", L247/H247)</f>
        <v>0</v>
      </c>
    </row>
    <row r="248" spans="1:13" x14ac:dyDescent="0.25">
      <c r="A248" s="103" t="str">
        <f t="shared" si="29"/>
        <v>GS 3,000 - 4,999 kW</v>
      </c>
      <c r="B248" s="103" t="s">
        <v>55</v>
      </c>
      <c r="D248" s="122" t="s">
        <v>56</v>
      </c>
      <c r="E248" s="7"/>
      <c r="F248" s="37"/>
      <c r="G248" s="38"/>
      <c r="H248" s="39">
        <f>SUM(H242:H247)</f>
        <v>28267.057231031053</v>
      </c>
      <c r="I248" s="51"/>
      <c r="J248" s="40"/>
      <c r="K248" s="39">
        <f>SUM(K242:K247)</f>
        <v>30117.457231031054</v>
      </c>
      <c r="L248" s="41">
        <f>K248-H248</f>
        <v>1850.4000000000015</v>
      </c>
      <c r="M248" s="42">
        <f>IF((H248)=0,"",(L248/H248))</f>
        <v>6.5461359662464844E-2</v>
      </c>
    </row>
    <row r="249" spans="1:13" x14ac:dyDescent="0.25">
      <c r="A249" s="103" t="str">
        <f t="shared" si="29"/>
        <v>GS 3,000 - 4,999 kW</v>
      </c>
      <c r="D249" s="123" t="s">
        <v>57</v>
      </c>
      <c r="E249" s="25"/>
      <c r="F249" s="34">
        <f>IF((E234*12&gt;=150000), 0, IF(E233="RPP",(F265*OffPeakPer+F266*MidPeakPer+F267*OnPeakPer),IF(E233="Non-RPP (Retailer)",F268,F269)))</f>
        <v>0</v>
      </c>
      <c r="G249" s="43">
        <f>IF(F249=0, 0, E234*E236-E234)</f>
        <v>0</v>
      </c>
      <c r="H249" s="28">
        <f t="shared" ref="H249:H256" si="31">G249*F249</f>
        <v>0</v>
      </c>
      <c r="I249" s="35">
        <f>IF((E234*12&gt;=150000), 0, IF(E233="RPP",(I265*OffPeakPer+I266*MidPeakPer+I267*OnPeakPer),IF(E233="Non-RPP (Retailer)",I268,I269)))</f>
        <v>0</v>
      </c>
      <c r="J249" s="44">
        <f>IF(I249=0, 0, E234*E237-E234)</f>
        <v>0</v>
      </c>
      <c r="K249" s="31">
        <f t="shared" ref="K249:K256" si="32">J249*I249</f>
        <v>0</v>
      </c>
      <c r="L249" s="32">
        <f t="shared" si="30"/>
        <v>0</v>
      </c>
      <c r="M249" s="33" t="str">
        <f t="shared" ref="M249:M256" si="33">IF(ISERROR(L249/H249), "", L249/H249)</f>
        <v/>
      </c>
    </row>
    <row r="250" spans="1:13" ht="26.4" x14ac:dyDescent="0.25">
      <c r="A250" s="103" t="str">
        <f t="shared" si="29"/>
        <v>GS 3,000 - 4,999 kW</v>
      </c>
      <c r="D250" s="123" t="s">
        <v>58</v>
      </c>
      <c r="E250" s="25"/>
      <c r="F250" s="36">
        <f>'WRZ BI (2030)'!I250</f>
        <v>0</v>
      </c>
      <c r="G250" s="55">
        <f>IF(E235&gt;0, E235, E234)</f>
        <v>4000</v>
      </c>
      <c r="H250" s="116">
        <f t="shared" si="31"/>
        <v>0</v>
      </c>
      <c r="I250" s="201">
        <v>0</v>
      </c>
      <c r="J250" s="56">
        <f>IF(E235&gt;0, E235, E234)</f>
        <v>4000</v>
      </c>
      <c r="K250" s="118">
        <f t="shared" si="32"/>
        <v>0</v>
      </c>
      <c r="L250" s="119">
        <f t="shared" si="30"/>
        <v>0</v>
      </c>
      <c r="M250" s="120" t="str">
        <f t="shared" si="33"/>
        <v/>
      </c>
    </row>
    <row r="251" spans="1:13" x14ac:dyDescent="0.25">
      <c r="A251" s="103" t="str">
        <f t="shared" si="29"/>
        <v>GS 3,000 - 4,999 kW</v>
      </c>
      <c r="D251" s="123" t="s">
        <v>59</v>
      </c>
      <c r="E251" s="25"/>
      <c r="F251" s="36">
        <f>'WRZ BI (2030)'!I251</f>
        <v>0</v>
      </c>
      <c r="G251" s="55">
        <f>IF(E235&gt;0, E235, E234)</f>
        <v>4000</v>
      </c>
      <c r="H251" s="116">
        <f t="shared" si="31"/>
        <v>0</v>
      </c>
      <c r="I251" s="201">
        <v>0</v>
      </c>
      <c r="J251" s="56">
        <f>IF(E235&gt;0, E235, E234)</f>
        <v>4000</v>
      </c>
      <c r="K251" s="118">
        <f t="shared" si="32"/>
        <v>0</v>
      </c>
      <c r="L251" s="119">
        <f t="shared" si="30"/>
        <v>0</v>
      </c>
      <c r="M251" s="120" t="str">
        <f t="shared" si="33"/>
        <v/>
      </c>
    </row>
    <row r="252" spans="1:13" x14ac:dyDescent="0.25">
      <c r="A252" s="103" t="str">
        <f t="shared" si="29"/>
        <v>GS 3,000 - 4,999 kW</v>
      </c>
      <c r="D252" s="123" t="s">
        <v>60</v>
      </c>
      <c r="E252" s="25"/>
      <c r="F252" s="36">
        <f>'WRZ BI (2030)'!I252</f>
        <v>0</v>
      </c>
      <c r="G252" s="55">
        <f>E234</f>
        <v>2000000</v>
      </c>
      <c r="H252" s="116">
        <f t="shared" si="31"/>
        <v>0</v>
      </c>
      <c r="I252" s="201">
        <v>0</v>
      </c>
      <c r="J252" s="56">
        <f>E234</f>
        <v>2000000</v>
      </c>
      <c r="K252" s="118">
        <f t="shared" si="32"/>
        <v>0</v>
      </c>
      <c r="L252" s="119">
        <f t="shared" si="30"/>
        <v>0</v>
      </c>
      <c r="M252" s="120" t="str">
        <f t="shared" si="33"/>
        <v/>
      </c>
    </row>
    <row r="253" spans="1:13" x14ac:dyDescent="0.25">
      <c r="A253" s="103" t="str">
        <f t="shared" si="29"/>
        <v>GS 3,000 - 4,999 kW</v>
      </c>
      <c r="D253" s="114" t="s">
        <v>61</v>
      </c>
      <c r="E253" s="25"/>
      <c r="F253" s="36">
        <f>'WRZ BI (2030)'!I253</f>
        <v>0.46609280790664259</v>
      </c>
      <c r="G253" s="55">
        <f>IF(E235&gt;0, E235, E234)</f>
        <v>4000</v>
      </c>
      <c r="H253" s="116">
        <f t="shared" si="31"/>
        <v>1864.3712316265703</v>
      </c>
      <c r="I253" s="201">
        <v>0.48740007068115321</v>
      </c>
      <c r="J253" s="56">
        <f>IF(E235&gt;0, E235, E234)</f>
        <v>4000</v>
      </c>
      <c r="K253" s="118">
        <f t="shared" si="32"/>
        <v>1949.6002827246127</v>
      </c>
      <c r="L253" s="119">
        <f t="shared" si="30"/>
        <v>85.229051098042419</v>
      </c>
      <c r="M253" s="120">
        <f t="shared" si="33"/>
        <v>4.571463539677361E-2</v>
      </c>
    </row>
    <row r="254" spans="1:13" ht="26.4" x14ac:dyDescent="0.25">
      <c r="A254" s="103" t="str">
        <f t="shared" si="29"/>
        <v>GS 3,000 - 4,999 kW</v>
      </c>
      <c r="D254" s="123" t="s">
        <v>62</v>
      </c>
      <c r="E254" s="25"/>
      <c r="F254" s="36">
        <f>'WRZ BI (2030)'!I254</f>
        <v>0</v>
      </c>
      <c r="G254" s="115">
        <v>1</v>
      </c>
      <c r="H254" s="116">
        <f t="shared" si="31"/>
        <v>0</v>
      </c>
      <c r="I254" s="29">
        <v>0</v>
      </c>
      <c r="J254" s="121">
        <v>1</v>
      </c>
      <c r="K254" s="118">
        <f t="shared" si="32"/>
        <v>0</v>
      </c>
      <c r="L254" s="119">
        <f t="shared" si="30"/>
        <v>0</v>
      </c>
      <c r="M254" s="120" t="str">
        <f t="shared" si="33"/>
        <v/>
      </c>
    </row>
    <row r="255" spans="1:13" x14ac:dyDescent="0.25">
      <c r="A255" s="103" t="str">
        <f t="shared" si="29"/>
        <v>GS 3,000 - 4,999 kW</v>
      </c>
      <c r="D255" s="114" t="s">
        <v>63</v>
      </c>
      <c r="E255" s="25"/>
      <c r="F255" s="36">
        <f>'WRZ BI (2030)'!I255</f>
        <v>0</v>
      </c>
      <c r="G255" s="115">
        <v>1</v>
      </c>
      <c r="H255" s="116">
        <f t="shared" si="31"/>
        <v>0</v>
      </c>
      <c r="I255" s="29">
        <v>0</v>
      </c>
      <c r="J255" s="121">
        <v>1</v>
      </c>
      <c r="K255" s="118">
        <f t="shared" si="32"/>
        <v>0</v>
      </c>
      <c r="L255" s="119">
        <f t="shared" si="30"/>
        <v>0</v>
      </c>
      <c r="M255" s="120" t="str">
        <f t="shared" si="33"/>
        <v/>
      </c>
    </row>
    <row r="256" spans="1:13" x14ac:dyDescent="0.25">
      <c r="A256" s="103" t="str">
        <f t="shared" si="29"/>
        <v>GS 3,000 - 4,999 kW</v>
      </c>
      <c r="D256" s="114" t="s">
        <v>64</v>
      </c>
      <c r="E256" s="25"/>
      <c r="F256" s="36">
        <f>'WRZ BI (2030)'!I256</f>
        <v>-4.8513717995860416E-3</v>
      </c>
      <c r="G256" s="55">
        <f>IF(E235&gt;0, E235, E234)</f>
        <v>4000</v>
      </c>
      <c r="H256" s="116">
        <f t="shared" si="31"/>
        <v>-19.405487198344165</v>
      </c>
      <c r="I256" s="201">
        <v>-4.8513717995860416E-3</v>
      </c>
      <c r="J256" s="56">
        <f>IF(E235&gt;0, E235, E234)</f>
        <v>4000</v>
      </c>
      <c r="K256" s="118">
        <f t="shared" si="32"/>
        <v>-19.405487198344165</v>
      </c>
      <c r="L256" s="119">
        <f t="shared" si="30"/>
        <v>0</v>
      </c>
      <c r="M256" s="120">
        <f t="shared" si="33"/>
        <v>0</v>
      </c>
    </row>
    <row r="257" spans="1:13" ht="26.4" x14ac:dyDescent="0.25">
      <c r="A257" s="103" t="str">
        <f t="shared" si="29"/>
        <v>GS 3,000 - 4,999 kW</v>
      </c>
      <c r="B257" s="103" t="s">
        <v>65</v>
      </c>
      <c r="D257" s="124" t="s">
        <v>66</v>
      </c>
      <c r="E257" s="125"/>
      <c r="F257" s="48"/>
      <c r="G257" s="49"/>
      <c r="H257" s="50">
        <f>SUM(H248:H256)</f>
        <v>30112.02297545928</v>
      </c>
      <c r="I257" s="51"/>
      <c r="J257" s="52"/>
      <c r="K257" s="50">
        <f>SUM(K248:K256)</f>
        <v>32047.652026557324</v>
      </c>
      <c r="L257" s="41">
        <f>K257-H257</f>
        <v>1935.6290510980434</v>
      </c>
      <c r="M257" s="42">
        <f>IF((H257)=0,"",(L257/H257))</f>
        <v>6.4280936975756958E-2</v>
      </c>
    </row>
    <row r="258" spans="1:13" x14ac:dyDescent="0.25">
      <c r="A258" s="103" t="str">
        <f t="shared" si="29"/>
        <v>GS 3,000 - 4,999 kW</v>
      </c>
      <c r="D258" s="126" t="s">
        <v>67</v>
      </c>
      <c r="E258" s="25"/>
      <c r="F258" s="36">
        <f>'WRZ BI (2030)'!I258</f>
        <v>6.7971000000000004</v>
      </c>
      <c r="G258" s="43">
        <f>IF(E235&gt;0, E235, E234*E236)</f>
        <v>4000</v>
      </c>
      <c r="H258" s="116">
        <f>G258*F258</f>
        <v>27188.400000000001</v>
      </c>
      <c r="I258" s="201">
        <v>7.1700999999999997</v>
      </c>
      <c r="J258" s="44">
        <f>IF(E235&gt;0, E235, E234*E237)</f>
        <v>4000</v>
      </c>
      <c r="K258" s="118">
        <f>J258*I258</f>
        <v>28680.399999999998</v>
      </c>
      <c r="L258" s="119">
        <f t="shared" si="30"/>
        <v>1491.9999999999964</v>
      </c>
      <c r="M258" s="120">
        <f>IF(ISERROR(L258/H258), "", L258/H258)</f>
        <v>5.4876344323314216E-2</v>
      </c>
    </row>
    <row r="259" spans="1:13" ht="26.4" x14ac:dyDescent="0.25">
      <c r="A259" s="103" t="str">
        <f t="shared" si="29"/>
        <v>GS 3,000 - 4,999 kW</v>
      </c>
      <c r="D259" s="128" t="s">
        <v>68</v>
      </c>
      <c r="E259" s="25"/>
      <c r="F259" s="36">
        <f>'WRZ BI (2030)'!I259</f>
        <v>3.2044999999999999</v>
      </c>
      <c r="G259" s="43">
        <f>IF(E235&gt;0, E235, E234*E236)</f>
        <v>4000</v>
      </c>
      <c r="H259" s="116">
        <f>G259*F259</f>
        <v>12818</v>
      </c>
      <c r="I259" s="201">
        <v>3.3740000000000001</v>
      </c>
      <c r="J259" s="44">
        <f>IF(E235&gt;0, E235, E234*E237)</f>
        <v>4000</v>
      </c>
      <c r="K259" s="118">
        <f>J259*I259</f>
        <v>13496</v>
      </c>
      <c r="L259" s="119">
        <f t="shared" si="30"/>
        <v>678</v>
      </c>
      <c r="M259" s="120">
        <f>IF(ISERROR(L259/H259), "", L259/H259)</f>
        <v>5.2894367295990015E-2</v>
      </c>
    </row>
    <row r="260" spans="1:13" ht="26.4" x14ac:dyDescent="0.25">
      <c r="A260" s="103" t="str">
        <f t="shared" si="29"/>
        <v>GS 3,000 - 4,999 kW</v>
      </c>
      <c r="B260" s="103" t="s">
        <v>69</v>
      </c>
      <c r="D260" s="124" t="s">
        <v>70</v>
      </c>
      <c r="E260" s="7"/>
      <c r="F260" s="48"/>
      <c r="G260" s="49"/>
      <c r="H260" s="50">
        <f>SUM(H257:H259)</f>
        <v>70118.422975459282</v>
      </c>
      <c r="I260" s="51"/>
      <c r="J260" s="40"/>
      <c r="K260" s="50">
        <f>SUM(K257:K259)</f>
        <v>74224.052026557329</v>
      </c>
      <c r="L260" s="41">
        <f>K260-H260</f>
        <v>4105.6290510980471</v>
      </c>
      <c r="M260" s="42">
        <f>IF((H260)=0,"",(L260/H260))</f>
        <v>5.8552786512825229E-2</v>
      </c>
    </row>
    <row r="261" spans="1:13" ht="19.5" customHeight="1" x14ac:dyDescent="0.25">
      <c r="A261" s="103" t="str">
        <f t="shared" si="29"/>
        <v>GS 3,000 - 4,999 kW</v>
      </c>
      <c r="D261" s="129" t="s">
        <v>71</v>
      </c>
      <c r="E261" s="25"/>
      <c r="F261" s="34">
        <v>4.7000000000000002E-3</v>
      </c>
      <c r="G261" s="43">
        <f>E234*E236</f>
        <v>2062199.9999999998</v>
      </c>
      <c r="H261" s="53">
        <f>G261*F261</f>
        <v>9692.34</v>
      </c>
      <c r="I261" s="35">
        <f>F261</f>
        <v>4.7000000000000002E-3</v>
      </c>
      <c r="J261" s="44">
        <f>E234*E237</f>
        <v>2062199.9999999998</v>
      </c>
      <c r="K261" s="118">
        <f>J261*I261</f>
        <v>9692.34</v>
      </c>
      <c r="L261" s="119">
        <f t="shared" si="30"/>
        <v>0</v>
      </c>
      <c r="M261" s="120">
        <f>IF(ISERROR(L261/H261), "", L261/H261)</f>
        <v>0</v>
      </c>
    </row>
    <row r="262" spans="1:13" ht="16.5" customHeight="1" x14ac:dyDescent="0.25">
      <c r="A262" s="103" t="str">
        <f t="shared" si="29"/>
        <v>GS 3,000 - 4,999 kW</v>
      </c>
      <c r="D262" s="129" t="s">
        <v>72</v>
      </c>
      <c r="E262" s="25"/>
      <c r="F262" s="34">
        <v>5.9999999999999995E-4</v>
      </c>
      <c r="G262" s="43">
        <f>E234*E236</f>
        <v>2062199.9999999998</v>
      </c>
      <c r="H262" s="53">
        <f>G262*F262</f>
        <v>1237.3199999999997</v>
      </c>
      <c r="I262" s="35">
        <f>F262</f>
        <v>5.9999999999999995E-4</v>
      </c>
      <c r="J262" s="44">
        <f>E234*E237</f>
        <v>2062199.9999999998</v>
      </c>
      <c r="K262" s="118">
        <f>J262*I262</f>
        <v>1237.3199999999997</v>
      </c>
      <c r="L262" s="119">
        <f t="shared" si="30"/>
        <v>0</v>
      </c>
      <c r="M262" s="120">
        <f>IF(ISERROR(L262/H262), "", L262/H262)</f>
        <v>0</v>
      </c>
    </row>
    <row r="263" spans="1:13" x14ac:dyDescent="0.25">
      <c r="A263" s="103" t="str">
        <f t="shared" si="29"/>
        <v>GS 3,000 - 4,999 kW</v>
      </c>
      <c r="D263" s="25" t="s">
        <v>73</v>
      </c>
      <c r="E263" s="25"/>
      <c r="F263" s="54">
        <v>0.25</v>
      </c>
      <c r="G263" s="27">
        <v>1</v>
      </c>
      <c r="H263" s="130">
        <f>G263*F263</f>
        <v>0.25</v>
      </c>
      <c r="I263" s="45">
        <v>0.25</v>
      </c>
      <c r="J263" s="30">
        <v>1</v>
      </c>
      <c r="K263" s="118">
        <f>J263*I263</f>
        <v>0.25</v>
      </c>
      <c r="L263" s="119">
        <f t="shared" si="30"/>
        <v>0</v>
      </c>
      <c r="M263" s="120">
        <f>IF(ISERROR(L263/H263), "", L263/H263)</f>
        <v>0</v>
      </c>
    </row>
    <row r="264" spans="1:13" ht="26.4" x14ac:dyDescent="0.25">
      <c r="A264" s="103" t="str">
        <f t="shared" si="29"/>
        <v>GS 3,000 - 4,999 kW</v>
      </c>
      <c r="D264" s="129" t="s">
        <v>74</v>
      </c>
      <c r="E264" s="25"/>
      <c r="F264" s="34"/>
      <c r="G264" s="43"/>
      <c r="H264" s="130"/>
      <c r="I264" s="35"/>
      <c r="J264" s="44"/>
      <c r="K264" s="118"/>
      <c r="L264" s="119"/>
      <c r="M264" s="120"/>
    </row>
    <row r="265" spans="1:13" ht="13.2" hidden="1" customHeight="1" x14ac:dyDescent="0.25">
      <c r="A265" s="103" t="str">
        <f t="shared" si="29"/>
        <v>GS 3,000 - 4,999 kW</v>
      </c>
      <c r="B265" s="103" t="s">
        <v>12</v>
      </c>
      <c r="D265" s="25" t="s">
        <v>75</v>
      </c>
      <c r="E265" s="25"/>
      <c r="F265" s="96">
        <v>8.6999999999999994E-2</v>
      </c>
      <c r="G265" s="55">
        <f>IF(AND(E234*12&gt;=150000),OffPeakPer*E234*E236,OffPeakPer*E234)</f>
        <v>1319807.9999999998</v>
      </c>
      <c r="H265" s="130">
        <f>G265*F265</f>
        <v>114823.29599999997</v>
      </c>
      <c r="I265" s="35">
        <f>OffPeak</f>
        <v>9.8000000000000004E-2</v>
      </c>
      <c r="J265" s="56">
        <f>IF(AND(E234*12&gt;=150000),OffPeakPer*E234*E237,OffPeakPer*E234)</f>
        <v>1319807.9999999998</v>
      </c>
      <c r="K265" s="118">
        <f>J265*I265</f>
        <v>129341.18399999998</v>
      </c>
      <c r="L265" s="119">
        <f>K265-H265</f>
        <v>14517.888000000006</v>
      </c>
      <c r="M265" s="120">
        <f>IF(ISERROR(L265/H265), "", L265/H265)</f>
        <v>0.1264367816091955</v>
      </c>
    </row>
    <row r="266" spans="1:13" ht="13.2" hidden="1" customHeight="1" x14ac:dyDescent="0.25">
      <c r="A266" s="103" t="str">
        <f t="shared" si="29"/>
        <v>GS 3,000 - 4,999 kW</v>
      </c>
      <c r="B266" s="103" t="s">
        <v>12</v>
      </c>
      <c r="D266" s="25" t="s">
        <v>76</v>
      </c>
      <c r="E266" s="25"/>
      <c r="F266" s="96">
        <v>0.157</v>
      </c>
      <c r="G266" s="55">
        <f>IF(AND(E234*12&gt;=150000),MidPeakPer*E234*E236,MidPeakPer*E234)</f>
        <v>371195.99999999994</v>
      </c>
      <c r="H266" s="130">
        <f>G266*F266</f>
        <v>58277.77199999999</v>
      </c>
      <c r="I266" s="35">
        <f>MidPeak</f>
        <v>0.157</v>
      </c>
      <c r="J266" s="56">
        <f>IF(AND(E234*12&gt;=150000),MidPeakPer*E234*E237,MidPeakPer*E234)</f>
        <v>371195.99999999994</v>
      </c>
      <c r="K266" s="118">
        <f>J266*I266</f>
        <v>58277.77199999999</v>
      </c>
      <c r="L266" s="119">
        <f>K266-H266</f>
        <v>0</v>
      </c>
      <c r="M266" s="120">
        <f>IF(ISERROR(L266/H266), "", L266/H266)</f>
        <v>0</v>
      </c>
    </row>
    <row r="267" spans="1:13" ht="13.2" hidden="1" customHeight="1" x14ac:dyDescent="0.25">
      <c r="A267" s="103" t="str">
        <f t="shared" si="29"/>
        <v>GS 3,000 - 4,999 kW</v>
      </c>
      <c r="B267" s="103" t="s">
        <v>12</v>
      </c>
      <c r="D267" s="103" t="s">
        <v>77</v>
      </c>
      <c r="E267" s="25"/>
      <c r="F267" s="96">
        <v>0.182</v>
      </c>
      <c r="G267" s="55">
        <f>IF(AND(E234*12&gt;=150000),OnPeakPer*E234*E236,OnPeakPer*E234)</f>
        <v>371195.99999999994</v>
      </c>
      <c r="H267" s="130">
        <f>G267*F267</f>
        <v>67557.671999999991</v>
      </c>
      <c r="I267" s="35">
        <f>OnPeak</f>
        <v>0.20300000000000001</v>
      </c>
      <c r="J267" s="56">
        <f>IF(AND(E234*12&gt;=150000),OnPeakPer*E234*E237,OnPeakPer*E234)</f>
        <v>371195.99999999994</v>
      </c>
      <c r="K267" s="118">
        <f>J267*I267</f>
        <v>75352.788</v>
      </c>
      <c r="L267" s="119">
        <f>K267-H267</f>
        <v>7795.1160000000091</v>
      </c>
      <c r="M267" s="120">
        <f>IF(ISERROR(L267/H267), "", L267/H267)</f>
        <v>0.11538461538461553</v>
      </c>
    </row>
    <row r="268" spans="1:13" ht="13.2" hidden="1" customHeight="1" x14ac:dyDescent="0.25">
      <c r="A268" s="103" t="str">
        <f t="shared" si="29"/>
        <v>GS 3,000 - 4,999 kW</v>
      </c>
      <c r="B268" s="103" t="s">
        <v>78</v>
      </c>
      <c r="D268" s="25" t="s">
        <v>79</v>
      </c>
      <c r="E268" s="25"/>
      <c r="F268" s="57">
        <v>0.11308</v>
      </c>
      <c r="G268" s="55">
        <f>IF(AND(E234*12&gt;=150000),E234*E236,E234)</f>
        <v>2062199.9999999998</v>
      </c>
      <c r="H268" s="130">
        <f>G268*F268</f>
        <v>233193.57599999997</v>
      </c>
      <c r="I268" s="35">
        <f>F268</f>
        <v>0.11308</v>
      </c>
      <c r="J268" s="56">
        <f>IF(AND(E234*12&gt;=150000),E234*E237,E234)</f>
        <v>2062199.9999999998</v>
      </c>
      <c r="K268" s="118">
        <f>J268*I268</f>
        <v>233193.57599999997</v>
      </c>
      <c r="L268" s="119">
        <f>K268-H268</f>
        <v>0</v>
      </c>
      <c r="M268" s="120">
        <f>IF(ISERROR(L268/H268), "", L268/H268)</f>
        <v>0</v>
      </c>
    </row>
    <row r="269" spans="1:13" ht="13.8" thickBot="1" x14ac:dyDescent="0.3">
      <c r="A269" s="103" t="str">
        <f t="shared" si="29"/>
        <v>GS 3,000 - 4,999 kW</v>
      </c>
      <c r="B269" s="103" t="s">
        <v>17</v>
      </c>
      <c r="D269" s="25" t="s">
        <v>80</v>
      </c>
      <c r="E269" s="25"/>
      <c r="F269" s="57">
        <v>0.11308</v>
      </c>
      <c r="G269" s="55">
        <f>IF(AND(E234*12&gt;=150000),E234*E236,E234)</f>
        <v>2062199.9999999998</v>
      </c>
      <c r="H269" s="130">
        <f>G269*F269</f>
        <v>233193.57599999997</v>
      </c>
      <c r="I269" s="35">
        <f>F269</f>
        <v>0.11308</v>
      </c>
      <c r="J269" s="56">
        <f>IF(AND(E234*12&gt;=150000),E234*E237,E234)</f>
        <v>2062199.9999999998</v>
      </c>
      <c r="K269" s="118">
        <f>J269*I269</f>
        <v>233193.57599999997</v>
      </c>
      <c r="L269" s="119">
        <f>K269-H269</f>
        <v>0</v>
      </c>
      <c r="M269" s="120">
        <f>IF(ISERROR(L269/H269), "", L269/H269)</f>
        <v>0</v>
      </c>
    </row>
    <row r="270" spans="1:13" ht="13.8" thickBot="1" x14ac:dyDescent="0.3">
      <c r="A270" s="103" t="str">
        <f t="shared" si="29"/>
        <v>GS 3,000 - 4,999 kW</v>
      </c>
      <c r="D270" s="58"/>
      <c r="E270" s="59"/>
      <c r="F270" s="60"/>
      <c r="G270" s="61"/>
      <c r="H270" s="62"/>
      <c r="I270" s="60"/>
      <c r="J270" s="63"/>
      <c r="K270" s="62"/>
      <c r="L270" s="64"/>
      <c r="M270" s="65"/>
    </row>
    <row r="271" spans="1:13" ht="13.2" hidden="1" customHeight="1" thickBot="1" x14ac:dyDescent="0.3">
      <c r="A271" s="103" t="str">
        <f t="shared" si="29"/>
        <v>GS 3,000 - 4,999 kW</v>
      </c>
      <c r="B271" s="103" t="s">
        <v>12</v>
      </c>
      <c r="D271" s="135" t="s">
        <v>81</v>
      </c>
      <c r="E271" s="25"/>
      <c r="F271" s="66"/>
      <c r="G271" s="67"/>
      <c r="H271" s="68">
        <f>SUM(H261:H267,H260)</f>
        <v>321707.07297545928</v>
      </c>
      <c r="I271" s="69"/>
      <c r="J271" s="69"/>
      <c r="K271" s="68">
        <f>SUM(K261:K267,K260)</f>
        <v>348125.70602655731</v>
      </c>
      <c r="L271" s="70">
        <f>K271-H271</f>
        <v>26418.633051098033</v>
      </c>
      <c r="M271" s="71">
        <f>IF((H271)=0,"",(L271/H271))</f>
        <v>8.2120149882788929E-2</v>
      </c>
    </row>
    <row r="272" spans="1:13" ht="12.45" hidden="1" customHeight="1" x14ac:dyDescent="0.25">
      <c r="A272" s="103" t="str">
        <f t="shared" si="29"/>
        <v>GS 3,000 - 4,999 kW</v>
      </c>
      <c r="B272" s="103" t="s">
        <v>12</v>
      </c>
      <c r="D272" s="142" t="s">
        <v>82</v>
      </c>
      <c r="E272" s="25"/>
      <c r="F272" s="66">
        <v>0.13</v>
      </c>
      <c r="G272" s="72"/>
      <c r="H272" s="73">
        <f>H271*F272</f>
        <v>41821.919486809704</v>
      </c>
      <c r="I272" s="74">
        <v>0.13</v>
      </c>
      <c r="J272" s="27"/>
      <c r="K272" s="73">
        <f>K271*I272</f>
        <v>45256.341783452452</v>
      </c>
      <c r="L272" s="32">
        <f>K272-H272</f>
        <v>3434.4222966427478</v>
      </c>
      <c r="M272" s="75">
        <f>IF((H272)=0,"",(L272/H272))</f>
        <v>8.2120149882789026E-2</v>
      </c>
    </row>
    <row r="273" spans="1:13" ht="14.7" hidden="1" customHeight="1" x14ac:dyDescent="0.3">
      <c r="A273" s="103" t="str">
        <f t="shared" si="29"/>
        <v>GS 3,000 - 4,999 kW</v>
      </c>
      <c r="B273" s="103" t="s">
        <v>12</v>
      </c>
      <c r="D273" s="142" t="s">
        <v>83</v>
      </c>
      <c r="E273" s="147"/>
      <c r="F273" s="76">
        <v>0.23499999999999999</v>
      </c>
      <c r="G273" s="72"/>
      <c r="H273" s="73">
        <f>IF(OR(ISNUMBER(SEARCH("[DGEN]", E232))=TRUE, ISNUMBER(SEARCH("STREET LIGHT", E232))=TRUE), 0, IF(AND(E234=0, E235=0),0, IF(AND(E235=0, E234*12&gt;250000), 0, IF(AND(E234=0, E235&gt;=50), 0, IF(E234*12&lt;=250000, F273*H271*-1, IF(E235&lt;50, F273*H271*-1, 0))))))</f>
        <v>0</v>
      </c>
      <c r="I273" s="76">
        <v>0.23499999999999999</v>
      </c>
      <c r="J273" s="27"/>
      <c r="K273" s="73">
        <f>IF(OR(ISNUMBER(SEARCH("[DGEN]", E232))=TRUE, ISNUMBER(SEARCH("STREET LIGHT", E232))=TRUE), 0, IF(AND(E234=0, E235=0),0, IF(AND(E235=0, E234*12&gt;250000), 0, IF(AND(E234=0, E235&gt;=50), 0, IF(E234*12&lt;=250000, I273*K271*-1, IF(E235&lt;50, I273*K271*-1, 0))))))</f>
        <v>0</v>
      </c>
      <c r="L273" s="32">
        <f>K273-H273</f>
        <v>0</v>
      </c>
      <c r="M273" s="75"/>
    </row>
    <row r="274" spans="1:13" ht="13.2" hidden="1" customHeight="1" x14ac:dyDescent="0.25">
      <c r="A274" s="103" t="str">
        <f t="shared" si="29"/>
        <v>GS 3,000 - 4,999 kW</v>
      </c>
      <c r="B274" s="103" t="s">
        <v>84</v>
      </c>
      <c r="D274" s="248" t="s">
        <v>85</v>
      </c>
      <c r="E274" s="248"/>
      <c r="F274" s="77"/>
      <c r="G274" s="78"/>
      <c r="H274" s="79">
        <f>H271+H272+H273</f>
        <v>363528.99246226897</v>
      </c>
      <c r="I274" s="80"/>
      <c r="J274" s="80"/>
      <c r="K274" s="81">
        <f>K271+K272+K273</f>
        <v>393382.04781000974</v>
      </c>
      <c r="L274" s="82">
        <f>K274-H274</f>
        <v>29853.055347740767</v>
      </c>
      <c r="M274" s="83">
        <f>IF((H274)=0,"",(L274/H274))</f>
        <v>8.2120149882788901E-2</v>
      </c>
    </row>
    <row r="275" spans="1:13" ht="13.2" hidden="1" customHeight="1" x14ac:dyDescent="0.25">
      <c r="A275" s="103" t="str">
        <f t="shared" si="29"/>
        <v>GS 3,000 - 4,999 kW</v>
      </c>
      <c r="B275" s="103" t="s">
        <v>12</v>
      </c>
      <c r="D275" s="131"/>
      <c r="E275" s="132"/>
      <c r="F275" s="60"/>
      <c r="G275" s="61"/>
      <c r="H275" s="62"/>
      <c r="I275" s="60"/>
      <c r="J275" s="63"/>
      <c r="K275" s="62"/>
      <c r="L275" s="64"/>
      <c r="M275" s="65"/>
    </row>
    <row r="276" spans="1:13" ht="13.2" hidden="1" customHeight="1" x14ac:dyDescent="0.25">
      <c r="A276" s="103" t="str">
        <f t="shared" si="29"/>
        <v>GS 3,000 - 4,999 kW</v>
      </c>
      <c r="B276" s="103" t="s">
        <v>78</v>
      </c>
      <c r="D276" s="135" t="s">
        <v>86</v>
      </c>
      <c r="E276" s="25"/>
      <c r="F276" s="66"/>
      <c r="G276" s="67"/>
      <c r="H276" s="68">
        <f>SUM(H268,H261:H264,H260)</f>
        <v>314241.90897545929</v>
      </c>
      <c r="I276" s="69"/>
      <c r="J276" s="69"/>
      <c r="K276" s="68">
        <f>SUM(K268,K261:K264,K260)</f>
        <v>318347.5380265573</v>
      </c>
      <c r="L276" s="70">
        <f>K276-H276</f>
        <v>4105.629051098018</v>
      </c>
      <c r="M276" s="71">
        <f>IF((H276)=0,"",(L276/H276))</f>
        <v>1.3065186195195392E-2</v>
      </c>
    </row>
    <row r="277" spans="1:13" ht="12.45" hidden="1" customHeight="1" x14ac:dyDescent="0.25">
      <c r="A277" s="103" t="str">
        <f t="shared" si="29"/>
        <v>GS 3,000 - 4,999 kW</v>
      </c>
      <c r="B277" s="103" t="s">
        <v>78</v>
      </c>
      <c r="D277" s="142" t="s">
        <v>82</v>
      </c>
      <c r="E277" s="25"/>
      <c r="F277" s="66">
        <v>0.13</v>
      </c>
      <c r="G277" s="67"/>
      <c r="H277" s="73">
        <f>H276*F277</f>
        <v>40851.448166809707</v>
      </c>
      <c r="I277" s="66">
        <v>0.13</v>
      </c>
      <c r="J277" s="74"/>
      <c r="K277" s="73">
        <f>K276*I277</f>
        <v>41385.179943452451</v>
      </c>
      <c r="L277" s="32">
        <f>K277-H277</f>
        <v>533.73177664274408</v>
      </c>
      <c r="M277" s="75">
        <f>IF((H277)=0,"",(L277/H277))</f>
        <v>1.3065186195195436E-2</v>
      </c>
    </row>
    <row r="278" spans="1:13" ht="14.7" hidden="1" customHeight="1" x14ac:dyDescent="0.3">
      <c r="A278" s="103" t="str">
        <f t="shared" si="29"/>
        <v>GS 3,000 - 4,999 kW</v>
      </c>
      <c r="B278" s="103" t="s">
        <v>78</v>
      </c>
      <c r="D278" s="142" t="s">
        <v>83</v>
      </c>
      <c r="E278" s="147"/>
      <c r="F278" s="76">
        <v>0.23499999999999999</v>
      </c>
      <c r="G278" s="67"/>
      <c r="H278" s="73">
        <f>IF(OR(ISNUMBER(SEARCH("[DGEN]", E232))=TRUE, ISNUMBER(SEARCH("STREET LIGHT", E232))=TRUE), 0, IF(AND(E234=0, E235=0),0, IF(AND(E235=0, E234*12&gt;250000), 0, IF(AND(E234=0, E235&gt;=50), 0, IF(E234*12&lt;=250000, F278*H276*-1, IF(E235&lt;50, F278*H276*-1, 0))))))</f>
        <v>0</v>
      </c>
      <c r="I278" s="76">
        <v>0.23499999999999999</v>
      </c>
      <c r="J278" s="74"/>
      <c r="K278" s="73">
        <f>IF(OR(ISNUMBER(SEARCH("[DGEN]", E232))=TRUE, ISNUMBER(SEARCH("STREET LIGHT", E232))=TRUE), 0, IF(AND(E234=0, E235=0),0, IF(AND(E235=0, E234*12&gt;250000), 0, IF(AND(E234=0, E235&gt;=50), 0, IF(E234*12&lt;=250000, I278*K276*-1, IF(E235&lt;50, I278*K276*-1, 0))))))</f>
        <v>0</v>
      </c>
      <c r="L278" s="32"/>
      <c r="M278" s="75"/>
    </row>
    <row r="279" spans="1:13" ht="13.2" hidden="1" customHeight="1" x14ac:dyDescent="0.25">
      <c r="A279" s="103" t="str">
        <f t="shared" si="29"/>
        <v>GS 3,000 - 4,999 kW</v>
      </c>
      <c r="B279" s="103" t="s">
        <v>87</v>
      </c>
      <c r="D279" s="248" t="s">
        <v>86</v>
      </c>
      <c r="E279" s="248"/>
      <c r="F279" s="84"/>
      <c r="G279" s="85"/>
      <c r="H279" s="79">
        <f>SUM(H276,H277)</f>
        <v>355093.35714226897</v>
      </c>
      <c r="I279" s="86"/>
      <c r="J279" s="86"/>
      <c r="K279" s="79">
        <f>SUM(K276,K277)</f>
        <v>359732.71797000978</v>
      </c>
      <c r="L279" s="87">
        <f>K279-H279</f>
        <v>4639.3608277408057</v>
      </c>
      <c r="M279" s="88">
        <f>IF((H279)=0,"",(L279/H279))</f>
        <v>1.3065186195195522E-2</v>
      </c>
    </row>
    <row r="280" spans="1:13" ht="13.2" hidden="1" customHeight="1" x14ac:dyDescent="0.25">
      <c r="A280" s="103" t="str">
        <f t="shared" si="29"/>
        <v>GS 3,000 - 4,999 kW</v>
      </c>
      <c r="B280" s="103" t="s">
        <v>78</v>
      </c>
      <c r="D280" s="131"/>
      <c r="E280" s="132"/>
      <c r="F280" s="89"/>
      <c r="G280" s="90"/>
      <c r="H280" s="91"/>
      <c r="I280" s="89"/>
      <c r="J280" s="61"/>
      <c r="K280" s="91"/>
      <c r="L280" s="92"/>
      <c r="M280" s="65"/>
    </row>
    <row r="281" spans="1:13" x14ac:dyDescent="0.25">
      <c r="A281" s="103" t="str">
        <f t="shared" si="29"/>
        <v>GS 3,000 - 4,999 kW</v>
      </c>
      <c r="B281" s="103" t="s">
        <v>17</v>
      </c>
      <c r="D281" s="135" t="s">
        <v>88</v>
      </c>
      <c r="E281" s="25"/>
      <c r="F281" s="136"/>
      <c r="G281" s="137"/>
      <c r="H281" s="138">
        <f>SUM(H269,H261:H264,H260)</f>
        <v>314241.90897545929</v>
      </c>
      <c r="I281" s="139"/>
      <c r="J281" s="139"/>
      <c r="K281" s="138">
        <f>SUM(K269,K261:K264,K260)</f>
        <v>318347.5380265573</v>
      </c>
      <c r="L281" s="140">
        <f>K281-H281</f>
        <v>4105.629051098018</v>
      </c>
      <c r="M281" s="141">
        <f>IF((H281)=0,"",(L281/H281))</f>
        <v>1.3065186195195392E-2</v>
      </c>
    </row>
    <row r="282" spans="1:13" x14ac:dyDescent="0.25">
      <c r="A282" s="103" t="str">
        <f t="shared" si="29"/>
        <v>GS 3,000 - 4,999 kW</v>
      </c>
      <c r="B282" s="103" t="s">
        <v>17</v>
      </c>
      <c r="D282" s="142" t="s">
        <v>82</v>
      </c>
      <c r="E282" s="25"/>
      <c r="F282" s="136">
        <v>0.13</v>
      </c>
      <c r="G282" s="137"/>
      <c r="H282" s="144">
        <f>H281*F282</f>
        <v>40851.448166809707</v>
      </c>
      <c r="I282" s="136">
        <v>0.13</v>
      </c>
      <c r="J282" s="145"/>
      <c r="K282" s="144">
        <f>K281*I282</f>
        <v>41385.179943452451</v>
      </c>
      <c r="L282" s="119">
        <f>K282-H282</f>
        <v>533.73177664274408</v>
      </c>
      <c r="M282" s="146">
        <f>IF((H282)=0,"",(L282/H282))</f>
        <v>1.3065186195195436E-2</v>
      </c>
    </row>
    <row r="283" spans="1:13" ht="14.4" x14ac:dyDescent="0.3">
      <c r="A283" s="103" t="str">
        <f t="shared" si="29"/>
        <v>GS 3,000 - 4,999 kW</v>
      </c>
      <c r="B283" s="103" t="s">
        <v>17</v>
      </c>
      <c r="D283" s="142" t="s">
        <v>83</v>
      </c>
      <c r="E283" s="147"/>
      <c r="F283" s="148">
        <v>0.23499999999999999</v>
      </c>
      <c r="G283" s="137"/>
      <c r="H283" s="144">
        <f>IF(OR(ISNUMBER(SEARCH("[DGEN]", E232))=TRUE, ISNUMBER(SEARCH("STREET LIGHT", E232))=TRUE), 0, IF(AND(E234=0, E235=0),0, IF(AND(E235=0, E234*12&gt;250000), 0, IF(AND(E234=0, E235&gt;=50), 0, IF(E234*12&lt;=250000, F283*H281*-1, IF(E235&lt;50, F283*H281*-1, 0))))))</f>
        <v>0</v>
      </c>
      <c r="I283" s="148">
        <v>0.23499999999999999</v>
      </c>
      <c r="J283" s="145"/>
      <c r="K283" s="144">
        <f>IF(OR(ISNUMBER(SEARCH("[DGEN]", E232))=TRUE, ISNUMBER(SEARCH("STREET LIGHT", E232))=TRUE), 0, IF(AND(E234=0, E235=0),0, IF(AND(E235=0, E234*12&gt;250000), 0, IF(AND(E234=0, E235&gt;=50), 0, IF(E234*12&lt;=250000, I283*K281*-1, IF(E235&lt;50, I283*K281*-1, 0))))))</f>
        <v>0</v>
      </c>
      <c r="L283" s="119"/>
      <c r="M283" s="146"/>
    </row>
    <row r="284" spans="1:13" ht="13.5" customHeight="1" thickBot="1" x14ac:dyDescent="0.3">
      <c r="A284" s="103" t="str">
        <f t="shared" si="29"/>
        <v>GS 3,000 - 4,999 kW</v>
      </c>
      <c r="B284" s="103" t="s">
        <v>89</v>
      </c>
      <c r="D284" s="247" t="s">
        <v>88</v>
      </c>
      <c r="E284" s="247"/>
      <c r="F284" s="84"/>
      <c r="G284" s="85"/>
      <c r="H284" s="79">
        <f>SUM(H281,H282)</f>
        <v>355093.35714226897</v>
      </c>
      <c r="I284" s="86"/>
      <c r="J284" s="86"/>
      <c r="K284" s="79">
        <f>SUM(K281,K282)</f>
        <v>359732.71797000978</v>
      </c>
      <c r="L284" s="87">
        <f>K284-H284</f>
        <v>4639.3608277408057</v>
      </c>
      <c r="M284" s="88">
        <f>IF((H284)=0,"",(L284/H284))</f>
        <v>1.3065186195195522E-2</v>
      </c>
    </row>
    <row r="285" spans="1:13" ht="13.8" thickBot="1" x14ac:dyDescent="0.3">
      <c r="A285" s="103" t="str">
        <f t="shared" si="29"/>
        <v>GS 3,000 - 4,999 kW</v>
      </c>
      <c r="B285" s="103" t="s">
        <v>17</v>
      </c>
      <c r="D285" s="58"/>
      <c r="E285" s="59"/>
      <c r="F285" s="93"/>
      <c r="G285" s="90"/>
      <c r="H285" s="94"/>
      <c r="I285" s="93"/>
      <c r="J285" s="61"/>
      <c r="K285" s="94"/>
      <c r="L285" s="92"/>
      <c r="M285" s="95"/>
    </row>
    <row r="288" spans="1:13" x14ac:dyDescent="0.25">
      <c r="C288" s="103"/>
      <c r="D288" s="104" t="s">
        <v>34</v>
      </c>
      <c r="E288" s="246" t="str">
        <f>D20</f>
        <v>Unmetered Scattered Load</v>
      </c>
      <c r="F288" s="246"/>
      <c r="G288" s="246"/>
      <c r="H288" s="246"/>
      <c r="I288" s="246"/>
      <c r="J288" s="246"/>
      <c r="K288" s="103" t="str">
        <f>IF(N20="DEMAND - INTERVAL","RTSR - INTERVAL METERED","")</f>
        <v/>
      </c>
    </row>
    <row r="289" spans="1:14" x14ac:dyDescent="0.25">
      <c r="C289" s="103"/>
      <c r="D289" s="104" t="s">
        <v>35</v>
      </c>
      <c r="E289" s="236" t="str">
        <f>H20</f>
        <v>RPP</v>
      </c>
      <c r="F289" s="236"/>
      <c r="G289" s="236"/>
      <c r="H289" s="20"/>
      <c r="I289" s="20"/>
    </row>
    <row r="290" spans="1:14" ht="15.6" x14ac:dyDescent="0.25">
      <c r="C290" s="103"/>
      <c r="D290" s="104" t="s">
        <v>36</v>
      </c>
      <c r="E290" s="21">
        <f>K20</f>
        <v>450</v>
      </c>
      <c r="F290" s="105" t="s">
        <v>11</v>
      </c>
      <c r="J290" s="22"/>
      <c r="K290" s="22"/>
      <c r="L290" s="22"/>
      <c r="M290" s="22"/>
      <c r="N290" s="22"/>
    </row>
    <row r="291" spans="1:14" ht="15.6" x14ac:dyDescent="0.3">
      <c r="C291" s="103"/>
      <c r="D291" s="104" t="s">
        <v>37</v>
      </c>
      <c r="E291" s="21">
        <f>L20</f>
        <v>0</v>
      </c>
      <c r="F291" s="106" t="s">
        <v>16</v>
      </c>
      <c r="G291" s="107"/>
      <c r="H291" s="108"/>
      <c r="I291" s="108"/>
      <c r="J291" s="108"/>
    </row>
    <row r="292" spans="1:14" x14ac:dyDescent="0.25">
      <c r="C292" s="103"/>
      <c r="D292" s="104" t="s">
        <v>38</v>
      </c>
      <c r="E292" s="23">
        <f>I20</f>
        <v>1.0415000000000001</v>
      </c>
    </row>
    <row r="293" spans="1:14" x14ac:dyDescent="0.25">
      <c r="C293" s="103"/>
      <c r="D293" s="104" t="s">
        <v>39</v>
      </c>
      <c r="E293" s="23">
        <f>J20</f>
        <v>1.0415000000000001</v>
      </c>
    </row>
    <row r="294" spans="1:14" x14ac:dyDescent="0.25">
      <c r="C294" s="103"/>
    </row>
    <row r="295" spans="1:14" x14ac:dyDescent="0.25">
      <c r="C295" s="103"/>
      <c r="E295" s="105"/>
      <c r="F295" s="237" t="s">
        <v>40</v>
      </c>
      <c r="G295" s="238"/>
      <c r="H295" s="239"/>
      <c r="I295" s="237" t="s">
        <v>41</v>
      </c>
      <c r="J295" s="238"/>
      <c r="K295" s="239"/>
      <c r="L295" s="237" t="s">
        <v>42</v>
      </c>
      <c r="M295" s="239"/>
    </row>
    <row r="296" spans="1:14" x14ac:dyDescent="0.25">
      <c r="C296" s="103"/>
      <c r="E296" s="240"/>
      <c r="F296" s="109" t="s">
        <v>43</v>
      </c>
      <c r="G296" s="109" t="s">
        <v>44</v>
      </c>
      <c r="H296" s="110" t="s">
        <v>45</v>
      </c>
      <c r="I296" s="109" t="s">
        <v>43</v>
      </c>
      <c r="J296" s="111" t="s">
        <v>44</v>
      </c>
      <c r="K296" s="110" t="s">
        <v>45</v>
      </c>
      <c r="L296" s="242" t="s">
        <v>46</v>
      </c>
      <c r="M296" s="244" t="s">
        <v>47</v>
      </c>
    </row>
    <row r="297" spans="1:14" x14ac:dyDescent="0.25">
      <c r="C297" s="103"/>
      <c r="E297" s="241"/>
      <c r="F297" s="112" t="s">
        <v>48</v>
      </c>
      <c r="G297" s="112"/>
      <c r="H297" s="113" t="s">
        <v>48</v>
      </c>
      <c r="I297" s="112" t="s">
        <v>48</v>
      </c>
      <c r="J297" s="113"/>
      <c r="K297" s="113" t="s">
        <v>48</v>
      </c>
      <c r="L297" s="243"/>
      <c r="M297" s="245"/>
    </row>
    <row r="298" spans="1:14" x14ac:dyDescent="0.25">
      <c r="A298" s="103" t="str">
        <f>$E288</f>
        <v>Unmetered Scattered Load</v>
      </c>
      <c r="D298" s="114" t="s">
        <v>49</v>
      </c>
      <c r="E298" s="25"/>
      <c r="F298" s="26">
        <f>'WRZ BI (2030)'!I298</f>
        <v>11.23</v>
      </c>
      <c r="G298" s="115">
        <v>1</v>
      </c>
      <c r="H298" s="116">
        <f>G298*F298</f>
        <v>11.23</v>
      </c>
      <c r="I298" s="29">
        <v>12.11</v>
      </c>
      <c r="J298" s="117">
        <v>1</v>
      </c>
      <c r="K298" s="118">
        <f>J298*I298</f>
        <v>12.11</v>
      </c>
      <c r="L298" s="119">
        <f>K298-H298</f>
        <v>0.87999999999999901</v>
      </c>
      <c r="M298" s="120">
        <f>IF(ISERROR(L298/H298), "", L298/H298)</f>
        <v>7.8361531611754132E-2</v>
      </c>
    </row>
    <row r="299" spans="1:14" x14ac:dyDescent="0.25">
      <c r="A299" s="103" t="str">
        <f t="shared" ref="A299:A341" si="34">A298</f>
        <v>Unmetered Scattered Load</v>
      </c>
      <c r="D299" s="114" t="s">
        <v>50</v>
      </c>
      <c r="E299" s="25"/>
      <c r="F299" s="36">
        <f>'WRZ BI (2030)'!I299</f>
        <v>3.0300000000000001E-2</v>
      </c>
      <c r="G299" s="115">
        <f>IF($E291&gt;0, $E291, $E290)</f>
        <v>450</v>
      </c>
      <c r="H299" s="116">
        <f>G299*F299</f>
        <v>13.635</v>
      </c>
      <c r="I299" s="201">
        <v>3.27E-2</v>
      </c>
      <c r="J299" s="117">
        <f>IF($E291&gt;0, $E291, $E290)</f>
        <v>450</v>
      </c>
      <c r="K299" s="118">
        <f>J299*I299</f>
        <v>14.715</v>
      </c>
      <c r="L299" s="119">
        <f>K299-H299</f>
        <v>1.08</v>
      </c>
      <c r="M299" s="120">
        <f>IF(ISERROR(L299/H299), "", L299/H299)</f>
        <v>7.9207920792079209E-2</v>
      </c>
    </row>
    <row r="300" spans="1:14" ht="13.2" hidden="1" customHeight="1" x14ac:dyDescent="0.25">
      <c r="A300" s="103" t="str">
        <f t="shared" si="34"/>
        <v>Unmetered Scattered Load</v>
      </c>
      <c r="D300" s="114" t="s">
        <v>51</v>
      </c>
      <c r="E300" s="25"/>
      <c r="F300" s="34"/>
      <c r="G300" s="115">
        <f>IF($E291&gt;0, $E291, $E290)</f>
        <v>450</v>
      </c>
      <c r="H300" s="116">
        <v>0</v>
      </c>
      <c r="I300" s="35"/>
      <c r="J300" s="117">
        <f>IF($E291&gt;0, $E291, $E290)</f>
        <v>450</v>
      </c>
      <c r="K300" s="118">
        <v>0</v>
      </c>
      <c r="L300" s="119"/>
      <c r="M300" s="120"/>
    </row>
    <row r="301" spans="1:14" ht="13.2" hidden="1" customHeight="1" x14ac:dyDescent="0.25">
      <c r="A301" s="103" t="str">
        <f t="shared" si="34"/>
        <v>Unmetered Scattered Load</v>
      </c>
      <c r="D301" s="114" t="s">
        <v>52</v>
      </c>
      <c r="E301" s="25"/>
      <c r="F301" s="34"/>
      <c r="G301" s="115">
        <f>IF($E291&gt;0, $E291, $E290)</f>
        <v>450</v>
      </c>
      <c r="H301" s="116">
        <v>0</v>
      </c>
      <c r="I301" s="35"/>
      <c r="J301" s="121">
        <f>IF($E291&gt;0, $E291, $E290)</f>
        <v>450</v>
      </c>
      <c r="K301" s="118">
        <v>0</v>
      </c>
      <c r="L301" s="119">
        <f t="shared" ref="L301:L319" si="35">K301-H301</f>
        <v>0</v>
      </c>
      <c r="M301" s="120" t="str">
        <f>IF(ISERROR(L301/H301), "", L301/H301)</f>
        <v/>
      </c>
    </row>
    <row r="302" spans="1:14" x14ac:dyDescent="0.25">
      <c r="A302" s="103" t="str">
        <f t="shared" si="34"/>
        <v>Unmetered Scattered Load</v>
      </c>
      <c r="D302" s="114" t="s">
        <v>53</v>
      </c>
      <c r="E302" s="25"/>
      <c r="F302" s="26">
        <f>'WRZ BI (2030)'!F302</f>
        <v>0</v>
      </c>
      <c r="G302" s="115">
        <v>1</v>
      </c>
      <c r="H302" s="116">
        <f>G302*F302</f>
        <v>0</v>
      </c>
      <c r="I302" s="29">
        <v>0</v>
      </c>
      <c r="J302" s="117">
        <v>1</v>
      </c>
      <c r="K302" s="118">
        <f>J302*I302</f>
        <v>0</v>
      </c>
      <c r="L302" s="119">
        <f t="shared" si="35"/>
        <v>0</v>
      </c>
      <c r="M302" s="120" t="str">
        <f>IF(ISERROR(L302/H302), "", L302/H302)</f>
        <v/>
      </c>
    </row>
    <row r="303" spans="1:14" x14ac:dyDescent="0.25">
      <c r="A303" s="103" t="str">
        <f t="shared" si="34"/>
        <v>Unmetered Scattered Load</v>
      </c>
      <c r="D303" s="114" t="s">
        <v>54</v>
      </c>
      <c r="E303" s="25"/>
      <c r="F303" s="36">
        <f>'WRZ BI (2030)'!I303</f>
        <v>2.5974971857362899E-3</v>
      </c>
      <c r="G303" s="115">
        <f>IF($E291&gt;0, $E291, $E290)</f>
        <v>450</v>
      </c>
      <c r="H303" s="116">
        <f>G303*F303</f>
        <v>1.1688737335813304</v>
      </c>
      <c r="I303" s="201">
        <v>2.5974971857362899E-3</v>
      </c>
      <c r="J303" s="117">
        <f>IF($E291&gt;0, $E291, $E290)</f>
        <v>450</v>
      </c>
      <c r="K303" s="118">
        <f>J303*I303</f>
        <v>1.1688737335813304</v>
      </c>
      <c r="L303" s="119">
        <f t="shared" si="35"/>
        <v>0</v>
      </c>
      <c r="M303" s="120">
        <f>IF(ISERROR(L303/H303), "", L303/H303)</f>
        <v>0</v>
      </c>
    </row>
    <row r="304" spans="1:14" x14ac:dyDescent="0.25">
      <c r="A304" s="103" t="str">
        <f t="shared" si="34"/>
        <v>Unmetered Scattered Load</v>
      </c>
      <c r="B304" s="103" t="s">
        <v>55</v>
      </c>
      <c r="C304" s="24">
        <f>B20</f>
        <v>4</v>
      </c>
      <c r="D304" s="46" t="s">
        <v>56</v>
      </c>
      <c r="E304" s="47"/>
      <c r="F304" s="48"/>
      <c r="G304" s="49"/>
      <c r="H304" s="50">
        <f>SUM(H298:H303)</f>
        <v>26.033873733581331</v>
      </c>
      <c r="I304" s="51"/>
      <c r="J304" s="52"/>
      <c r="K304" s="50">
        <f>SUM(K298:K303)</f>
        <v>27.993873733581331</v>
      </c>
      <c r="L304" s="41">
        <f>K304-H304</f>
        <v>1.9600000000000009</v>
      </c>
      <c r="M304" s="42">
        <f>IF((H304)=0,"",(L304/H304))</f>
        <v>7.5286529390813595E-2</v>
      </c>
    </row>
    <row r="305" spans="1:14" x14ac:dyDescent="0.25">
      <c r="A305" s="103" t="str">
        <f t="shared" si="34"/>
        <v>Unmetered Scattered Load</v>
      </c>
      <c r="D305" s="123" t="s">
        <v>57</v>
      </c>
      <c r="E305" s="25"/>
      <c r="F305" s="34">
        <f>IF((E290*12&gt;=150000), 0, IF(E289="RPP",(F321*OffPeakPer+F322*MidPeakPer+F323*OnPeakPer),IF(E289="Non-RPP (Retailer)",F324,F325)))</f>
        <v>0.12752000000000002</v>
      </c>
      <c r="G305" s="43">
        <f>IF(F305=0, 0, $E290*E292-E290)</f>
        <v>18.675000000000068</v>
      </c>
      <c r="H305" s="28">
        <f t="shared" ref="H305:H312" si="36">G305*F305</f>
        <v>2.3814360000000092</v>
      </c>
      <c r="I305" s="35">
        <f>IF((E290*12&gt;=150000), 0, IF(E289="RPP",(I321*OffPeakPer+I322*MidPeakPer+I323*OnPeakPer),IF(E289="Non-RPP (Retailer)",I324,I325)))</f>
        <v>0.12752000000000002</v>
      </c>
      <c r="J305" s="44">
        <f>IF(I305=0, 0, E290*E293-E290)</f>
        <v>18.675000000000068</v>
      </c>
      <c r="K305" s="31">
        <f t="shared" ref="K305:K312" si="37">J305*I305</f>
        <v>2.3814360000000092</v>
      </c>
      <c r="L305" s="119">
        <f t="shared" si="35"/>
        <v>0</v>
      </c>
      <c r="M305" s="120">
        <f t="shared" ref="M305:M312" si="38">IF(ISERROR(L305/H305), "", L305/H305)</f>
        <v>0</v>
      </c>
    </row>
    <row r="306" spans="1:14" ht="26.4" x14ac:dyDescent="0.25">
      <c r="A306" s="103" t="str">
        <f t="shared" si="34"/>
        <v>Unmetered Scattered Load</v>
      </c>
      <c r="D306" s="123" t="s">
        <v>58</v>
      </c>
      <c r="E306" s="25"/>
      <c r="F306" s="36">
        <f>'WRZ BI (2030)'!I306</f>
        <v>0</v>
      </c>
      <c r="G306" s="55">
        <f>IF($E291&gt;0, $E291, $E290)</f>
        <v>450</v>
      </c>
      <c r="H306" s="116">
        <f t="shared" si="36"/>
        <v>0</v>
      </c>
      <c r="I306" s="201">
        <v>0</v>
      </c>
      <c r="J306" s="56">
        <f>IF($E291&gt;0, $E291, $E290)</f>
        <v>450</v>
      </c>
      <c r="K306" s="118">
        <f t="shared" si="37"/>
        <v>0</v>
      </c>
      <c r="L306" s="119">
        <f t="shared" si="35"/>
        <v>0</v>
      </c>
      <c r="M306" s="120" t="str">
        <f t="shared" si="38"/>
        <v/>
      </c>
    </row>
    <row r="307" spans="1:14" x14ac:dyDescent="0.25">
      <c r="A307" s="103" t="str">
        <f t="shared" si="34"/>
        <v>Unmetered Scattered Load</v>
      </c>
      <c r="D307" s="123" t="s">
        <v>59</v>
      </c>
      <c r="E307" s="25"/>
      <c r="F307" s="36">
        <f>'WRZ BI (2030)'!I307</f>
        <v>0</v>
      </c>
      <c r="G307" s="55">
        <f>IF($E291&gt;0, $E291, $E290)</f>
        <v>450</v>
      </c>
      <c r="H307" s="116">
        <f t="shared" si="36"/>
        <v>0</v>
      </c>
      <c r="I307" s="201">
        <v>0</v>
      </c>
      <c r="J307" s="56">
        <f>IF($E291&gt;0, $E291, $E290)</f>
        <v>450</v>
      </c>
      <c r="K307" s="118">
        <f t="shared" si="37"/>
        <v>0</v>
      </c>
      <c r="L307" s="119">
        <f t="shared" si="35"/>
        <v>0</v>
      </c>
      <c r="M307" s="120" t="str">
        <f t="shared" si="38"/>
        <v/>
      </c>
    </row>
    <row r="308" spans="1:14" x14ac:dyDescent="0.25">
      <c r="A308" s="103" t="str">
        <f t="shared" si="34"/>
        <v>Unmetered Scattered Load</v>
      </c>
      <c r="D308" s="123" t="s">
        <v>60</v>
      </c>
      <c r="E308" s="25"/>
      <c r="F308" s="36">
        <f>'WRZ BI (2030)'!I308</f>
        <v>0</v>
      </c>
      <c r="G308" s="55">
        <f>E290</f>
        <v>450</v>
      </c>
      <c r="H308" s="116">
        <f t="shared" si="36"/>
        <v>0</v>
      </c>
      <c r="I308" s="201">
        <v>0</v>
      </c>
      <c r="J308" s="56">
        <f>E290</f>
        <v>450</v>
      </c>
      <c r="K308" s="118">
        <f t="shared" si="37"/>
        <v>0</v>
      </c>
      <c r="L308" s="119">
        <f t="shared" si="35"/>
        <v>0</v>
      </c>
      <c r="M308" s="120" t="str">
        <f t="shared" si="38"/>
        <v/>
      </c>
    </row>
    <row r="309" spans="1:14" x14ac:dyDescent="0.25">
      <c r="A309" s="103" t="str">
        <f t="shared" si="34"/>
        <v>Unmetered Scattered Load</v>
      </c>
      <c r="D309" s="114" t="s">
        <v>61</v>
      </c>
      <c r="E309" s="25"/>
      <c r="F309" s="36">
        <f>'WRZ BI (2030)'!I309</f>
        <v>1.5831555167730008E-3</v>
      </c>
      <c r="G309" s="55">
        <f>IF($E291&gt;0, $E291, $E290)</f>
        <v>450</v>
      </c>
      <c r="H309" s="116">
        <f t="shared" si="36"/>
        <v>0.71241998254785033</v>
      </c>
      <c r="I309" s="201">
        <v>1.6555288939986694E-3</v>
      </c>
      <c r="J309" s="56">
        <f>IF($E291&gt;0, $E291, $E290)</f>
        <v>450</v>
      </c>
      <c r="K309" s="118">
        <f t="shared" si="37"/>
        <v>0.74498800229940121</v>
      </c>
      <c r="L309" s="119">
        <f t="shared" si="35"/>
        <v>3.2568019751550881E-2</v>
      </c>
      <c r="M309" s="120">
        <f t="shared" si="38"/>
        <v>4.5714635396773728E-2</v>
      </c>
    </row>
    <row r="310" spans="1:14" ht="26.4" x14ac:dyDescent="0.25">
      <c r="A310" s="103" t="str">
        <f t="shared" si="34"/>
        <v>Unmetered Scattered Load</v>
      </c>
      <c r="D310" s="123" t="s">
        <v>62</v>
      </c>
      <c r="E310" s="25"/>
      <c r="F310" s="36">
        <f>'WRZ BI (2030)'!I310</f>
        <v>0</v>
      </c>
      <c r="G310" s="115">
        <v>1</v>
      </c>
      <c r="H310" s="116">
        <f t="shared" si="36"/>
        <v>0</v>
      </c>
      <c r="I310" s="29">
        <v>0</v>
      </c>
      <c r="J310" s="121">
        <v>1</v>
      </c>
      <c r="K310" s="118">
        <f t="shared" si="37"/>
        <v>0</v>
      </c>
      <c r="L310" s="119">
        <f t="shared" si="35"/>
        <v>0</v>
      </c>
      <c r="M310" s="120" t="str">
        <f t="shared" si="38"/>
        <v/>
      </c>
    </row>
    <row r="311" spans="1:14" x14ac:dyDescent="0.25">
      <c r="A311" s="103" t="str">
        <f t="shared" si="34"/>
        <v>Unmetered Scattered Load</v>
      </c>
      <c r="D311" s="114" t="s">
        <v>63</v>
      </c>
      <c r="E311" s="25"/>
      <c r="F311" s="36">
        <f>'WRZ BI (2030)'!I311</f>
        <v>0</v>
      </c>
      <c r="G311" s="115">
        <v>1</v>
      </c>
      <c r="H311" s="116">
        <f t="shared" si="36"/>
        <v>0</v>
      </c>
      <c r="I311" s="29">
        <v>0</v>
      </c>
      <c r="J311" s="121">
        <v>1</v>
      </c>
      <c r="K311" s="118">
        <f t="shared" si="37"/>
        <v>0</v>
      </c>
      <c r="L311" s="119">
        <f t="shared" si="35"/>
        <v>0</v>
      </c>
      <c r="M311" s="120" t="str">
        <f t="shared" si="38"/>
        <v/>
      </c>
    </row>
    <row r="312" spans="1:14" x14ac:dyDescent="0.25">
      <c r="A312" s="103" t="str">
        <f t="shared" si="34"/>
        <v>Unmetered Scattered Load</v>
      </c>
      <c r="D312" s="114" t="s">
        <v>64</v>
      </c>
      <c r="E312" s="25"/>
      <c r="F312" s="36">
        <f>'WRZ BI (2030)'!I312</f>
        <v>-9.2627036607196623E-5</v>
      </c>
      <c r="G312" s="55">
        <f>IF($E291&gt;0, $E291, $E290)</f>
        <v>450</v>
      </c>
      <c r="H312" s="116">
        <f t="shared" si="36"/>
        <v>-4.1682166473238483E-2</v>
      </c>
      <c r="I312" s="201">
        <v>-9.2627036607196623E-5</v>
      </c>
      <c r="J312" s="56">
        <f>IF($E291&gt;0, $E291, $E290)</f>
        <v>450</v>
      </c>
      <c r="K312" s="118">
        <f t="shared" si="37"/>
        <v>-4.1682166473238483E-2</v>
      </c>
      <c r="L312" s="119">
        <f t="shared" si="35"/>
        <v>0</v>
      </c>
      <c r="M312" s="120">
        <f t="shared" si="38"/>
        <v>0</v>
      </c>
    </row>
    <row r="313" spans="1:14" ht="26.4" x14ac:dyDescent="0.25">
      <c r="A313" s="103" t="str">
        <f t="shared" si="34"/>
        <v>Unmetered Scattered Load</v>
      </c>
      <c r="B313" s="103" t="s">
        <v>65</v>
      </c>
      <c r="C313" s="24">
        <f>B20</f>
        <v>4</v>
      </c>
      <c r="D313" s="46" t="s">
        <v>66</v>
      </c>
      <c r="E313" s="47"/>
      <c r="F313" s="48"/>
      <c r="G313" s="49"/>
      <c r="H313" s="50">
        <f>SUM(H304:H312)</f>
        <v>29.086047549655952</v>
      </c>
      <c r="I313" s="51"/>
      <c r="J313" s="52"/>
      <c r="K313" s="50">
        <f>SUM(K304:K312)</f>
        <v>31.078615569407503</v>
      </c>
      <c r="L313" s="41">
        <f>K313-H313</f>
        <v>1.9925680197515518</v>
      </c>
      <c r="M313" s="42">
        <f>IF((H313)=0,"",(L313/H313))</f>
        <v>6.8505974087741645E-2</v>
      </c>
    </row>
    <row r="314" spans="1:14" x14ac:dyDescent="0.25">
      <c r="A314" s="103" t="str">
        <f t="shared" si="34"/>
        <v>Unmetered Scattered Load</v>
      </c>
      <c r="D314" s="126" t="s">
        <v>67</v>
      </c>
      <c r="E314" s="25"/>
      <c r="F314" s="36">
        <f>'WRZ BI (2030)'!I314</f>
        <v>1.3899999999999999E-2</v>
      </c>
      <c r="G314" s="43">
        <f>IF($E291&gt;0, $E291, $E290*$E292)</f>
        <v>468.67500000000007</v>
      </c>
      <c r="H314" s="116">
        <f>G314*F314</f>
        <v>6.5145825000000004</v>
      </c>
      <c r="I314" s="201">
        <v>1.47E-2</v>
      </c>
      <c r="J314" s="44">
        <f>IF($E291&gt;0, $E291, $E290*$E293)</f>
        <v>468.67500000000007</v>
      </c>
      <c r="K314" s="118">
        <f>J314*I314</f>
        <v>6.8895225000000009</v>
      </c>
      <c r="L314" s="119">
        <f t="shared" si="35"/>
        <v>0.3749400000000005</v>
      </c>
      <c r="M314" s="120">
        <f>IF(ISERROR(L314/H314), "", L314/H314)</f>
        <v>5.7553956834532446E-2</v>
      </c>
      <c r="N314" s="127"/>
    </row>
    <row r="315" spans="1:14" ht="26.4" x14ac:dyDescent="0.25">
      <c r="A315" s="103" t="str">
        <f t="shared" si="34"/>
        <v>Unmetered Scattered Load</v>
      </c>
      <c r="D315" s="128" t="s">
        <v>68</v>
      </c>
      <c r="E315" s="25"/>
      <c r="F315" s="36">
        <f>'WRZ BI (2030)'!I315</f>
        <v>1.04E-2</v>
      </c>
      <c r="G315" s="43">
        <f>IF($E291&gt;0, $E291, $E290*$E292)</f>
        <v>468.67500000000007</v>
      </c>
      <c r="H315" s="116">
        <f>G315*F315</f>
        <v>4.8742200000000002</v>
      </c>
      <c r="I315" s="201">
        <v>1.0999999999999999E-2</v>
      </c>
      <c r="J315" s="44">
        <f>IF($E291&gt;0, $E291, $E290*$E293)</f>
        <v>468.67500000000007</v>
      </c>
      <c r="K315" s="118">
        <f>J315*I315</f>
        <v>5.1554250000000001</v>
      </c>
      <c r="L315" s="119">
        <f t="shared" si="35"/>
        <v>0.28120499999999993</v>
      </c>
      <c r="M315" s="120">
        <f>IF(ISERROR(L315/H315), "", L315/H315)</f>
        <v>5.7692307692307675E-2</v>
      </c>
      <c r="N315" s="127"/>
    </row>
    <row r="316" spans="1:14" ht="26.4" x14ac:dyDescent="0.25">
      <c r="A316" s="103" t="str">
        <f t="shared" si="34"/>
        <v>Unmetered Scattered Load</v>
      </c>
      <c r="B316" s="103" t="s">
        <v>69</v>
      </c>
      <c r="C316" s="24">
        <f>B20</f>
        <v>4</v>
      </c>
      <c r="D316" s="46" t="s">
        <v>70</v>
      </c>
      <c r="E316" s="47"/>
      <c r="F316" s="48"/>
      <c r="G316" s="49"/>
      <c r="H316" s="50">
        <f>SUM(H313:H315)</f>
        <v>40.474850049655956</v>
      </c>
      <c r="I316" s="51"/>
      <c r="J316" s="52"/>
      <c r="K316" s="50">
        <f>SUM(K313:K315)</f>
        <v>43.123563069407503</v>
      </c>
      <c r="L316" s="41">
        <f>K316-H316</f>
        <v>2.6487130197515469</v>
      </c>
      <c r="M316" s="42">
        <f>IF((H316)=0,"",(L316/H316))</f>
        <v>6.5440959423000045E-2</v>
      </c>
    </row>
    <row r="317" spans="1:14" ht="26.4" x14ac:dyDescent="0.25">
      <c r="A317" s="103" t="str">
        <f t="shared" si="34"/>
        <v>Unmetered Scattered Load</v>
      </c>
      <c r="D317" s="129" t="s">
        <v>71</v>
      </c>
      <c r="E317" s="25"/>
      <c r="F317" s="34">
        <v>4.7000000000000002E-3</v>
      </c>
      <c r="G317" s="43">
        <f>E290*E292</f>
        <v>468.67500000000007</v>
      </c>
      <c r="H317" s="53">
        <f>G317*F317</f>
        <v>2.2027725000000005</v>
      </c>
      <c r="I317" s="35">
        <f>F317</f>
        <v>4.7000000000000002E-3</v>
      </c>
      <c r="J317" s="44">
        <f>E290*E293</f>
        <v>468.67500000000007</v>
      </c>
      <c r="K317" s="31">
        <f>J317*I317</f>
        <v>2.2027725000000005</v>
      </c>
      <c r="L317" s="119">
        <f t="shared" si="35"/>
        <v>0</v>
      </c>
      <c r="M317" s="120">
        <f>IF(ISERROR(L317/H317), "", L317/H317)</f>
        <v>0</v>
      </c>
    </row>
    <row r="318" spans="1:14" ht="26.4" x14ac:dyDescent="0.25">
      <c r="A318" s="103" t="str">
        <f t="shared" si="34"/>
        <v>Unmetered Scattered Load</v>
      </c>
      <c r="D318" s="129" t="s">
        <v>72</v>
      </c>
      <c r="E318" s="25"/>
      <c r="F318" s="34">
        <v>5.9999999999999995E-4</v>
      </c>
      <c r="G318" s="43">
        <f>E290*E292</f>
        <v>468.67500000000007</v>
      </c>
      <c r="H318" s="53">
        <f>G318*F318</f>
        <v>0.28120500000000004</v>
      </c>
      <c r="I318" s="35">
        <f>F318</f>
        <v>5.9999999999999995E-4</v>
      </c>
      <c r="J318" s="44">
        <f>E290*E293</f>
        <v>468.67500000000007</v>
      </c>
      <c r="K318" s="31">
        <f>J318*I318</f>
        <v>0.28120500000000004</v>
      </c>
      <c r="L318" s="119">
        <f t="shared" si="35"/>
        <v>0</v>
      </c>
      <c r="M318" s="120">
        <f>IF(ISERROR(L318/H318), "", L318/H318)</f>
        <v>0</v>
      </c>
    </row>
    <row r="319" spans="1:14" x14ac:dyDescent="0.25">
      <c r="A319" s="103" t="str">
        <f t="shared" si="34"/>
        <v>Unmetered Scattered Load</v>
      </c>
      <c r="D319" s="25" t="s">
        <v>73</v>
      </c>
      <c r="E319" s="25"/>
      <c r="F319" s="54">
        <v>0.25</v>
      </c>
      <c r="G319" s="115">
        <v>1</v>
      </c>
      <c r="H319" s="130">
        <f>G319*F319</f>
        <v>0.25</v>
      </c>
      <c r="I319" s="45">
        <v>0.25</v>
      </c>
      <c r="J319" s="117">
        <v>1</v>
      </c>
      <c r="K319" s="118">
        <f>J319*I319</f>
        <v>0.25</v>
      </c>
      <c r="L319" s="119">
        <f t="shared" si="35"/>
        <v>0</v>
      </c>
      <c r="M319" s="120">
        <f>IF(ISERROR(L319/H319), "", L319/H319)</f>
        <v>0</v>
      </c>
    </row>
    <row r="320" spans="1:14" ht="26.4" hidden="1" customHeight="1" x14ac:dyDescent="0.25">
      <c r="A320" s="103" t="str">
        <f t="shared" si="34"/>
        <v>Unmetered Scattered Load</v>
      </c>
      <c r="D320" s="129" t="s">
        <v>74</v>
      </c>
      <c r="E320" s="25"/>
      <c r="F320" s="34"/>
      <c r="G320" s="55"/>
      <c r="H320" s="130"/>
      <c r="I320" s="35"/>
      <c r="J320" s="56"/>
      <c r="K320" s="118"/>
      <c r="L320" s="119"/>
      <c r="M320" s="120"/>
    </row>
    <row r="321" spans="1:13" x14ac:dyDescent="0.25">
      <c r="A321" s="103" t="str">
        <f t="shared" si="34"/>
        <v>Unmetered Scattered Load</v>
      </c>
      <c r="B321" s="103" t="s">
        <v>12</v>
      </c>
      <c r="D321" s="25" t="s">
        <v>75</v>
      </c>
      <c r="E321" s="25"/>
      <c r="F321" s="34">
        <v>9.8000000000000004E-2</v>
      </c>
      <c r="G321" s="55">
        <f>IF(AND(E290*12&gt;=150000),OffPeakPer*E290*E292,OffPeakPer*E290)</f>
        <v>288</v>
      </c>
      <c r="H321" s="130">
        <f>G321*F321</f>
        <v>28.224</v>
      </c>
      <c r="I321" s="35">
        <f>F321</f>
        <v>9.8000000000000004E-2</v>
      </c>
      <c r="J321" s="56">
        <f>IF(AND(E290*12&gt;=150000),OffPeakPer*E290*E293,OffPeakPer*E290)</f>
        <v>288</v>
      </c>
      <c r="K321" s="118">
        <f>J321*I321</f>
        <v>28.224</v>
      </c>
      <c r="L321" s="119">
        <f>K321-H321</f>
        <v>0</v>
      </c>
      <c r="M321" s="120">
        <f>IF(ISERROR(L321/H321), "", L321/H321)</f>
        <v>0</v>
      </c>
    </row>
    <row r="322" spans="1:13" x14ac:dyDescent="0.25">
      <c r="A322" s="103" t="str">
        <f t="shared" si="34"/>
        <v>Unmetered Scattered Load</v>
      </c>
      <c r="B322" s="103" t="s">
        <v>12</v>
      </c>
      <c r="D322" s="25" t="s">
        <v>76</v>
      </c>
      <c r="E322" s="25"/>
      <c r="F322" s="34">
        <v>0.157</v>
      </c>
      <c r="G322" s="55">
        <f>IF(AND(E290*12&gt;=150000),MidPeakPer*E290*E292,MidPeakPer*E290)</f>
        <v>81</v>
      </c>
      <c r="H322" s="130">
        <f>G322*F322</f>
        <v>12.717000000000001</v>
      </c>
      <c r="I322" s="35">
        <f>F322</f>
        <v>0.157</v>
      </c>
      <c r="J322" s="56">
        <f>IF(AND(E290*12&gt;=150000),MidPeakPer*E290*E293,MidPeakPer*E290)</f>
        <v>81</v>
      </c>
      <c r="K322" s="118">
        <f>J322*I322</f>
        <v>12.717000000000001</v>
      </c>
      <c r="L322" s="119">
        <f>K322-H322</f>
        <v>0</v>
      </c>
      <c r="M322" s="120">
        <f>IF(ISERROR(L322/H322), "", L322/H322)</f>
        <v>0</v>
      </c>
    </row>
    <row r="323" spans="1:13" ht="13.8" thickBot="1" x14ac:dyDescent="0.3">
      <c r="A323" s="103" t="str">
        <f t="shared" si="34"/>
        <v>Unmetered Scattered Load</v>
      </c>
      <c r="B323" s="103" t="s">
        <v>12</v>
      </c>
      <c r="D323" s="103" t="s">
        <v>77</v>
      </c>
      <c r="E323" s="25"/>
      <c r="F323" s="34">
        <v>0.20300000000000001</v>
      </c>
      <c r="G323" s="55">
        <f>IF(AND(E290*12&gt;=150000),OnPeakPer*E290*E292,OnPeakPer*E290)</f>
        <v>81</v>
      </c>
      <c r="H323" s="130">
        <f>G323*F323</f>
        <v>16.443000000000001</v>
      </c>
      <c r="I323" s="35">
        <f>F323</f>
        <v>0.20300000000000001</v>
      </c>
      <c r="J323" s="56">
        <f>IF(AND(E290*12&gt;=150000),OnPeakPer*E290*E293,OnPeakPer*E290)</f>
        <v>81</v>
      </c>
      <c r="K323" s="118">
        <f>J323*I323</f>
        <v>16.443000000000001</v>
      </c>
      <c r="L323" s="119">
        <f>K323-H323</f>
        <v>0</v>
      </c>
      <c r="M323" s="120">
        <f>IF(ISERROR(L323/H323), "", L323/H323)</f>
        <v>0</v>
      </c>
    </row>
    <row r="324" spans="1:13" ht="13.8" hidden="1" customHeight="1" thickBot="1" x14ac:dyDescent="0.3">
      <c r="A324" s="103" t="str">
        <f t="shared" si="34"/>
        <v>Unmetered Scattered Load</v>
      </c>
      <c r="B324" s="103" t="s">
        <v>78</v>
      </c>
      <c r="D324" s="25" t="s">
        <v>79</v>
      </c>
      <c r="E324" s="25"/>
      <c r="F324" s="34">
        <v>0.11308</v>
      </c>
      <c r="G324" s="55">
        <f>IF(AND(E290*12&gt;=150000),E290*E292,E290)</f>
        <v>450</v>
      </c>
      <c r="H324" s="130">
        <f>G324*F324</f>
        <v>50.886000000000003</v>
      </c>
      <c r="I324" s="35">
        <f>F324</f>
        <v>0.11308</v>
      </c>
      <c r="J324" s="56">
        <f>IF(AND(E290*12&gt;=150000),E290*E293,E290)</f>
        <v>450</v>
      </c>
      <c r="K324" s="118">
        <f>J324*I324</f>
        <v>50.886000000000003</v>
      </c>
      <c r="L324" s="119">
        <f>K324-H324</f>
        <v>0</v>
      </c>
      <c r="M324" s="120">
        <f>IF(ISERROR(L324/H324), "", L324/H324)</f>
        <v>0</v>
      </c>
    </row>
    <row r="325" spans="1:13" ht="13.8" hidden="1" customHeight="1" thickBot="1" x14ac:dyDescent="0.3">
      <c r="A325" s="103" t="str">
        <f t="shared" si="34"/>
        <v>Unmetered Scattered Load</v>
      </c>
      <c r="B325" s="103" t="s">
        <v>17</v>
      </c>
      <c r="D325" s="25" t="s">
        <v>80</v>
      </c>
      <c r="E325" s="25"/>
      <c r="F325" s="34">
        <v>0.11308</v>
      </c>
      <c r="G325" s="55">
        <f>IF(AND(E290*12&gt;=150000),E290*E292,E290)</f>
        <v>450</v>
      </c>
      <c r="H325" s="130">
        <f>G325*F325</f>
        <v>50.886000000000003</v>
      </c>
      <c r="I325" s="35">
        <f>F325</f>
        <v>0.11308</v>
      </c>
      <c r="J325" s="56">
        <f>IF(AND(E290*12&gt;=150000),E290*E293,E290)</f>
        <v>450</v>
      </c>
      <c r="K325" s="118">
        <f>J325*I325</f>
        <v>50.886000000000003</v>
      </c>
      <c r="L325" s="119">
        <f>K325-H325</f>
        <v>0</v>
      </c>
      <c r="M325" s="120">
        <f>IF(ISERROR(L325/H325), "", L325/H325)</f>
        <v>0</v>
      </c>
    </row>
    <row r="326" spans="1:13" ht="13.8" thickBot="1" x14ac:dyDescent="0.3">
      <c r="A326" s="103" t="str">
        <f t="shared" si="34"/>
        <v>Unmetered Scattered Load</v>
      </c>
      <c r="D326" s="58"/>
      <c r="E326" s="59"/>
      <c r="F326" s="60"/>
      <c r="G326" s="61"/>
      <c r="H326" s="62"/>
      <c r="I326" s="60"/>
      <c r="J326" s="63"/>
      <c r="K326" s="62"/>
      <c r="L326" s="64"/>
      <c r="M326" s="65"/>
    </row>
    <row r="327" spans="1:13" x14ac:dyDescent="0.25">
      <c r="A327" s="103" t="str">
        <f t="shared" si="34"/>
        <v>Unmetered Scattered Load</v>
      </c>
      <c r="B327" s="103" t="s">
        <v>12</v>
      </c>
      <c r="D327" s="135" t="s">
        <v>81</v>
      </c>
      <c r="E327" s="25"/>
      <c r="F327" s="136"/>
      <c r="G327" s="137"/>
      <c r="H327" s="138">
        <f>SUM(H317:H323,H316)</f>
        <v>100.59282754965596</v>
      </c>
      <c r="I327" s="139"/>
      <c r="J327" s="139"/>
      <c r="K327" s="138">
        <f>SUM(K317:K323,K316)</f>
        <v>103.2415405694075</v>
      </c>
      <c r="L327" s="140">
        <f>K327-H327</f>
        <v>2.6487130197515398</v>
      </c>
      <c r="M327" s="141">
        <f>IF((H327)=0,"",(L327/H327))</f>
        <v>2.6331032582258881E-2</v>
      </c>
    </row>
    <row r="328" spans="1:13" x14ac:dyDescent="0.25">
      <c r="A328" s="103" t="str">
        <f t="shared" si="34"/>
        <v>Unmetered Scattered Load</v>
      </c>
      <c r="B328" s="103" t="s">
        <v>12</v>
      </c>
      <c r="D328" s="142" t="s">
        <v>82</v>
      </c>
      <c r="E328" s="25"/>
      <c r="F328" s="136">
        <v>0.13</v>
      </c>
      <c r="G328" s="143"/>
      <c r="H328" s="144">
        <f>H327*F328</f>
        <v>13.077067581455276</v>
      </c>
      <c r="I328" s="145">
        <v>0.13</v>
      </c>
      <c r="J328" s="115"/>
      <c r="K328" s="144">
        <f>K327*I328</f>
        <v>13.421400274022975</v>
      </c>
      <c r="L328" s="119">
        <f>K328-H328</f>
        <v>0.34433269256769883</v>
      </c>
      <c r="M328" s="146">
        <f>IF((H328)=0,"",(L328/H328))</f>
        <v>2.6331032582258773E-2</v>
      </c>
    </row>
    <row r="329" spans="1:13" ht="14.4" x14ac:dyDescent="0.3">
      <c r="A329" s="103" t="str">
        <f t="shared" si="34"/>
        <v>Unmetered Scattered Load</v>
      </c>
      <c r="B329" s="103" t="s">
        <v>12</v>
      </c>
      <c r="D329" s="142" t="s">
        <v>83</v>
      </c>
      <c r="E329" s="147"/>
      <c r="F329" s="148">
        <v>0.23499999999999999</v>
      </c>
      <c r="G329" s="143"/>
      <c r="H329" s="144">
        <f>IF(OR(ISNUMBER(SEARCH("[DGEN]", E288))=TRUE, ISNUMBER(SEARCH("STREET LIGHT", E288))=TRUE), 0, IF(AND(E290=0, E291=0),0, IF(AND(E291=0, E290*12&gt;250000), 0, IF(AND(E290=0, E291&gt;=50), 0, IF(E290*12&lt;=250000, F329*H327*-1, IF(E291&lt;50, F329*H327*-1, 0))))))</f>
        <v>-23.639314474169151</v>
      </c>
      <c r="I329" s="148">
        <v>0.23499999999999999</v>
      </c>
      <c r="J329" s="115"/>
      <c r="K329" s="144">
        <f>IF(OR(ISNUMBER(SEARCH("[DGEN]", E288))=TRUE, ISNUMBER(SEARCH("STREET LIGHT", E288))=TRUE), 0, IF(AND(E290=0, E291=0),0, IF(AND(E291=0, E290*12&gt;250000), 0, IF(AND(E290=0, E291&gt;=50), 0, IF(E290*12&lt;=250000, I329*K327*-1, IF(E291&lt;50, I329*K327*-1, 0))))))</f>
        <v>-24.261762033810761</v>
      </c>
      <c r="L329" s="119">
        <f>K329-H329</f>
        <v>-0.62244755964161058</v>
      </c>
      <c r="M329" s="146"/>
    </row>
    <row r="330" spans="1:13" ht="13.8" thickBot="1" x14ac:dyDescent="0.3">
      <c r="A330" s="103" t="str">
        <f t="shared" si="34"/>
        <v>Unmetered Scattered Load</v>
      </c>
      <c r="B330" s="103" t="s">
        <v>84</v>
      </c>
      <c r="C330" s="24">
        <f>B20</f>
        <v>4</v>
      </c>
      <c r="D330" s="247" t="s">
        <v>85</v>
      </c>
      <c r="E330" s="247"/>
      <c r="F330" s="77"/>
      <c r="G330" s="78"/>
      <c r="H330" s="79">
        <f>H327+H328+H329</f>
        <v>90.030580656942092</v>
      </c>
      <c r="I330" s="80"/>
      <c r="J330" s="80"/>
      <c r="K330" s="81">
        <f>K327+K328+K329</f>
        <v>92.401178809619722</v>
      </c>
      <c r="L330" s="82">
        <f>K330-H330</f>
        <v>2.3705981526776299</v>
      </c>
      <c r="M330" s="83">
        <f>IF((H330)=0,"",(L330/H330))</f>
        <v>2.6331032582258898E-2</v>
      </c>
    </row>
    <row r="331" spans="1:13" ht="13.8" thickBot="1" x14ac:dyDescent="0.3">
      <c r="A331" s="103" t="str">
        <f t="shared" si="34"/>
        <v>Unmetered Scattered Load</v>
      </c>
      <c r="B331" s="103" t="s">
        <v>12</v>
      </c>
      <c r="D331" s="58"/>
      <c r="E331" s="59"/>
      <c r="F331" s="60"/>
      <c r="G331" s="61"/>
      <c r="H331" s="62"/>
      <c r="I331" s="60"/>
      <c r="J331" s="63"/>
      <c r="K331" s="62"/>
      <c r="L331" s="64"/>
      <c r="M331" s="65"/>
    </row>
    <row r="332" spans="1:13" hidden="1" x14ac:dyDescent="0.25">
      <c r="A332" s="103" t="str">
        <f t="shared" si="34"/>
        <v>Unmetered Scattered Load</v>
      </c>
      <c r="B332" s="103" t="s">
        <v>78</v>
      </c>
      <c r="D332" s="135" t="s">
        <v>86</v>
      </c>
      <c r="E332" s="25"/>
      <c r="F332" s="136"/>
      <c r="G332" s="137"/>
      <c r="H332" s="138">
        <f>SUM(H324,H317:H320,H316)</f>
        <v>94.09482754965596</v>
      </c>
      <c r="I332" s="139"/>
      <c r="J332" s="139"/>
      <c r="K332" s="138">
        <f>SUM(K324,K317:K320,K316)</f>
        <v>96.743540569407514</v>
      </c>
      <c r="L332" s="140">
        <f>K332-H332</f>
        <v>2.648713019751554</v>
      </c>
      <c r="M332" s="141">
        <f>IF((H332)=0,"",(L332/H332))</f>
        <v>2.8149400862165018E-2</v>
      </c>
    </row>
    <row r="333" spans="1:13" hidden="1" x14ac:dyDescent="0.25">
      <c r="A333" s="103" t="str">
        <f t="shared" si="34"/>
        <v>Unmetered Scattered Load</v>
      </c>
      <c r="B333" s="103" t="s">
        <v>78</v>
      </c>
      <c r="D333" s="142" t="s">
        <v>82</v>
      </c>
      <c r="E333" s="25"/>
      <c r="F333" s="136">
        <v>0.13</v>
      </c>
      <c r="G333" s="137"/>
      <c r="H333" s="144">
        <f>H332*F333</f>
        <v>12.232327581455275</v>
      </c>
      <c r="I333" s="136">
        <v>0.13</v>
      </c>
      <c r="J333" s="145"/>
      <c r="K333" s="144">
        <f>K332*I333</f>
        <v>12.576660274022977</v>
      </c>
      <c r="L333" s="119">
        <f>K333-H333</f>
        <v>0.34433269256770238</v>
      </c>
      <c r="M333" s="146">
        <f>IF((H333)=0,"",(L333/H333))</f>
        <v>2.8149400862165046E-2</v>
      </c>
    </row>
    <row r="334" spans="1:13" ht="14.4" hidden="1" x14ac:dyDescent="0.3">
      <c r="A334" s="103" t="str">
        <f t="shared" si="34"/>
        <v>Unmetered Scattered Load</v>
      </c>
      <c r="B334" s="103" t="s">
        <v>78</v>
      </c>
      <c r="D334" s="142" t="s">
        <v>83</v>
      </c>
      <c r="E334" s="147"/>
      <c r="F334" s="148">
        <v>0.23499999999999999</v>
      </c>
      <c r="G334" s="137"/>
      <c r="H334" s="144">
        <f>IF(OR(ISNUMBER(SEARCH("[DGEN]", E288))=TRUE, ISNUMBER(SEARCH("STREET LIGHT", E288))=TRUE), 0, IF(AND(E290=0, E291=0),0, IF(AND(E291=0, E290*12&gt;250000), 0, IF(AND(E290=0, E291&gt;=50), 0, IF(E290*12&lt;=250000, F334*H332*-1, IF(E291&lt;50, F334*H332*-1, 0))))))</f>
        <v>-22.112284474169151</v>
      </c>
      <c r="I334" s="148">
        <v>0.23499999999999999</v>
      </c>
      <c r="J334" s="145"/>
      <c r="K334" s="144">
        <f>IF(OR(ISNUMBER(SEARCH("[DGEN]", E288))=TRUE, ISNUMBER(SEARCH("STREET LIGHT", E288))=TRUE), 0, IF(AND(E290=0, E291=0),0, IF(AND(E291=0, E290*12&gt;250000), 0, IF(AND(E290=0, E291&gt;=50), 0, IF(E290*12&lt;=250000, I334*K332*-1, IF(E291&lt;50, I334*K332*-1, 0))))))</f>
        <v>-22.734732033810765</v>
      </c>
      <c r="L334" s="119"/>
      <c r="M334" s="146"/>
    </row>
    <row r="335" spans="1:13" hidden="1" x14ac:dyDescent="0.25">
      <c r="A335" s="103" t="str">
        <f t="shared" si="34"/>
        <v>Unmetered Scattered Load</v>
      </c>
      <c r="B335" s="103" t="s">
        <v>87</v>
      </c>
      <c r="D335" s="248" t="s">
        <v>86</v>
      </c>
      <c r="E335" s="248"/>
      <c r="F335" s="149"/>
      <c r="G335" s="143"/>
      <c r="H335" s="138">
        <f>SUM(H332,H333)</f>
        <v>106.32715513111124</v>
      </c>
      <c r="I335" s="150"/>
      <c r="J335" s="150"/>
      <c r="K335" s="138">
        <f>SUM(K332,K333)</f>
        <v>109.32020084343048</v>
      </c>
      <c r="L335" s="140">
        <f>K335-H335</f>
        <v>2.993045712319244</v>
      </c>
      <c r="M335" s="141">
        <f>IF((H335)=0,"",(L335/H335))</f>
        <v>2.81494008621649E-2</v>
      </c>
    </row>
    <row r="336" spans="1:13" ht="13.8" hidden="1" thickBot="1" x14ac:dyDescent="0.3">
      <c r="A336" s="103" t="str">
        <f t="shared" si="34"/>
        <v>Unmetered Scattered Load</v>
      </c>
      <c r="B336" s="103" t="s">
        <v>78</v>
      </c>
      <c r="D336" s="131"/>
      <c r="E336" s="132"/>
      <c r="F336" s="151"/>
      <c r="G336" s="152"/>
      <c r="H336" s="153"/>
      <c r="I336" s="151"/>
      <c r="J336" s="133"/>
      <c r="K336" s="153"/>
      <c r="L336" s="154"/>
      <c r="M336" s="134"/>
    </row>
    <row r="337" spans="1:14" hidden="1" x14ac:dyDescent="0.25">
      <c r="A337" s="103" t="str">
        <f t="shared" si="34"/>
        <v>Unmetered Scattered Load</v>
      </c>
      <c r="B337" s="103" t="s">
        <v>17</v>
      </c>
      <c r="D337" s="135" t="s">
        <v>88</v>
      </c>
      <c r="E337" s="25"/>
      <c r="F337" s="136"/>
      <c r="G337" s="137"/>
      <c r="H337" s="138">
        <f>SUM(H325,H317:H320,H316)</f>
        <v>94.09482754965596</v>
      </c>
      <c r="I337" s="139"/>
      <c r="J337" s="139"/>
      <c r="K337" s="138">
        <f>SUM(K325,K317:K320,K316)</f>
        <v>96.743540569407514</v>
      </c>
      <c r="L337" s="140">
        <f>K337-H337</f>
        <v>2.648713019751554</v>
      </c>
      <c r="M337" s="141">
        <f>IF((H337)=0,"",(L337/H337))</f>
        <v>2.8149400862165018E-2</v>
      </c>
    </row>
    <row r="338" spans="1:14" hidden="1" x14ac:dyDescent="0.25">
      <c r="A338" s="103" t="str">
        <f t="shared" si="34"/>
        <v>Unmetered Scattered Load</v>
      </c>
      <c r="B338" s="103" t="s">
        <v>17</v>
      </c>
      <c r="D338" s="142" t="s">
        <v>82</v>
      </c>
      <c r="E338" s="25"/>
      <c r="F338" s="136">
        <v>0.13</v>
      </c>
      <c r="G338" s="137"/>
      <c r="H338" s="144">
        <f>H337*F338</f>
        <v>12.232327581455275</v>
      </c>
      <c r="I338" s="136">
        <v>0.13</v>
      </c>
      <c r="J338" s="145"/>
      <c r="K338" s="144">
        <f>K337*I338</f>
        <v>12.576660274022977</v>
      </c>
      <c r="L338" s="119">
        <f>K338-H338</f>
        <v>0.34433269256770238</v>
      </c>
      <c r="M338" s="146">
        <f>IF((H338)=0,"",(L338/H338))</f>
        <v>2.8149400862165046E-2</v>
      </c>
    </row>
    <row r="339" spans="1:14" ht="14.4" hidden="1" x14ac:dyDescent="0.3">
      <c r="A339" s="103" t="str">
        <f t="shared" si="34"/>
        <v>Unmetered Scattered Load</v>
      </c>
      <c r="B339" s="103" t="s">
        <v>17</v>
      </c>
      <c r="D339" s="142" t="s">
        <v>83</v>
      </c>
      <c r="E339" s="147"/>
      <c r="F339" s="148">
        <v>0.23499999999999999</v>
      </c>
      <c r="G339" s="137"/>
      <c r="H339" s="144">
        <f>IF(OR(ISNUMBER(SEARCH("[DGEN]", E288))=TRUE, ISNUMBER(SEARCH("STREET LIGHT", E288))=TRUE), 0, IF(AND(E290=0, E291=0),0, IF(AND(E291=0, E290*12&gt;250000), 0, IF(AND(E290=0, E291&gt;=50), 0, IF(E290*12&lt;=250000, F339*H337*-1, IF(E291&lt;50, F339*H337*-1, 0))))))</f>
        <v>-22.112284474169151</v>
      </c>
      <c r="I339" s="148">
        <v>0.23499999999999999</v>
      </c>
      <c r="J339" s="145"/>
      <c r="K339" s="144">
        <f>IF(OR(ISNUMBER(SEARCH("[DGEN]", E288))=TRUE, ISNUMBER(SEARCH("STREET LIGHT", E288))=TRUE), 0, IF(AND(E290=0, E291=0),0, IF(AND(E291=0, E290*12&gt;250000), 0, IF(AND(E290=0, E291&gt;=50), 0, IF(E290*12&lt;=250000, I339*K337*-1, IF(E291&lt;50, I339*K337*-1, 0))))))</f>
        <v>-22.734732033810765</v>
      </c>
      <c r="L339" s="119"/>
      <c r="M339" s="146"/>
    </row>
    <row r="340" spans="1:14" hidden="1" x14ac:dyDescent="0.25">
      <c r="A340" s="103" t="str">
        <f t="shared" si="34"/>
        <v>Unmetered Scattered Load</v>
      </c>
      <c r="B340" s="103" t="s">
        <v>89</v>
      </c>
      <c r="D340" s="248" t="s">
        <v>88</v>
      </c>
      <c r="E340" s="248"/>
      <c r="F340" s="149"/>
      <c r="G340" s="143"/>
      <c r="H340" s="138">
        <f>SUM(H337,H338)</f>
        <v>106.32715513111124</v>
      </c>
      <c r="I340" s="150"/>
      <c r="J340" s="150"/>
      <c r="K340" s="138">
        <f>SUM(K337,K338)</f>
        <v>109.32020084343048</v>
      </c>
      <c r="L340" s="140">
        <f>K340-H340</f>
        <v>2.993045712319244</v>
      </c>
      <c r="M340" s="141">
        <f>IF((H340)=0,"",(L340/H340))</f>
        <v>2.81494008621649E-2</v>
      </c>
    </row>
    <row r="341" spans="1:14" ht="13.8" hidden="1" thickBot="1" x14ac:dyDescent="0.3">
      <c r="A341" s="103" t="str">
        <f t="shared" si="34"/>
        <v>Unmetered Scattered Load</v>
      </c>
      <c r="B341" s="103" t="s">
        <v>17</v>
      </c>
      <c r="D341" s="131"/>
      <c r="E341" s="132"/>
      <c r="F341" s="155"/>
      <c r="G341" s="152"/>
      <c r="H341" s="156"/>
      <c r="I341" s="155"/>
      <c r="J341" s="133"/>
      <c r="K341" s="156"/>
      <c r="L341" s="154"/>
      <c r="M341" s="157"/>
    </row>
    <row r="344" spans="1:14" x14ac:dyDescent="0.25">
      <c r="C344" s="103"/>
      <c r="D344" s="104" t="s">
        <v>34</v>
      </c>
      <c r="E344" s="249" t="str">
        <f>D21</f>
        <v>Sentinel</v>
      </c>
      <c r="F344" s="250"/>
      <c r="G344" s="250"/>
      <c r="H344" s="250"/>
      <c r="I344" s="250"/>
      <c r="J344" s="251"/>
      <c r="K344" s="103" t="str">
        <f>IF(N21="DEMAND - INTERVAL","RTSR - INTERVAL METERED","")</f>
        <v/>
      </c>
    </row>
    <row r="345" spans="1:14" x14ac:dyDescent="0.25">
      <c r="C345" s="103"/>
      <c r="D345" s="104" t="s">
        <v>35</v>
      </c>
      <c r="E345" s="252" t="str">
        <f>H21</f>
        <v>RPP</v>
      </c>
      <c r="F345" s="253"/>
      <c r="G345" s="254"/>
      <c r="H345" s="20"/>
      <c r="I345" s="20"/>
    </row>
    <row r="346" spans="1:14" ht="15.6" x14ac:dyDescent="0.25">
      <c r="C346" s="103"/>
      <c r="D346" s="104" t="s">
        <v>36</v>
      </c>
      <c r="E346" s="21">
        <f>K21</f>
        <v>60</v>
      </c>
      <c r="F346" s="105" t="s">
        <v>11</v>
      </c>
      <c r="J346" s="22"/>
      <c r="K346" s="22"/>
      <c r="L346" s="22"/>
      <c r="M346" s="22"/>
      <c r="N346" s="22"/>
    </row>
    <row r="347" spans="1:14" ht="15.6" x14ac:dyDescent="0.3">
      <c r="C347" s="103"/>
      <c r="D347" s="104" t="s">
        <v>37</v>
      </c>
      <c r="E347" s="21">
        <f>L21</f>
        <v>0.2</v>
      </c>
      <c r="F347" s="106" t="s">
        <v>16</v>
      </c>
      <c r="G347" s="107"/>
      <c r="H347" s="108"/>
      <c r="I347" s="108"/>
      <c r="J347" s="108"/>
    </row>
    <row r="348" spans="1:14" x14ac:dyDescent="0.25">
      <c r="C348" s="103"/>
      <c r="D348" s="104" t="s">
        <v>38</v>
      </c>
      <c r="E348" s="23">
        <f>I21</f>
        <v>1.0415000000000001</v>
      </c>
    </row>
    <row r="349" spans="1:14" x14ac:dyDescent="0.25">
      <c r="C349" s="103"/>
      <c r="D349" s="104" t="s">
        <v>39</v>
      </c>
      <c r="E349" s="23">
        <f>J21</f>
        <v>1.0415000000000001</v>
      </c>
    </row>
    <row r="350" spans="1:14" x14ac:dyDescent="0.25">
      <c r="C350" s="103"/>
    </row>
    <row r="351" spans="1:14" x14ac:dyDescent="0.25">
      <c r="C351" s="103"/>
      <c r="E351" s="105"/>
      <c r="F351" s="237" t="s">
        <v>40</v>
      </c>
      <c r="G351" s="238"/>
      <c r="H351" s="239"/>
      <c r="I351" s="237" t="s">
        <v>41</v>
      </c>
      <c r="J351" s="238"/>
      <c r="K351" s="239"/>
      <c r="L351" s="237" t="s">
        <v>42</v>
      </c>
      <c r="M351" s="239"/>
    </row>
    <row r="352" spans="1:14" x14ac:dyDescent="0.25">
      <c r="C352" s="103"/>
      <c r="E352" s="240"/>
      <c r="F352" s="109" t="s">
        <v>43</v>
      </c>
      <c r="G352" s="109" t="s">
        <v>44</v>
      </c>
      <c r="H352" s="110" t="s">
        <v>45</v>
      </c>
      <c r="I352" s="109" t="s">
        <v>43</v>
      </c>
      <c r="J352" s="111" t="s">
        <v>44</v>
      </c>
      <c r="K352" s="110" t="s">
        <v>45</v>
      </c>
      <c r="L352" s="242" t="s">
        <v>46</v>
      </c>
      <c r="M352" s="244" t="s">
        <v>47</v>
      </c>
    </row>
    <row r="353" spans="1:14" x14ac:dyDescent="0.25">
      <c r="C353" s="103"/>
      <c r="E353" s="241"/>
      <c r="F353" s="112" t="s">
        <v>48</v>
      </c>
      <c r="G353" s="112"/>
      <c r="H353" s="113" t="s">
        <v>48</v>
      </c>
      <c r="I353" s="112" t="s">
        <v>48</v>
      </c>
      <c r="J353" s="113"/>
      <c r="K353" s="113" t="s">
        <v>48</v>
      </c>
      <c r="L353" s="243"/>
      <c r="M353" s="245"/>
    </row>
    <row r="354" spans="1:14" x14ac:dyDescent="0.25">
      <c r="A354" s="103" t="str">
        <f>$E344</f>
        <v>Sentinel</v>
      </c>
      <c r="D354" s="114" t="s">
        <v>49</v>
      </c>
      <c r="E354" s="25"/>
      <c r="F354" s="26">
        <f>'WRZ BI (2030)'!I354</f>
        <v>8.51</v>
      </c>
      <c r="G354" s="115">
        <v>1</v>
      </c>
      <c r="H354" s="116">
        <f>G354*F354</f>
        <v>8.51</v>
      </c>
      <c r="I354" s="29">
        <v>9.17</v>
      </c>
      <c r="J354" s="117">
        <v>1</v>
      </c>
      <c r="K354" s="118">
        <f>J354*I354</f>
        <v>9.17</v>
      </c>
      <c r="L354" s="119">
        <f>K354-H354</f>
        <v>0.66000000000000014</v>
      </c>
      <c r="M354" s="120">
        <f>IF(ISERROR(L354/H354), "", L354/H354)</f>
        <v>7.7555816686251486E-2</v>
      </c>
      <c r="N354" s="158"/>
    </row>
    <row r="355" spans="1:14" x14ac:dyDescent="0.25">
      <c r="A355" s="103" t="str">
        <f t="shared" ref="A355:A397" si="39">A354</f>
        <v>Sentinel</v>
      </c>
      <c r="D355" s="114" t="s">
        <v>50</v>
      </c>
      <c r="E355" s="25"/>
      <c r="F355" s="36">
        <f>'WRZ BI (2030)'!I355</f>
        <v>25.177099999999999</v>
      </c>
      <c r="G355" s="115">
        <f>IF($E347&gt;0, $E347, $E346)</f>
        <v>0.2</v>
      </c>
      <c r="H355" s="116">
        <f>G355*F355</f>
        <v>5.0354200000000002</v>
      </c>
      <c r="I355" s="201">
        <v>27.144400000000001</v>
      </c>
      <c r="J355" s="117">
        <f>IF($E347&gt;0, $E347, $E346)</f>
        <v>0.2</v>
      </c>
      <c r="K355" s="118">
        <f>J355*I355</f>
        <v>5.4288800000000004</v>
      </c>
      <c r="L355" s="119">
        <f>K355-H355</f>
        <v>0.39346000000000014</v>
      </c>
      <c r="M355" s="120">
        <f>IF(ISERROR(L355/H355), "", L355/H355)</f>
        <v>7.8138467099070213E-2</v>
      </c>
      <c r="N355" s="158"/>
    </row>
    <row r="356" spans="1:14" ht="13.2" hidden="1" customHeight="1" x14ac:dyDescent="0.25">
      <c r="A356" s="103" t="str">
        <f t="shared" si="39"/>
        <v>Sentinel</v>
      </c>
      <c r="D356" s="114" t="s">
        <v>51</v>
      </c>
      <c r="E356" s="25"/>
      <c r="F356" s="34"/>
      <c r="G356" s="115">
        <f>IF($E347&gt;0, $E347, $E346)</f>
        <v>0.2</v>
      </c>
      <c r="H356" s="116">
        <v>0</v>
      </c>
      <c r="I356" s="35"/>
      <c r="J356" s="117">
        <f>IF($E347&gt;0, $E347, $E346)</f>
        <v>0.2</v>
      </c>
      <c r="K356" s="118">
        <v>0</v>
      </c>
      <c r="L356" s="119"/>
      <c r="M356" s="120"/>
    </row>
    <row r="357" spans="1:14" ht="13.2" hidden="1" customHeight="1" x14ac:dyDescent="0.25">
      <c r="A357" s="103" t="str">
        <f t="shared" si="39"/>
        <v>Sentinel</v>
      </c>
      <c r="D357" s="114" t="s">
        <v>52</v>
      </c>
      <c r="E357" s="25"/>
      <c r="F357" s="34"/>
      <c r="G357" s="115">
        <f>IF($E347&gt;0, $E347, $E346)</f>
        <v>0.2</v>
      </c>
      <c r="H357" s="116">
        <v>0</v>
      </c>
      <c r="I357" s="35"/>
      <c r="J357" s="121">
        <f>IF($E347&gt;0, $E347, $E346)</f>
        <v>0.2</v>
      </c>
      <c r="K357" s="118">
        <v>0</v>
      </c>
      <c r="L357" s="119">
        <f t="shared" ref="L357:L375" si="40">K357-H357</f>
        <v>0</v>
      </c>
      <c r="M357" s="120" t="str">
        <f>IF(ISERROR(L357/H357), "", L357/H357)</f>
        <v/>
      </c>
    </row>
    <row r="358" spans="1:14" x14ac:dyDescent="0.25">
      <c r="A358" s="103" t="str">
        <f t="shared" si="39"/>
        <v>Sentinel</v>
      </c>
      <c r="D358" s="114" t="s">
        <v>53</v>
      </c>
      <c r="E358" s="25"/>
      <c r="F358" s="26">
        <f>'WRZ BI (2030)'!F358</f>
        <v>0</v>
      </c>
      <c r="G358" s="115">
        <v>1</v>
      </c>
      <c r="H358" s="116">
        <f>G358*F358</f>
        <v>0</v>
      </c>
      <c r="I358" s="29">
        <v>0</v>
      </c>
      <c r="J358" s="117">
        <v>1</v>
      </c>
      <c r="K358" s="118">
        <f>J358*I358</f>
        <v>0</v>
      </c>
      <c r="L358" s="119">
        <f t="shared" si="40"/>
        <v>0</v>
      </c>
      <c r="M358" s="120" t="str">
        <f>IF(ISERROR(L358/H358), "", L358/H358)</f>
        <v/>
      </c>
    </row>
    <row r="359" spans="1:14" x14ac:dyDescent="0.25">
      <c r="A359" s="103" t="str">
        <f t="shared" si="39"/>
        <v>Sentinel</v>
      </c>
      <c r="D359" s="114" t="s">
        <v>54</v>
      </c>
      <c r="E359" s="25"/>
      <c r="F359" s="36">
        <f>'WRZ BI (2030)'!I359</f>
        <v>1.9819360620425912</v>
      </c>
      <c r="G359" s="115">
        <f>IF($E347&gt;0, $E347, $E346)</f>
        <v>0.2</v>
      </c>
      <c r="H359" s="116">
        <f>G359*F359</f>
        <v>0.39638721240851826</v>
      </c>
      <c r="I359" s="201">
        <v>1.9819360620425912</v>
      </c>
      <c r="J359" s="117">
        <f>IF($E347&gt;0, $E347, $E346)</f>
        <v>0.2</v>
      </c>
      <c r="K359" s="118">
        <f>J359*I359</f>
        <v>0.39638721240851826</v>
      </c>
      <c r="L359" s="119">
        <f t="shared" si="40"/>
        <v>0</v>
      </c>
      <c r="M359" s="120">
        <f>IF(ISERROR(L359/H359), "", L359/H359)</f>
        <v>0</v>
      </c>
    </row>
    <row r="360" spans="1:14" x14ac:dyDescent="0.25">
      <c r="A360" s="103" t="str">
        <f t="shared" si="39"/>
        <v>Sentinel</v>
      </c>
      <c r="B360" s="103" t="s">
        <v>55</v>
      </c>
      <c r="C360" s="24">
        <f>B21</f>
        <v>5</v>
      </c>
      <c r="D360" s="122" t="s">
        <v>56</v>
      </c>
      <c r="E360" s="7"/>
      <c r="F360" s="37"/>
      <c r="G360" s="38"/>
      <c r="H360" s="39">
        <f>SUM(H354:H359)</f>
        <v>13.941807212408518</v>
      </c>
      <c r="I360" s="51"/>
      <c r="J360" s="40"/>
      <c r="K360" s="39">
        <f>SUM(K354:K359)</f>
        <v>14.995267212408519</v>
      </c>
      <c r="L360" s="41">
        <f>K360-H360</f>
        <v>1.0534600000000012</v>
      </c>
      <c r="M360" s="42">
        <f>IF((H360)=0,"",(L360/H360))</f>
        <v>7.5561222727452318E-2</v>
      </c>
    </row>
    <row r="361" spans="1:14" x14ac:dyDescent="0.25">
      <c r="A361" s="103" t="str">
        <f t="shared" si="39"/>
        <v>Sentinel</v>
      </c>
      <c r="D361" s="123" t="s">
        <v>57</v>
      </c>
      <c r="E361" s="25"/>
      <c r="F361" s="34">
        <f>IF((E346*12&gt;=150000), 0, IF(E345="RPP",(F377*OffPeakPer+F378*MidPeakPer+F379*OnPeakPer),IF(E345="Non-RPP (Retailer)",F380,F381)))</f>
        <v>0.12752000000000002</v>
      </c>
      <c r="G361" s="43">
        <f>IF(F361=0, 0, $E346*E348-E346)</f>
        <v>2.4900000000000091</v>
      </c>
      <c r="H361" s="28">
        <f t="shared" ref="H361:H368" si="41">G361*F361</f>
        <v>0.31752480000000122</v>
      </c>
      <c r="I361" s="35">
        <f>IF((E346*12&gt;=150000), 0, IF(E345="RPP",(I377*OffPeakPer+I378*MidPeakPer+I379*OnPeakPer),IF(E345="Non-RPP (Retailer)",I380,I381)))</f>
        <v>0.12752000000000002</v>
      </c>
      <c r="J361" s="44">
        <f>IF(I361=0, 0, E346*E349-E346)</f>
        <v>2.4900000000000091</v>
      </c>
      <c r="K361" s="31">
        <f t="shared" ref="K361:K368" si="42">J361*I361</f>
        <v>0.31752480000000122</v>
      </c>
      <c r="L361" s="32">
        <f t="shared" si="40"/>
        <v>0</v>
      </c>
      <c r="M361" s="33">
        <f t="shared" ref="M361:M368" si="43">IF(ISERROR(L361/H361), "", L361/H361)</f>
        <v>0</v>
      </c>
    </row>
    <row r="362" spans="1:14" ht="26.4" x14ac:dyDescent="0.25">
      <c r="A362" s="103" t="str">
        <f t="shared" si="39"/>
        <v>Sentinel</v>
      </c>
      <c r="D362" s="123" t="s">
        <v>58</v>
      </c>
      <c r="E362" s="25"/>
      <c r="F362" s="36">
        <f>'WRZ BI (2030)'!I362</f>
        <v>0</v>
      </c>
      <c r="G362" s="55">
        <f>IF($E347&gt;0, $E347, $E346)</f>
        <v>0.2</v>
      </c>
      <c r="H362" s="116">
        <f t="shared" si="41"/>
        <v>0</v>
      </c>
      <c r="I362" s="201">
        <v>0</v>
      </c>
      <c r="J362" s="56">
        <f>IF($E347&gt;0, $E347, $E346)</f>
        <v>0.2</v>
      </c>
      <c r="K362" s="118">
        <f t="shared" si="42"/>
        <v>0</v>
      </c>
      <c r="L362" s="119">
        <f t="shared" si="40"/>
        <v>0</v>
      </c>
      <c r="M362" s="120" t="str">
        <f t="shared" si="43"/>
        <v/>
      </c>
    </row>
    <row r="363" spans="1:14" x14ac:dyDescent="0.25">
      <c r="A363" s="103" t="str">
        <f t="shared" si="39"/>
        <v>Sentinel</v>
      </c>
      <c r="D363" s="123" t="s">
        <v>59</v>
      </c>
      <c r="E363" s="25"/>
      <c r="F363" s="36">
        <f>'WRZ BI (2030)'!I363</f>
        <v>0</v>
      </c>
      <c r="G363" s="55">
        <f>IF($E347&gt;0, $E347, $E346)</f>
        <v>0.2</v>
      </c>
      <c r="H363" s="116">
        <f t="shared" si="41"/>
        <v>0</v>
      </c>
      <c r="I363" s="201">
        <v>0</v>
      </c>
      <c r="J363" s="56">
        <f>IF($E347&gt;0, $E347, $E346)</f>
        <v>0.2</v>
      </c>
      <c r="K363" s="118">
        <f t="shared" si="42"/>
        <v>0</v>
      </c>
      <c r="L363" s="119">
        <f t="shared" si="40"/>
        <v>0</v>
      </c>
      <c r="M363" s="120" t="str">
        <f t="shared" si="43"/>
        <v/>
      </c>
    </row>
    <row r="364" spans="1:14" x14ac:dyDescent="0.25">
      <c r="A364" s="103" t="str">
        <f t="shared" si="39"/>
        <v>Sentinel</v>
      </c>
      <c r="D364" s="123" t="s">
        <v>60</v>
      </c>
      <c r="E364" s="25"/>
      <c r="F364" s="36">
        <f>'WRZ BI (2030)'!I364</f>
        <v>0</v>
      </c>
      <c r="G364" s="55">
        <f>E346</f>
        <v>60</v>
      </c>
      <c r="H364" s="116">
        <f t="shared" si="41"/>
        <v>0</v>
      </c>
      <c r="I364" s="201">
        <v>0</v>
      </c>
      <c r="J364" s="56">
        <f>E346</f>
        <v>60</v>
      </c>
      <c r="K364" s="118">
        <f t="shared" si="42"/>
        <v>0</v>
      </c>
      <c r="L364" s="119">
        <f t="shared" si="40"/>
        <v>0</v>
      </c>
      <c r="M364" s="120" t="str">
        <f t="shared" si="43"/>
        <v/>
      </c>
    </row>
    <row r="365" spans="1:14" x14ac:dyDescent="0.25">
      <c r="A365" s="103" t="str">
        <f t="shared" si="39"/>
        <v>Sentinel</v>
      </c>
      <c r="D365" s="114" t="s">
        <v>61</v>
      </c>
      <c r="E365" s="25"/>
      <c r="F365" s="36">
        <f>'WRZ BI (2030)'!I365</f>
        <v>0.42746029134700214</v>
      </c>
      <c r="G365" s="55">
        <f>IF($E347&gt;0, $E347, $E346)</f>
        <v>0.2</v>
      </c>
      <c r="H365" s="116">
        <f t="shared" si="41"/>
        <v>8.5492058269400428E-2</v>
      </c>
      <c r="I365" s="201">
        <v>0.44700148271252899</v>
      </c>
      <c r="J365" s="56">
        <f>IF($E347&gt;0, $E347, $E346)</f>
        <v>0.2</v>
      </c>
      <c r="K365" s="118">
        <f t="shared" si="42"/>
        <v>8.9400296542505808E-2</v>
      </c>
      <c r="L365" s="119">
        <f t="shared" si="40"/>
        <v>3.90823827310538E-3</v>
      </c>
      <c r="M365" s="120">
        <f t="shared" si="43"/>
        <v>4.5714635396773784E-2</v>
      </c>
    </row>
    <row r="366" spans="1:14" ht="26.4" x14ac:dyDescent="0.25">
      <c r="A366" s="103" t="str">
        <f t="shared" si="39"/>
        <v>Sentinel</v>
      </c>
      <c r="D366" s="123" t="s">
        <v>62</v>
      </c>
      <c r="E366" s="25"/>
      <c r="F366" s="36">
        <f>'WRZ BI (2030)'!I366</f>
        <v>0</v>
      </c>
      <c r="G366" s="115">
        <v>1</v>
      </c>
      <c r="H366" s="116">
        <f t="shared" si="41"/>
        <v>0</v>
      </c>
      <c r="I366" s="29">
        <v>0</v>
      </c>
      <c r="J366" s="121">
        <v>1</v>
      </c>
      <c r="K366" s="118">
        <f t="shared" si="42"/>
        <v>0</v>
      </c>
      <c r="L366" s="119">
        <f t="shared" si="40"/>
        <v>0</v>
      </c>
      <c r="M366" s="120" t="str">
        <f t="shared" si="43"/>
        <v/>
      </c>
    </row>
    <row r="367" spans="1:14" x14ac:dyDescent="0.25">
      <c r="A367" s="103" t="str">
        <f t="shared" si="39"/>
        <v>Sentinel</v>
      </c>
      <c r="D367" s="114" t="s">
        <v>63</v>
      </c>
      <c r="E367" s="25"/>
      <c r="F367" s="36">
        <f>'WRZ BI (2030)'!I367</f>
        <v>0</v>
      </c>
      <c r="G367" s="115">
        <v>1</v>
      </c>
      <c r="H367" s="116">
        <f t="shared" si="41"/>
        <v>0</v>
      </c>
      <c r="I367" s="29">
        <v>0</v>
      </c>
      <c r="J367" s="121">
        <v>1</v>
      </c>
      <c r="K367" s="118">
        <f t="shared" si="42"/>
        <v>0</v>
      </c>
      <c r="L367" s="119">
        <f t="shared" si="40"/>
        <v>0</v>
      </c>
      <c r="M367" s="120" t="str">
        <f t="shared" si="43"/>
        <v/>
      </c>
    </row>
    <row r="368" spans="1:14" x14ac:dyDescent="0.25">
      <c r="A368" s="103" t="str">
        <f t="shared" si="39"/>
        <v>Sentinel</v>
      </c>
      <c r="D368" s="114" t="s">
        <v>64</v>
      </c>
      <c r="E368" s="25"/>
      <c r="F368" s="36">
        <f>'WRZ BI (2030)'!I368</f>
        <v>-7.2601617715629563E-2</v>
      </c>
      <c r="G368" s="55">
        <f>IF($E347&gt;0, $E347, $E346)</f>
        <v>0.2</v>
      </c>
      <c r="H368" s="116">
        <f t="shared" si="41"/>
        <v>-1.4520323543125914E-2</v>
      </c>
      <c r="I368" s="201">
        <v>-7.2601617715629563E-2</v>
      </c>
      <c r="J368" s="56">
        <f>IF($E347&gt;0, $E347, $E346)</f>
        <v>0.2</v>
      </c>
      <c r="K368" s="118">
        <f t="shared" si="42"/>
        <v>-1.4520323543125914E-2</v>
      </c>
      <c r="L368" s="119">
        <f t="shared" si="40"/>
        <v>0</v>
      </c>
      <c r="M368" s="120">
        <f t="shared" si="43"/>
        <v>0</v>
      </c>
    </row>
    <row r="369" spans="1:14" ht="26.4" x14ac:dyDescent="0.25">
      <c r="A369" s="103" t="str">
        <f t="shared" si="39"/>
        <v>Sentinel</v>
      </c>
      <c r="B369" s="103" t="s">
        <v>65</v>
      </c>
      <c r="C369" s="24">
        <f>B21</f>
        <v>5</v>
      </c>
      <c r="D369" s="124" t="s">
        <v>66</v>
      </c>
      <c r="E369" s="125"/>
      <c r="F369" s="48"/>
      <c r="G369" s="49"/>
      <c r="H369" s="50">
        <f>SUM(H360:H368)</f>
        <v>14.330303747134794</v>
      </c>
      <c r="I369" s="51"/>
      <c r="J369" s="52"/>
      <c r="K369" s="50">
        <f>SUM(K360:K368)</f>
        <v>15.3876719854079</v>
      </c>
      <c r="L369" s="41">
        <f>K369-H369</f>
        <v>1.0573682382731064</v>
      </c>
      <c r="M369" s="42">
        <f>IF((H369)=0,"",(L369/H369))</f>
        <v>7.3785472864419707E-2</v>
      </c>
    </row>
    <row r="370" spans="1:14" x14ac:dyDescent="0.25">
      <c r="A370" s="103" t="str">
        <f t="shared" si="39"/>
        <v>Sentinel</v>
      </c>
      <c r="D370" s="126" t="s">
        <v>67</v>
      </c>
      <c r="E370" s="25"/>
      <c r="F370" s="36">
        <f>'WRZ BI (2030)'!I370</f>
        <v>4.1567999999999996</v>
      </c>
      <c r="G370" s="43">
        <f>IF($E347&gt;0, $E347, $E346*$E348)</f>
        <v>0.2</v>
      </c>
      <c r="H370" s="116">
        <f>G370*F370</f>
        <v>0.83135999999999999</v>
      </c>
      <c r="I370" s="201">
        <v>4.3849</v>
      </c>
      <c r="J370" s="44">
        <f>IF($E347&gt;0, $E347, $E346*$E349)</f>
        <v>0.2</v>
      </c>
      <c r="K370" s="118">
        <f>J370*I370</f>
        <v>0.87698000000000009</v>
      </c>
      <c r="L370" s="119">
        <f t="shared" si="40"/>
        <v>4.5620000000000105E-2</v>
      </c>
      <c r="M370" s="120">
        <f>IF(ISERROR(L370/H370), "", L370/H370)</f>
        <v>5.4873941493456632E-2</v>
      </c>
      <c r="N370" s="127"/>
    </row>
    <row r="371" spans="1:14" ht="26.4" x14ac:dyDescent="0.25">
      <c r="A371" s="103" t="str">
        <f t="shared" si="39"/>
        <v>Sentinel</v>
      </c>
      <c r="D371" s="128" t="s">
        <v>68</v>
      </c>
      <c r="E371" s="25"/>
      <c r="F371" s="36">
        <f>'WRZ BI (2030)'!I371</f>
        <v>2.9388999999999998</v>
      </c>
      <c r="G371" s="43">
        <f>IF($E347&gt;0, $E347, $E346*$E348)</f>
        <v>0.2</v>
      </c>
      <c r="H371" s="116">
        <f>G371*F371</f>
        <v>0.58777999999999997</v>
      </c>
      <c r="I371" s="201">
        <v>3.0943999999999998</v>
      </c>
      <c r="J371" s="44">
        <f>IF($E347&gt;0, $E347, $E346*$E349)</f>
        <v>0.2</v>
      </c>
      <c r="K371" s="118">
        <f>J371*I371</f>
        <v>0.61887999999999999</v>
      </c>
      <c r="L371" s="119">
        <f t="shared" si="40"/>
        <v>3.1100000000000017E-2</v>
      </c>
      <c r="M371" s="120">
        <f>IF(ISERROR(L371/H371), "", L371/H371)</f>
        <v>5.2910953077682156E-2</v>
      </c>
      <c r="N371" s="127"/>
    </row>
    <row r="372" spans="1:14" ht="26.4" x14ac:dyDescent="0.25">
      <c r="A372" s="103" t="str">
        <f t="shared" si="39"/>
        <v>Sentinel</v>
      </c>
      <c r="B372" s="103" t="s">
        <v>69</v>
      </c>
      <c r="C372" s="24">
        <f>B21</f>
        <v>5</v>
      </c>
      <c r="D372" s="124" t="s">
        <v>70</v>
      </c>
      <c r="E372" s="7"/>
      <c r="F372" s="48"/>
      <c r="G372" s="49"/>
      <c r="H372" s="50">
        <f>SUM(H369:H371)</f>
        <v>15.749443747134794</v>
      </c>
      <c r="I372" s="51"/>
      <c r="J372" s="40"/>
      <c r="K372" s="50">
        <f>SUM(K369:K371)</f>
        <v>16.883531985407902</v>
      </c>
      <c r="L372" s="41">
        <f>K372-H372</f>
        <v>1.1340882382731081</v>
      </c>
      <c r="M372" s="42">
        <f>IF((H372)=0,"",(L372/H372))</f>
        <v>7.2008145587962508E-2</v>
      </c>
    </row>
    <row r="373" spans="1:14" ht="26.4" x14ac:dyDescent="0.25">
      <c r="A373" s="103" t="str">
        <f t="shared" si="39"/>
        <v>Sentinel</v>
      </c>
      <c r="D373" s="129" t="s">
        <v>71</v>
      </c>
      <c r="E373" s="25"/>
      <c r="F373" s="34">
        <v>4.7000000000000002E-3</v>
      </c>
      <c r="G373" s="43">
        <f>E346*E348</f>
        <v>62.490000000000009</v>
      </c>
      <c r="H373" s="53">
        <f>G373*F373</f>
        <v>0.29370300000000005</v>
      </c>
      <c r="I373" s="35">
        <f>F373</f>
        <v>4.7000000000000002E-3</v>
      </c>
      <c r="J373" s="44">
        <f>E346*E349</f>
        <v>62.490000000000009</v>
      </c>
      <c r="K373" s="118">
        <f>J373*I373</f>
        <v>0.29370300000000005</v>
      </c>
      <c r="L373" s="119">
        <f t="shared" si="40"/>
        <v>0</v>
      </c>
      <c r="M373" s="120">
        <f>IF(ISERROR(L373/H373), "", L373/H373)</f>
        <v>0</v>
      </c>
    </row>
    <row r="374" spans="1:14" ht="26.4" x14ac:dyDescent="0.25">
      <c r="A374" s="103" t="str">
        <f t="shared" si="39"/>
        <v>Sentinel</v>
      </c>
      <c r="D374" s="129" t="s">
        <v>72</v>
      </c>
      <c r="E374" s="25"/>
      <c r="F374" s="34">
        <v>5.9999999999999995E-4</v>
      </c>
      <c r="G374" s="43">
        <f>E346*E348</f>
        <v>62.490000000000009</v>
      </c>
      <c r="H374" s="53">
        <f>G374*F374</f>
        <v>3.7494E-2</v>
      </c>
      <c r="I374" s="35">
        <f>F374</f>
        <v>5.9999999999999995E-4</v>
      </c>
      <c r="J374" s="44">
        <f>E346*E349</f>
        <v>62.490000000000009</v>
      </c>
      <c r="K374" s="118">
        <f>J374*I374</f>
        <v>3.7494E-2</v>
      </c>
      <c r="L374" s="119">
        <f t="shared" si="40"/>
        <v>0</v>
      </c>
      <c r="M374" s="120">
        <f>IF(ISERROR(L374/H374), "", L374/H374)</f>
        <v>0</v>
      </c>
    </row>
    <row r="375" spans="1:14" x14ac:dyDescent="0.25">
      <c r="A375" s="103" t="str">
        <f t="shared" si="39"/>
        <v>Sentinel</v>
      </c>
      <c r="D375" s="25" t="s">
        <v>73</v>
      </c>
      <c r="E375" s="25"/>
      <c r="F375" s="54">
        <v>0.25</v>
      </c>
      <c r="G375" s="27">
        <v>1</v>
      </c>
      <c r="H375" s="130">
        <f>G375*F375</f>
        <v>0.25</v>
      </c>
      <c r="I375" s="45">
        <v>0.25</v>
      </c>
      <c r="J375" s="30">
        <v>1</v>
      </c>
      <c r="K375" s="118">
        <f>J375*I375</f>
        <v>0.25</v>
      </c>
      <c r="L375" s="119">
        <f t="shared" si="40"/>
        <v>0</v>
      </c>
      <c r="M375" s="120">
        <f>IF(ISERROR(L375/H375), "", L375/H375)</f>
        <v>0</v>
      </c>
    </row>
    <row r="376" spans="1:14" ht="26.4" hidden="1" customHeight="1" x14ac:dyDescent="0.25">
      <c r="A376" s="103" t="str">
        <f t="shared" si="39"/>
        <v>Sentinel</v>
      </c>
      <c r="D376" s="129" t="s">
        <v>74</v>
      </c>
      <c r="E376" s="25"/>
      <c r="F376" s="34"/>
      <c r="G376" s="43"/>
      <c r="H376" s="130"/>
      <c r="I376" s="35"/>
      <c r="J376" s="44"/>
      <c r="K376" s="118"/>
      <c r="L376" s="119"/>
      <c r="M376" s="120"/>
    </row>
    <row r="377" spans="1:14" x14ac:dyDescent="0.25">
      <c r="A377" s="103" t="str">
        <f t="shared" si="39"/>
        <v>Sentinel</v>
      </c>
      <c r="B377" s="103" t="s">
        <v>12</v>
      </c>
      <c r="D377" s="25" t="s">
        <v>75</v>
      </c>
      <c r="E377" s="25"/>
      <c r="F377" s="96">
        <v>9.8000000000000004E-2</v>
      </c>
      <c r="G377" s="55">
        <f>IF(AND(E346*12&gt;=150000),OffPeakPer*E346*E348,OffPeakPer*E346)</f>
        <v>38.4</v>
      </c>
      <c r="H377" s="130">
        <f>G377*F377</f>
        <v>3.7631999999999999</v>
      </c>
      <c r="I377" s="35">
        <f>F377</f>
        <v>9.8000000000000004E-2</v>
      </c>
      <c r="J377" s="56">
        <f>IF(AND(E346*12&gt;=150000),OffPeakPer*E346*E349,OffPeakPer*E346)</f>
        <v>38.4</v>
      </c>
      <c r="K377" s="118">
        <f>J377*I377</f>
        <v>3.7631999999999999</v>
      </c>
      <c r="L377" s="119">
        <f>K377-H377</f>
        <v>0</v>
      </c>
      <c r="M377" s="120">
        <f>IF(ISERROR(L377/H377), "", L377/H377)</f>
        <v>0</v>
      </c>
    </row>
    <row r="378" spans="1:14" x14ac:dyDescent="0.25">
      <c r="A378" s="103" t="str">
        <f t="shared" si="39"/>
        <v>Sentinel</v>
      </c>
      <c r="B378" s="103" t="s">
        <v>12</v>
      </c>
      <c r="D378" s="25" t="s">
        <v>76</v>
      </c>
      <c r="E378" s="25"/>
      <c r="F378" s="96">
        <v>0.157</v>
      </c>
      <c r="G378" s="55">
        <f>IF(AND(E346*12&gt;=150000),MidPeakPer*E346*E348,MidPeakPer*E346)</f>
        <v>10.799999999999999</v>
      </c>
      <c r="H378" s="130">
        <f>G378*F378</f>
        <v>1.6955999999999998</v>
      </c>
      <c r="I378" s="35">
        <f>F378</f>
        <v>0.157</v>
      </c>
      <c r="J378" s="56">
        <f>IF(AND(E346*12&gt;=150000),MidPeakPer*E346*E349,MidPeakPer*E346)</f>
        <v>10.799999999999999</v>
      </c>
      <c r="K378" s="118">
        <f>J378*I378</f>
        <v>1.6955999999999998</v>
      </c>
      <c r="L378" s="119">
        <f>K378-H378</f>
        <v>0</v>
      </c>
      <c r="M378" s="120">
        <f>IF(ISERROR(L378/H378), "", L378/H378)</f>
        <v>0</v>
      </c>
    </row>
    <row r="379" spans="1:14" ht="13.8" thickBot="1" x14ac:dyDescent="0.3">
      <c r="A379" s="103" t="str">
        <f t="shared" si="39"/>
        <v>Sentinel</v>
      </c>
      <c r="B379" s="103" t="s">
        <v>12</v>
      </c>
      <c r="D379" s="103" t="s">
        <v>77</v>
      </c>
      <c r="E379" s="25"/>
      <c r="F379" s="96">
        <v>0.20300000000000001</v>
      </c>
      <c r="G379" s="55">
        <f>IF(AND(E346*12&gt;=150000),OnPeakPer*E346*E348,OnPeakPer*E346)</f>
        <v>10.799999999999999</v>
      </c>
      <c r="H379" s="130">
        <f>G379*F379</f>
        <v>2.1924000000000001</v>
      </c>
      <c r="I379" s="35">
        <f>F379</f>
        <v>0.20300000000000001</v>
      </c>
      <c r="J379" s="56">
        <f>IF(AND(E346*12&gt;=150000),OnPeakPer*E346*E349,OnPeakPer*E346)</f>
        <v>10.799999999999999</v>
      </c>
      <c r="K379" s="118">
        <f>J379*I379</f>
        <v>2.1924000000000001</v>
      </c>
      <c r="L379" s="119">
        <f>K379-H379</f>
        <v>0</v>
      </c>
      <c r="M379" s="120">
        <f>IF(ISERROR(L379/H379), "", L379/H379)</f>
        <v>0</v>
      </c>
    </row>
    <row r="380" spans="1:14" ht="13.8" hidden="1" customHeight="1" thickBot="1" x14ac:dyDescent="0.3">
      <c r="A380" s="103" t="str">
        <f t="shared" si="39"/>
        <v>Sentinel</v>
      </c>
      <c r="B380" s="103" t="s">
        <v>78</v>
      </c>
      <c r="D380" s="25" t="s">
        <v>79</v>
      </c>
      <c r="E380" s="25"/>
      <c r="F380" s="57">
        <v>0.11308</v>
      </c>
      <c r="G380" s="55">
        <f>IF(AND(E346*12&gt;=150000),E346*E348,E346)</f>
        <v>60</v>
      </c>
      <c r="H380" s="130">
        <f>G380*F380</f>
        <v>6.7847999999999997</v>
      </c>
      <c r="I380" s="35">
        <f>F380</f>
        <v>0.11308</v>
      </c>
      <c r="J380" s="56">
        <f>IF(AND(E346*12&gt;=150000),E346*E349,E346)</f>
        <v>60</v>
      </c>
      <c r="K380" s="118">
        <f>J380*I380</f>
        <v>6.7847999999999997</v>
      </c>
      <c r="L380" s="119">
        <f>K380-H380</f>
        <v>0</v>
      </c>
      <c r="M380" s="120">
        <f>IF(ISERROR(L380/H380), "", L380/H380)</f>
        <v>0</v>
      </c>
    </row>
    <row r="381" spans="1:14" ht="13.8" hidden="1" customHeight="1" thickBot="1" x14ac:dyDescent="0.3">
      <c r="A381" s="103" t="str">
        <f t="shared" si="39"/>
        <v>Sentinel</v>
      </c>
      <c r="B381" s="103" t="s">
        <v>17</v>
      </c>
      <c r="D381" s="25" t="s">
        <v>80</v>
      </c>
      <c r="E381" s="25"/>
      <c r="F381" s="57">
        <v>0.11308</v>
      </c>
      <c r="G381" s="55">
        <f>IF(AND(E346*12&gt;=150000),E346*E348,E346)</f>
        <v>60</v>
      </c>
      <c r="H381" s="130">
        <f>G381*F381</f>
        <v>6.7847999999999997</v>
      </c>
      <c r="I381" s="35">
        <f>F381</f>
        <v>0.11308</v>
      </c>
      <c r="J381" s="56">
        <f>IF(AND(E346*12&gt;=150000),E346*E349,E346)</f>
        <v>60</v>
      </c>
      <c r="K381" s="118">
        <f>J381*I381</f>
        <v>6.7847999999999997</v>
      </c>
      <c r="L381" s="119">
        <f>K381-H381</f>
        <v>0</v>
      </c>
      <c r="M381" s="120">
        <f>IF(ISERROR(L381/H381), "", L381/H381)</f>
        <v>0</v>
      </c>
    </row>
    <row r="382" spans="1:14" ht="13.8" thickBot="1" x14ac:dyDescent="0.3">
      <c r="A382" s="103" t="str">
        <f t="shared" si="39"/>
        <v>Sentinel</v>
      </c>
      <c r="D382" s="58"/>
      <c r="E382" s="59"/>
      <c r="F382" s="60"/>
      <c r="G382" s="61"/>
      <c r="H382" s="62"/>
      <c r="I382" s="60"/>
      <c r="J382" s="63"/>
      <c r="K382" s="62"/>
      <c r="L382" s="64"/>
      <c r="M382" s="65"/>
    </row>
    <row r="383" spans="1:14" x14ac:dyDescent="0.25">
      <c r="A383" s="103" t="str">
        <f t="shared" si="39"/>
        <v>Sentinel</v>
      </c>
      <c r="B383" s="103" t="s">
        <v>12</v>
      </c>
      <c r="D383" s="135" t="s">
        <v>81</v>
      </c>
      <c r="E383" s="25"/>
      <c r="F383" s="66"/>
      <c r="G383" s="67"/>
      <c r="H383" s="68">
        <f>SUM(H373:H379,H372)</f>
        <v>23.981840747134793</v>
      </c>
      <c r="I383" s="69"/>
      <c r="J383" s="69"/>
      <c r="K383" s="68">
        <f>SUM(K373:K379,K372)</f>
        <v>25.115928985407901</v>
      </c>
      <c r="L383" s="70">
        <f>K383-H383</f>
        <v>1.1340882382731081</v>
      </c>
      <c r="M383" s="71">
        <f>IF((H383)=0,"",(L383/H383))</f>
        <v>4.7289457478721778E-2</v>
      </c>
    </row>
    <row r="384" spans="1:14" x14ac:dyDescent="0.25">
      <c r="A384" s="103" t="str">
        <f t="shared" si="39"/>
        <v>Sentinel</v>
      </c>
      <c r="B384" s="103" t="s">
        <v>12</v>
      </c>
      <c r="D384" s="142" t="s">
        <v>82</v>
      </c>
      <c r="E384" s="25"/>
      <c r="F384" s="66">
        <v>0.13</v>
      </c>
      <c r="G384" s="72"/>
      <c r="H384" s="73">
        <f>H383*F384</f>
        <v>3.1176392971275231</v>
      </c>
      <c r="I384" s="74">
        <v>0.13</v>
      </c>
      <c r="J384" s="27"/>
      <c r="K384" s="73">
        <f>K383*I384</f>
        <v>3.2650707681030271</v>
      </c>
      <c r="L384" s="32">
        <f>K384-H384</f>
        <v>0.14743147097550402</v>
      </c>
      <c r="M384" s="75">
        <f>IF((H384)=0,"",(L384/H384))</f>
        <v>4.7289457478721771E-2</v>
      </c>
    </row>
    <row r="385" spans="1:14" ht="14.4" x14ac:dyDescent="0.3">
      <c r="A385" s="103" t="str">
        <f t="shared" si="39"/>
        <v>Sentinel</v>
      </c>
      <c r="B385" s="103" t="s">
        <v>12</v>
      </c>
      <c r="D385" s="142" t="s">
        <v>83</v>
      </c>
      <c r="E385" s="147"/>
      <c r="F385" s="76">
        <v>0.23499999999999999</v>
      </c>
      <c r="G385" s="72"/>
      <c r="H385" s="73">
        <f>IF(OR(ISNUMBER(SEARCH("[DGEN]", E344))=TRUE, ISNUMBER(SEARCH("STREET LIGHT", E344))=TRUE), 0, IF(AND(E346=0, E347=0),0, IF(AND(E347=0, E346*12&gt;250000), 0, IF(AND(E346=0, E347&gt;=50), 0, IF(E346*12&lt;=250000, F385*H383*-1, IF(E347&lt;50, F385*H383*-1, 0))))))</f>
        <v>-5.6357325755766761</v>
      </c>
      <c r="I385" s="76">
        <v>0.23499999999999999</v>
      </c>
      <c r="J385" s="27"/>
      <c r="K385" s="73">
        <f>IF(OR(ISNUMBER(SEARCH("[DGEN]", E344))=TRUE, ISNUMBER(SEARCH("STREET LIGHT", E344))=TRUE), 0, IF(AND(E346=0, E347=0),0, IF(AND(E347=0, E346*12&gt;250000), 0, IF(AND(E346=0, E347&gt;=50), 0, IF(E346*12&lt;=250000, I385*K383*-1, IF(E347&lt;50, I385*K383*-1, 0))))))</f>
        <v>-5.9022433115708566</v>
      </c>
      <c r="L385" s="32">
        <f>K385-H385</f>
        <v>-0.26651073599418051</v>
      </c>
      <c r="M385" s="75"/>
    </row>
    <row r="386" spans="1:14" ht="13.8" thickBot="1" x14ac:dyDescent="0.3">
      <c r="A386" s="103" t="str">
        <f t="shared" si="39"/>
        <v>Sentinel</v>
      </c>
      <c r="B386" s="103" t="s">
        <v>84</v>
      </c>
      <c r="C386" s="24">
        <f>B21</f>
        <v>5</v>
      </c>
      <c r="D386" s="248" t="s">
        <v>85</v>
      </c>
      <c r="E386" s="248"/>
      <c r="F386" s="77"/>
      <c r="G386" s="78"/>
      <c r="H386" s="79">
        <f>H383+H384+H385</f>
        <v>21.463747468685639</v>
      </c>
      <c r="I386" s="80"/>
      <c r="J386" s="80"/>
      <c r="K386" s="81">
        <f>K383+K384+K385</f>
        <v>22.478756441940071</v>
      </c>
      <c r="L386" s="82">
        <f>K386-H386</f>
        <v>1.0150089732544316</v>
      </c>
      <c r="M386" s="83">
        <f>IF((H386)=0,"",(L386/H386))</f>
        <v>4.7289457478721771E-2</v>
      </c>
      <c r="N386" s="159"/>
    </row>
    <row r="387" spans="1:14" ht="13.8" thickBot="1" x14ac:dyDescent="0.3">
      <c r="A387" s="103" t="str">
        <f t="shared" si="39"/>
        <v>Sentinel</v>
      </c>
      <c r="B387" s="103" t="s">
        <v>12</v>
      </c>
      <c r="D387" s="58"/>
      <c r="E387" s="59"/>
      <c r="F387" s="60"/>
      <c r="G387" s="61"/>
      <c r="H387" s="62"/>
      <c r="I387" s="60"/>
      <c r="J387" s="63"/>
      <c r="K387" s="62"/>
      <c r="L387" s="64"/>
      <c r="M387" s="65"/>
    </row>
    <row r="388" spans="1:14" hidden="1" x14ac:dyDescent="0.25">
      <c r="A388" s="103" t="str">
        <f t="shared" si="39"/>
        <v>Sentinel</v>
      </c>
      <c r="B388" s="103" t="s">
        <v>78</v>
      </c>
      <c r="D388" s="135" t="s">
        <v>86</v>
      </c>
      <c r="E388" s="25"/>
      <c r="F388" s="136"/>
      <c r="G388" s="137"/>
      <c r="H388" s="138">
        <f>SUM(H380,H373:H376,H372)</f>
        <v>23.115440747134794</v>
      </c>
      <c r="I388" s="139"/>
      <c r="J388" s="139"/>
      <c r="K388" s="138">
        <f>SUM(K380,K373:K376,K372)</f>
        <v>24.249528985407903</v>
      </c>
      <c r="L388" s="140">
        <f>K388-H388</f>
        <v>1.1340882382731081</v>
      </c>
      <c r="M388" s="141">
        <f>IF((H388)=0,"",(L388/H388))</f>
        <v>4.9061934430719462E-2</v>
      </c>
    </row>
    <row r="389" spans="1:14" hidden="1" x14ac:dyDescent="0.25">
      <c r="A389" s="103" t="str">
        <f t="shared" si="39"/>
        <v>Sentinel</v>
      </c>
      <c r="B389" s="103" t="s">
        <v>78</v>
      </c>
      <c r="D389" s="142" t="s">
        <v>82</v>
      </c>
      <c r="E389" s="25"/>
      <c r="F389" s="136">
        <v>0.13</v>
      </c>
      <c r="G389" s="137"/>
      <c r="H389" s="144">
        <f>H388*F389</f>
        <v>3.0050072971275235</v>
      </c>
      <c r="I389" s="136">
        <v>0.13</v>
      </c>
      <c r="J389" s="145"/>
      <c r="K389" s="144">
        <f>K388*I389</f>
        <v>3.1524387681030275</v>
      </c>
      <c r="L389" s="119">
        <f>K389-H389</f>
        <v>0.14743147097550402</v>
      </c>
      <c r="M389" s="146">
        <f>IF((H389)=0,"",(L389/H389))</f>
        <v>4.9061934430719448E-2</v>
      </c>
    </row>
    <row r="390" spans="1:14" ht="14.4" hidden="1" x14ac:dyDescent="0.3">
      <c r="A390" s="103" t="str">
        <f t="shared" si="39"/>
        <v>Sentinel</v>
      </c>
      <c r="B390" s="103" t="s">
        <v>78</v>
      </c>
      <c r="D390" s="142" t="s">
        <v>83</v>
      </c>
      <c r="E390" s="147"/>
      <c r="F390" s="148">
        <v>0.23499999999999999</v>
      </c>
      <c r="G390" s="137"/>
      <c r="H390" s="144">
        <f>IF(OR(ISNUMBER(SEARCH("[DGEN]", E344))=TRUE, ISNUMBER(SEARCH("STREET LIGHT", E344))=TRUE), 0, IF(AND(E346=0, E347=0),0, IF(AND(E347=0, E346*12&gt;250000), 0, IF(AND(E346=0, E347&gt;=50), 0, IF(E346*12&lt;=250000, F390*H388*-1, IF(E347&lt;50, F390*H388*-1, 0))))))</f>
        <v>-5.4321285755766766</v>
      </c>
      <c r="I390" s="148">
        <v>0.23499999999999999</v>
      </c>
      <c r="J390" s="145"/>
      <c r="K390" s="144">
        <f>IF(OR(ISNUMBER(SEARCH("[DGEN]", E344))=TRUE, ISNUMBER(SEARCH("STREET LIGHT", E344))=TRUE), 0, IF(AND(E346=0, E347=0),0, IF(AND(E347=0, E346*12&gt;250000), 0, IF(AND(E346=0, E347&gt;=50), 0, IF(E346*12&lt;=250000, I390*K388*-1, IF(E347&lt;50, I390*K388*-1, 0))))))</f>
        <v>-5.6986393115708571</v>
      </c>
      <c r="L390" s="119"/>
      <c r="M390" s="146"/>
    </row>
    <row r="391" spans="1:14" hidden="1" x14ac:dyDescent="0.25">
      <c r="A391" s="103" t="str">
        <f t="shared" si="39"/>
        <v>Sentinel</v>
      </c>
      <c r="B391" s="103" t="s">
        <v>87</v>
      </c>
      <c r="D391" s="248" t="s">
        <v>86</v>
      </c>
      <c r="E391" s="248"/>
      <c r="F391" s="149"/>
      <c r="G391" s="143"/>
      <c r="H391" s="138">
        <f>SUM(H388,H389)</f>
        <v>26.120448044262318</v>
      </c>
      <c r="I391" s="150"/>
      <c r="J391" s="150"/>
      <c r="K391" s="138">
        <f>SUM(K388,K389)</f>
        <v>27.401967753510931</v>
      </c>
      <c r="L391" s="140">
        <f>K391-H391</f>
        <v>1.281519709248613</v>
      </c>
      <c r="M391" s="141">
        <f>IF((H391)=0,"",(L391/H391))</f>
        <v>4.9061934430719489E-2</v>
      </c>
    </row>
    <row r="392" spans="1:14" ht="13.8" hidden="1" thickBot="1" x14ac:dyDescent="0.3">
      <c r="A392" s="103" t="str">
        <f t="shared" si="39"/>
        <v>Sentinel</v>
      </c>
      <c r="B392" s="103" t="s">
        <v>78</v>
      </c>
      <c r="D392" s="131"/>
      <c r="E392" s="132"/>
      <c r="F392" s="151"/>
      <c r="G392" s="152"/>
      <c r="H392" s="153"/>
      <c r="I392" s="151"/>
      <c r="J392" s="133"/>
      <c r="K392" s="153"/>
      <c r="L392" s="154"/>
      <c r="M392" s="134"/>
    </row>
    <row r="393" spans="1:14" hidden="1" x14ac:dyDescent="0.25">
      <c r="A393" s="103" t="str">
        <f t="shared" si="39"/>
        <v>Sentinel</v>
      </c>
      <c r="B393" s="103" t="s">
        <v>17</v>
      </c>
      <c r="D393" s="135" t="s">
        <v>88</v>
      </c>
      <c r="E393" s="25"/>
      <c r="F393" s="136"/>
      <c r="G393" s="137"/>
      <c r="H393" s="138">
        <f>SUM(H381,H373:H376,H372)</f>
        <v>23.115440747134794</v>
      </c>
      <c r="I393" s="139"/>
      <c r="J393" s="139"/>
      <c r="K393" s="138">
        <f>SUM(K381,K373:K376,K372)</f>
        <v>24.249528985407903</v>
      </c>
      <c r="L393" s="140">
        <f>K393-H393</f>
        <v>1.1340882382731081</v>
      </c>
      <c r="M393" s="141">
        <f>IF((H393)=0,"",(L393/H393))</f>
        <v>4.9061934430719462E-2</v>
      </c>
    </row>
    <row r="394" spans="1:14" hidden="1" x14ac:dyDescent="0.25">
      <c r="A394" s="103" t="str">
        <f t="shared" si="39"/>
        <v>Sentinel</v>
      </c>
      <c r="B394" s="103" t="s">
        <v>17</v>
      </c>
      <c r="D394" s="142" t="s">
        <v>82</v>
      </c>
      <c r="E394" s="25"/>
      <c r="F394" s="136">
        <v>0.13</v>
      </c>
      <c r="G394" s="137"/>
      <c r="H394" s="144">
        <f>H393*F394</f>
        <v>3.0050072971275235</v>
      </c>
      <c r="I394" s="136">
        <v>0.13</v>
      </c>
      <c r="J394" s="145"/>
      <c r="K394" s="144">
        <f>K393*I394</f>
        <v>3.1524387681030275</v>
      </c>
      <c r="L394" s="119">
        <f>K394-H394</f>
        <v>0.14743147097550402</v>
      </c>
      <c r="M394" s="146">
        <f>IF((H394)=0,"",(L394/H394))</f>
        <v>4.9061934430719448E-2</v>
      </c>
    </row>
    <row r="395" spans="1:14" ht="14.4" hidden="1" x14ac:dyDescent="0.3">
      <c r="A395" s="103" t="str">
        <f t="shared" si="39"/>
        <v>Sentinel</v>
      </c>
      <c r="B395" s="103" t="s">
        <v>17</v>
      </c>
      <c r="D395" s="142" t="s">
        <v>83</v>
      </c>
      <c r="E395" s="147"/>
      <c r="F395" s="148">
        <v>0.23499999999999999</v>
      </c>
      <c r="G395" s="137"/>
      <c r="H395" s="144">
        <f>IF(OR(ISNUMBER(SEARCH("[DGEN]", E344))=TRUE, ISNUMBER(SEARCH("STREET LIGHT", E344))=TRUE), 0, IF(AND(E346=0, E347=0),0, IF(AND(E347=0, E346*12&gt;250000), 0, IF(AND(E346=0, E347&gt;=50), 0, IF(E346*12&lt;=250000, F395*H393*-1, IF(E347&lt;50, F395*H393*-1, 0))))))</f>
        <v>-5.4321285755766766</v>
      </c>
      <c r="I395" s="148">
        <v>0.23499999999999999</v>
      </c>
      <c r="J395" s="145"/>
      <c r="K395" s="144">
        <f>IF(OR(ISNUMBER(SEARCH("[DGEN]", E344))=TRUE, ISNUMBER(SEARCH("STREET LIGHT", E344))=TRUE), 0, IF(AND(E346=0, E347=0),0, IF(AND(E347=0, E346*12&gt;250000), 0, IF(AND(E346=0, E347&gt;=50), 0, IF(E346*12&lt;=250000, I395*K393*-1, IF(E347&lt;50, I395*K393*-1, 0))))))</f>
        <v>-5.6986393115708571</v>
      </c>
      <c r="L395" s="119"/>
      <c r="M395" s="146"/>
    </row>
    <row r="396" spans="1:14" hidden="1" x14ac:dyDescent="0.25">
      <c r="A396" s="103" t="str">
        <f t="shared" si="39"/>
        <v>Sentinel</v>
      </c>
      <c r="B396" s="103" t="s">
        <v>89</v>
      </c>
      <c r="D396" s="248" t="s">
        <v>88</v>
      </c>
      <c r="E396" s="248"/>
      <c r="F396" s="149"/>
      <c r="G396" s="143"/>
      <c r="H396" s="138">
        <f>SUM(H393,H394)</f>
        <v>26.120448044262318</v>
      </c>
      <c r="I396" s="150"/>
      <c r="J396" s="150"/>
      <c r="K396" s="138">
        <f>SUM(K393,K394)</f>
        <v>27.401967753510931</v>
      </c>
      <c r="L396" s="140">
        <f>K396-H396</f>
        <v>1.281519709248613</v>
      </c>
      <c r="M396" s="141">
        <f>IF((H396)=0,"",(L396/H396))</f>
        <v>4.9061934430719489E-2</v>
      </c>
    </row>
    <row r="397" spans="1:14" ht="13.8" hidden="1" thickBot="1" x14ac:dyDescent="0.3">
      <c r="A397" s="103" t="str">
        <f t="shared" si="39"/>
        <v>Sentinel</v>
      </c>
      <c r="B397" s="103" t="s">
        <v>17</v>
      </c>
      <c r="D397" s="131"/>
      <c r="E397" s="132"/>
      <c r="F397" s="155"/>
      <c r="G397" s="152"/>
      <c r="H397" s="156"/>
      <c r="I397" s="155"/>
      <c r="J397" s="133"/>
      <c r="K397" s="156"/>
      <c r="L397" s="154"/>
      <c r="M397" s="157"/>
    </row>
    <row r="400" spans="1:14" x14ac:dyDescent="0.25">
      <c r="C400" s="103"/>
      <c r="D400" s="104" t="s">
        <v>34</v>
      </c>
      <c r="E400" s="249" t="str">
        <f>D22</f>
        <v>Street Light</v>
      </c>
      <c r="F400" s="250"/>
      <c r="G400" s="250"/>
      <c r="H400" s="250"/>
      <c r="I400" s="250"/>
      <c r="J400" s="251"/>
      <c r="K400" s="103" t="str">
        <f>IF(N22="DEMAND - INTERVAL","RTSR - INTERVAL METERED","")</f>
        <v/>
      </c>
    </row>
    <row r="401" spans="1:14" x14ac:dyDescent="0.25">
      <c r="C401" s="103"/>
      <c r="D401" s="104" t="s">
        <v>35</v>
      </c>
      <c r="E401" s="252" t="str">
        <f>H22</f>
        <v>Non-RPP (Other)</v>
      </c>
      <c r="F401" s="253"/>
      <c r="G401" s="254"/>
      <c r="H401" s="20"/>
      <c r="I401" s="20"/>
    </row>
    <row r="402" spans="1:14" ht="15.6" x14ac:dyDescent="0.25">
      <c r="C402" s="103"/>
      <c r="D402" s="104" t="s">
        <v>36</v>
      </c>
      <c r="E402" s="21">
        <f>K22</f>
        <v>326077.50428732426</v>
      </c>
      <c r="F402" s="105" t="s">
        <v>11</v>
      </c>
      <c r="J402" s="22"/>
      <c r="K402" s="22"/>
      <c r="L402" s="22"/>
      <c r="M402" s="22"/>
      <c r="N402" s="22"/>
    </row>
    <row r="403" spans="1:14" ht="15.6" x14ac:dyDescent="0.3">
      <c r="C403" s="103"/>
      <c r="D403" s="104" t="s">
        <v>37</v>
      </c>
      <c r="E403" s="21">
        <f>L22</f>
        <v>863.33336806145189</v>
      </c>
      <c r="F403" s="106" t="s">
        <v>16</v>
      </c>
      <c r="G403" s="107"/>
      <c r="H403" s="108"/>
      <c r="I403" s="108"/>
      <c r="J403" s="108"/>
    </row>
    <row r="404" spans="1:14" x14ac:dyDescent="0.25">
      <c r="C404" s="103"/>
      <c r="D404" s="104" t="s">
        <v>38</v>
      </c>
      <c r="E404" s="23">
        <f>I22</f>
        <v>1.0415000000000001</v>
      </c>
    </row>
    <row r="405" spans="1:14" x14ac:dyDescent="0.25">
      <c r="C405" s="103"/>
      <c r="D405" s="104" t="s">
        <v>39</v>
      </c>
      <c r="E405" s="23">
        <f>J22</f>
        <v>1.0415000000000001</v>
      </c>
    </row>
    <row r="406" spans="1:14" x14ac:dyDescent="0.25">
      <c r="C406" s="103"/>
    </row>
    <row r="407" spans="1:14" x14ac:dyDescent="0.25">
      <c r="C407" s="103"/>
      <c r="E407" s="105"/>
      <c r="F407" s="237" t="s">
        <v>40</v>
      </c>
      <c r="G407" s="238"/>
      <c r="H407" s="239"/>
      <c r="I407" s="237" t="s">
        <v>41</v>
      </c>
      <c r="J407" s="238"/>
      <c r="K407" s="239"/>
      <c r="L407" s="237" t="s">
        <v>42</v>
      </c>
      <c r="M407" s="239"/>
    </row>
    <row r="408" spans="1:14" x14ac:dyDescent="0.25">
      <c r="C408" s="103"/>
      <c r="E408" s="240"/>
      <c r="F408" s="109" t="s">
        <v>43</v>
      </c>
      <c r="G408" s="109" t="s">
        <v>44</v>
      </c>
      <c r="H408" s="110" t="s">
        <v>45</v>
      </c>
      <c r="I408" s="109" t="s">
        <v>43</v>
      </c>
      <c r="J408" s="111" t="s">
        <v>44</v>
      </c>
      <c r="K408" s="110" t="s">
        <v>45</v>
      </c>
      <c r="L408" s="242" t="s">
        <v>46</v>
      </c>
      <c r="M408" s="244" t="s">
        <v>47</v>
      </c>
    </row>
    <row r="409" spans="1:14" x14ac:dyDescent="0.25">
      <c r="C409" s="103"/>
      <c r="E409" s="241"/>
      <c r="F409" s="112" t="s">
        <v>48</v>
      </c>
      <c r="G409" s="112"/>
      <c r="H409" s="113" t="s">
        <v>48</v>
      </c>
      <c r="I409" s="112" t="s">
        <v>48</v>
      </c>
      <c r="J409" s="113"/>
      <c r="K409" s="113" t="s">
        <v>48</v>
      </c>
      <c r="L409" s="243"/>
      <c r="M409" s="245"/>
    </row>
    <row r="410" spans="1:14" x14ac:dyDescent="0.25">
      <c r="A410" s="103" t="str">
        <f>$E400</f>
        <v>Street Light</v>
      </c>
      <c r="D410" s="114" t="s">
        <v>49</v>
      </c>
      <c r="E410" s="25"/>
      <c r="F410" s="26">
        <f>'WRZ BI (2030)'!I410</f>
        <v>1.31</v>
      </c>
      <c r="G410" s="115">
        <v>12262</v>
      </c>
      <c r="H410" s="116">
        <f>G410*F410</f>
        <v>16063.220000000001</v>
      </c>
      <c r="I410" s="29">
        <v>1.41</v>
      </c>
      <c r="J410" s="117">
        <v>12262</v>
      </c>
      <c r="K410" s="118">
        <f>J410*I410</f>
        <v>17289.419999999998</v>
      </c>
      <c r="L410" s="119">
        <f>K410-H410</f>
        <v>1226.1999999999971</v>
      </c>
      <c r="M410" s="120">
        <f>IF(ISERROR(L410/H410), "", L410/H410)</f>
        <v>7.6335877862595228E-2</v>
      </c>
    </row>
    <row r="411" spans="1:14" x14ac:dyDescent="0.25">
      <c r="A411" s="103" t="str">
        <f t="shared" ref="A411:A453" si="44">A410</f>
        <v>Street Light</v>
      </c>
      <c r="D411" s="114" t="s">
        <v>50</v>
      </c>
      <c r="E411" s="25"/>
      <c r="F411" s="36">
        <f>'WRZ BI (2030)'!I411</f>
        <v>5.9653</v>
      </c>
      <c r="G411" s="115">
        <f>IF($E403&gt;0, $E403, $E402)</f>
        <v>863.33336806145189</v>
      </c>
      <c r="H411" s="116">
        <f>G411*F411</f>
        <v>5150.0425404969792</v>
      </c>
      <c r="I411" s="201">
        <v>6.4314</v>
      </c>
      <c r="J411" s="117">
        <f>IF($E403&gt;0, $E403, $E402)</f>
        <v>863.33336806145189</v>
      </c>
      <c r="K411" s="118">
        <f>J411*I411</f>
        <v>5552.442223350422</v>
      </c>
      <c r="L411" s="119">
        <f>K411-H411</f>
        <v>402.39968285344276</v>
      </c>
      <c r="M411" s="120">
        <f>IF(ISERROR(L411/H411), "", L411/H411)</f>
        <v>7.8135215328650698E-2</v>
      </c>
    </row>
    <row r="412" spans="1:14" ht="13.2" hidden="1" customHeight="1" x14ac:dyDescent="0.25">
      <c r="A412" s="103" t="str">
        <f t="shared" si="44"/>
        <v>Street Light</v>
      </c>
      <c r="D412" s="114" t="s">
        <v>51</v>
      </c>
      <c r="E412" s="25"/>
      <c r="F412" s="34"/>
      <c r="G412" s="115">
        <f>IF($E403&gt;0, $E403, $E402)</f>
        <v>863.33336806145189</v>
      </c>
      <c r="H412" s="116">
        <v>0</v>
      </c>
      <c r="I412" s="35"/>
      <c r="J412" s="117">
        <f>IF($E403&gt;0, $E403, $E402)</f>
        <v>863.33336806145189</v>
      </c>
      <c r="K412" s="118">
        <v>0</v>
      </c>
      <c r="L412" s="119"/>
      <c r="M412" s="120"/>
    </row>
    <row r="413" spans="1:14" ht="13.2" hidden="1" customHeight="1" x14ac:dyDescent="0.25">
      <c r="A413" s="103" t="str">
        <f t="shared" si="44"/>
        <v>Street Light</v>
      </c>
      <c r="D413" s="114" t="s">
        <v>52</v>
      </c>
      <c r="E413" s="25"/>
      <c r="F413" s="34"/>
      <c r="G413" s="115">
        <f>IF($E403&gt;0, $E403, $E402)</f>
        <v>863.33336806145189</v>
      </c>
      <c r="H413" s="116">
        <v>0</v>
      </c>
      <c r="I413" s="35"/>
      <c r="J413" s="121">
        <f>IF($E403&gt;0, $E403, $E402)</f>
        <v>863.33336806145189</v>
      </c>
      <c r="K413" s="118">
        <v>0</v>
      </c>
      <c r="L413" s="119">
        <f t="shared" ref="L413:L431" si="45">K413-H413</f>
        <v>0</v>
      </c>
      <c r="M413" s="120" t="str">
        <f>IF(ISERROR(L413/H413), "", L413/H413)</f>
        <v/>
      </c>
    </row>
    <row r="414" spans="1:14" x14ac:dyDescent="0.25">
      <c r="A414" s="103" t="str">
        <f t="shared" si="44"/>
        <v>Street Light</v>
      </c>
      <c r="D414" s="114" t="s">
        <v>53</v>
      </c>
      <c r="E414" s="25"/>
      <c r="F414" s="26">
        <f>'WRZ BI (2030)'!F414</f>
        <v>0</v>
      </c>
      <c r="G414" s="115">
        <v>12262</v>
      </c>
      <c r="H414" s="116">
        <f>G414*F414</f>
        <v>0</v>
      </c>
      <c r="I414" s="29">
        <v>0</v>
      </c>
      <c r="J414" s="117">
        <v>12262</v>
      </c>
      <c r="K414" s="118">
        <f>J414*I414</f>
        <v>0</v>
      </c>
      <c r="L414" s="119">
        <f t="shared" si="45"/>
        <v>0</v>
      </c>
      <c r="M414" s="120" t="str">
        <f>IF(ISERROR(L414/H414), "", L414/H414)</f>
        <v/>
      </c>
    </row>
    <row r="415" spans="1:14" x14ac:dyDescent="0.25">
      <c r="A415" s="103" t="str">
        <f t="shared" si="44"/>
        <v>Street Light</v>
      </c>
      <c r="D415" s="114" t="s">
        <v>54</v>
      </c>
      <c r="E415" s="25"/>
      <c r="F415" s="36">
        <f>'WRZ BI (2030)'!I415</f>
        <v>1.3217967102427199</v>
      </c>
      <c r="G415" s="115">
        <f>IF($E403&gt;0, $E403, $E402)</f>
        <v>863.33336806145189</v>
      </c>
      <c r="H415" s="116">
        <f>G415*F415</f>
        <v>1141.1512057463945</v>
      </c>
      <c r="I415" s="201">
        <v>1.3217967102427199</v>
      </c>
      <c r="J415" s="117">
        <f>IF($E403&gt;0, $E403, $E402)</f>
        <v>863.33336806145189</v>
      </c>
      <c r="K415" s="118">
        <f>J415*I415</f>
        <v>1141.1512057463945</v>
      </c>
      <c r="L415" s="119">
        <f t="shared" si="45"/>
        <v>0</v>
      </c>
      <c r="M415" s="120">
        <f>IF(ISERROR(L415/H415), "", L415/H415)</f>
        <v>0</v>
      </c>
    </row>
    <row r="416" spans="1:14" x14ac:dyDescent="0.25">
      <c r="A416" s="103" t="str">
        <f t="shared" si="44"/>
        <v>Street Light</v>
      </c>
      <c r="B416" s="103" t="s">
        <v>55</v>
      </c>
      <c r="C416" s="24">
        <f>B22</f>
        <v>6</v>
      </c>
      <c r="D416" s="122" t="s">
        <v>56</v>
      </c>
      <c r="E416" s="7"/>
      <c r="F416" s="37"/>
      <c r="G416" s="38"/>
      <c r="H416" s="39">
        <f>SUM(H410:H415)</f>
        <v>22354.413746243375</v>
      </c>
      <c r="I416" s="51"/>
      <c r="J416" s="40"/>
      <c r="K416" s="39">
        <f>SUM(K410:K415)</f>
        <v>23983.013429096816</v>
      </c>
      <c r="L416" s="41">
        <f t="shared" si="45"/>
        <v>1628.5996828534408</v>
      </c>
      <c r="M416" s="42">
        <f>IF((H416)=0,"",(L416/H416))</f>
        <v>7.2853607405701903E-2</v>
      </c>
    </row>
    <row r="417" spans="1:14" x14ac:dyDescent="0.25">
      <c r="A417" s="103" t="str">
        <f t="shared" si="44"/>
        <v>Street Light</v>
      </c>
      <c r="D417" s="123" t="s">
        <v>57</v>
      </c>
      <c r="E417" s="25"/>
      <c r="F417" s="34">
        <f>IF((E402*12&gt;=150000), 0, IF(E401="RPP",(F433*OffPeakPer+F434*MidPeakPer+F435*OnPeakPer),IF(E401="Non-RPP (Retailer)",F436,F437)))</f>
        <v>0</v>
      </c>
      <c r="G417" s="43">
        <f>IF(F417=0, 0, $E402*E404-E402)</f>
        <v>0</v>
      </c>
      <c r="H417" s="28">
        <f>G417*F417</f>
        <v>0</v>
      </c>
      <c r="I417" s="35">
        <f>IF((E402*12&gt;=150000), 0, IF(E401="RPP",(I433*OffPeakPer+I434*MidPeakPer+I435*OnPeakPer),IF(E401="Non-RPP (Retailer)",I436,I437)))</f>
        <v>0</v>
      </c>
      <c r="J417" s="44">
        <f>IF(I417=0, 0, E402*E405-E402)</f>
        <v>0</v>
      </c>
      <c r="K417" s="31">
        <f>J417*I417</f>
        <v>0</v>
      </c>
      <c r="L417" s="32">
        <f t="shared" si="45"/>
        <v>0</v>
      </c>
      <c r="M417" s="33" t="str">
        <f>IF(ISERROR(L417/H417), "", L417/H417)</f>
        <v/>
      </c>
    </row>
    <row r="418" spans="1:14" ht="26.4" x14ac:dyDescent="0.25">
      <c r="A418" s="103" t="str">
        <f t="shared" si="44"/>
        <v>Street Light</v>
      </c>
      <c r="D418" s="123" t="s">
        <v>58</v>
      </c>
      <c r="E418" s="25"/>
      <c r="F418" s="36">
        <f>'WRZ BI (2030)'!I418</f>
        <v>0</v>
      </c>
      <c r="G418" s="55">
        <f>IF($E403&gt;0, $E403, $E402)</f>
        <v>863.33336806145189</v>
      </c>
      <c r="H418" s="116">
        <f>G418*F418</f>
        <v>0</v>
      </c>
      <c r="I418" s="201">
        <v>0</v>
      </c>
      <c r="J418" s="56">
        <f>IF($E403&gt;0, $E403, $E402)</f>
        <v>863.33336806145189</v>
      </c>
      <c r="K418" s="118">
        <f>J418*I418</f>
        <v>0</v>
      </c>
      <c r="L418" s="119">
        <f t="shared" si="45"/>
        <v>0</v>
      </c>
      <c r="M418" s="120" t="str">
        <f>IF(ISERROR(L418/H418), "", L418/H418)</f>
        <v/>
      </c>
    </row>
    <row r="419" spans="1:14" x14ac:dyDescent="0.25">
      <c r="A419" s="103" t="str">
        <f t="shared" si="44"/>
        <v>Street Light</v>
      </c>
      <c r="D419" s="123" t="s">
        <v>59</v>
      </c>
      <c r="E419" s="25"/>
      <c r="F419" s="36">
        <f>'WRZ BI (2030)'!I419</f>
        <v>0</v>
      </c>
      <c r="G419" s="55">
        <f>IF($E403&gt;0, $E403, $E402)</f>
        <v>863.33336806145189</v>
      </c>
      <c r="H419" s="116">
        <f>G419*F419</f>
        <v>0</v>
      </c>
      <c r="I419" s="201">
        <v>0</v>
      </c>
      <c r="J419" s="56">
        <f>IF($E403&gt;0, $E403, $E402)</f>
        <v>863.33336806145189</v>
      </c>
      <c r="K419" s="118">
        <f>J419*I419</f>
        <v>0</v>
      </c>
      <c r="L419" s="119">
        <f t="shared" si="45"/>
        <v>0</v>
      </c>
      <c r="M419" s="120" t="str">
        <f>IF(ISERROR(L419/H419), "", L419/H419)</f>
        <v/>
      </c>
    </row>
    <row r="420" spans="1:14" x14ac:dyDescent="0.25">
      <c r="A420" s="103" t="str">
        <f t="shared" si="44"/>
        <v>Street Light</v>
      </c>
      <c r="D420" s="123" t="s">
        <v>60</v>
      </c>
      <c r="E420" s="25"/>
      <c r="F420" s="36">
        <f>'WRZ BI (2030)'!I420</f>
        <v>0</v>
      </c>
      <c r="G420" s="55">
        <f>E402</f>
        <v>326077.50428732426</v>
      </c>
      <c r="H420" s="116">
        <f>G420*F420</f>
        <v>0</v>
      </c>
      <c r="I420" s="201">
        <v>0</v>
      </c>
      <c r="J420" s="56">
        <f>E402</f>
        <v>326077.50428732426</v>
      </c>
      <c r="K420" s="118">
        <f>J420*I420</f>
        <v>0</v>
      </c>
      <c r="L420" s="119">
        <f t="shared" si="45"/>
        <v>0</v>
      </c>
      <c r="M420" s="120" t="str">
        <f>IF(ISERROR(L420/H420), "", L420/H420)</f>
        <v/>
      </c>
    </row>
    <row r="421" spans="1:14" x14ac:dyDescent="0.25">
      <c r="A421" s="103" t="str">
        <f t="shared" si="44"/>
        <v>Street Light</v>
      </c>
      <c r="D421" s="114" t="s">
        <v>61</v>
      </c>
      <c r="E421" s="25"/>
      <c r="F421" s="36">
        <f>'WRZ BI (2030)'!I421</f>
        <v>0.45149414804058219</v>
      </c>
      <c r="G421" s="55">
        <f>IF($E403&gt;0, $E403, $E402)</f>
        <v>863.33336806145189</v>
      </c>
      <c r="H421" s="116">
        <f>G421*F421</f>
        <v>389.78996348791156</v>
      </c>
      <c r="I421" s="201">
        <v>0.47213403840203438</v>
      </c>
      <c r="J421" s="56">
        <f>IF($E403&gt;0, $E403, $E402)</f>
        <v>863.33336806145189</v>
      </c>
      <c r="K421" s="118">
        <f>J421*I421</f>
        <v>407.60906955008323</v>
      </c>
      <c r="L421" s="119">
        <f t="shared" si="45"/>
        <v>17.81910606217167</v>
      </c>
      <c r="M421" s="120">
        <f>IF(ISERROR(L421/H421), "", L421/H421)</f>
        <v>4.5714635396773853E-2</v>
      </c>
    </row>
    <row r="422" spans="1:14" ht="26.4" x14ac:dyDescent="0.25">
      <c r="A422" s="103" t="str">
        <f t="shared" si="44"/>
        <v>Street Light</v>
      </c>
      <c r="D422" s="123" t="s">
        <v>62</v>
      </c>
      <c r="E422" s="25"/>
      <c r="F422" s="36">
        <f>'WRZ BI (2030)'!I422</f>
        <v>0</v>
      </c>
      <c r="G422" s="115">
        <v>12262</v>
      </c>
      <c r="H422" s="116">
        <f t="shared" ref="H422:H423" si="46">G422*F422</f>
        <v>0</v>
      </c>
      <c r="I422" s="29">
        <v>0</v>
      </c>
      <c r="J422" s="121">
        <v>12262</v>
      </c>
      <c r="K422" s="118">
        <f t="shared" ref="K422:K423" si="47">J422*I422</f>
        <v>0</v>
      </c>
      <c r="L422" s="119">
        <f t="shared" si="45"/>
        <v>0</v>
      </c>
      <c r="M422" s="120" t="str">
        <f t="shared" ref="M422:M423" si="48">IF(ISERROR(L422/H422), "", L422/H422)</f>
        <v/>
      </c>
    </row>
    <row r="423" spans="1:14" x14ac:dyDescent="0.25">
      <c r="A423" s="103" t="str">
        <f t="shared" si="44"/>
        <v>Street Light</v>
      </c>
      <c r="D423" s="114" t="s">
        <v>63</v>
      </c>
      <c r="E423" s="25"/>
      <c r="F423" s="36">
        <f>'WRZ BI (2030)'!I423</f>
        <v>0</v>
      </c>
      <c r="G423" s="115">
        <v>12262</v>
      </c>
      <c r="H423" s="116">
        <f t="shared" si="46"/>
        <v>0</v>
      </c>
      <c r="I423" s="29">
        <v>0</v>
      </c>
      <c r="J423" s="121">
        <v>12262</v>
      </c>
      <c r="K423" s="118">
        <f t="shared" si="47"/>
        <v>0</v>
      </c>
      <c r="L423" s="119">
        <f t="shared" si="45"/>
        <v>0</v>
      </c>
      <c r="M423" s="120" t="str">
        <f t="shared" si="48"/>
        <v/>
      </c>
    </row>
    <row r="424" spans="1:14" x14ac:dyDescent="0.25">
      <c r="A424" s="103" t="str">
        <f t="shared" si="44"/>
        <v>Street Light</v>
      </c>
      <c r="D424" s="114" t="s">
        <v>64</v>
      </c>
      <c r="E424" s="25"/>
      <c r="F424" s="36">
        <f>'WRZ BI (2030)'!I424</f>
        <v>-7.0272347089626874E-2</v>
      </c>
      <c r="G424" s="55">
        <f>IF($E403&gt;0, $E403, $E402)</f>
        <v>863.33336806145189</v>
      </c>
      <c r="H424" s="116">
        <f>G424*F424</f>
        <v>-60.668462094470939</v>
      </c>
      <c r="I424" s="201">
        <v>-7.0272347089626874E-2</v>
      </c>
      <c r="J424" s="56">
        <f>IF($E403&gt;0, $E403, $E402)</f>
        <v>863.33336806145189</v>
      </c>
      <c r="K424" s="118">
        <f>J424*I424</f>
        <v>-60.668462094470939</v>
      </c>
      <c r="L424" s="119">
        <f t="shared" si="45"/>
        <v>0</v>
      </c>
      <c r="M424" s="120">
        <f>IF(ISERROR(L424/H424), "", L424/H424)</f>
        <v>0</v>
      </c>
    </row>
    <row r="425" spans="1:14" ht="26.4" x14ac:dyDescent="0.25">
      <c r="A425" s="103" t="str">
        <f t="shared" si="44"/>
        <v>Street Light</v>
      </c>
      <c r="B425" s="103" t="s">
        <v>65</v>
      </c>
      <c r="C425" s="24">
        <f>B22</f>
        <v>6</v>
      </c>
      <c r="D425" s="124" t="s">
        <v>66</v>
      </c>
      <c r="E425" s="125"/>
      <c r="F425" s="48"/>
      <c r="G425" s="49"/>
      <c r="H425" s="50">
        <f>SUM(H416:H424)</f>
        <v>22683.535247636813</v>
      </c>
      <c r="I425" s="51"/>
      <c r="J425" s="52"/>
      <c r="K425" s="50">
        <f>SUM(K416:K424)</f>
        <v>24329.954036552426</v>
      </c>
      <c r="L425" s="41">
        <f t="shared" si="45"/>
        <v>1646.4187889156128</v>
      </c>
      <c r="M425" s="42">
        <f>IF((H425)=0,"",(L425/H425))</f>
        <v>7.2582107283613917E-2</v>
      </c>
    </row>
    <row r="426" spans="1:14" x14ac:dyDescent="0.25">
      <c r="A426" s="103" t="str">
        <f t="shared" si="44"/>
        <v>Street Light</v>
      </c>
      <c r="D426" s="126" t="s">
        <v>67</v>
      </c>
      <c r="E426" s="25"/>
      <c r="F426" s="36">
        <f>'WRZ BI (2030)'!I426</f>
        <v>4.3630000000000004</v>
      </c>
      <c r="G426" s="43">
        <f>IF($E403&gt;0, $E403, $E402*$E404)</f>
        <v>863.33336806145189</v>
      </c>
      <c r="H426" s="116">
        <f>G426*F426</f>
        <v>3766.7234848521148</v>
      </c>
      <c r="I426" s="201">
        <v>4.6024000000000003</v>
      </c>
      <c r="J426" s="44">
        <f>IF($E403&gt;0, $E403, $E402*$E405)</f>
        <v>863.33336806145189</v>
      </c>
      <c r="K426" s="118">
        <f>J426*I426</f>
        <v>3973.4054931660266</v>
      </c>
      <c r="L426" s="119">
        <f t="shared" si="45"/>
        <v>206.68200831391187</v>
      </c>
      <c r="M426" s="120">
        <f>IF(ISERROR(L426/H426), "", L426/H426)</f>
        <v>5.4870501948200853E-2</v>
      </c>
      <c r="N426" s="127"/>
    </row>
    <row r="427" spans="1:14" ht="26.4" x14ac:dyDescent="0.25">
      <c r="A427" s="103" t="str">
        <f t="shared" si="44"/>
        <v>Street Light</v>
      </c>
      <c r="D427" s="128" t="s">
        <v>68</v>
      </c>
      <c r="E427" s="25"/>
      <c r="F427" s="36">
        <f>'WRZ BI (2030)'!I427</f>
        <v>3.1040000000000001</v>
      </c>
      <c r="G427" s="43">
        <f>IF($E403&gt;0, $E403, $E402*$E404)</f>
        <v>863.33336806145189</v>
      </c>
      <c r="H427" s="116">
        <f>G427*F427</f>
        <v>2679.786774462747</v>
      </c>
      <c r="I427" s="201">
        <v>3.2682000000000002</v>
      </c>
      <c r="J427" s="44">
        <f>IF($E403&gt;0, $E403, $E402*$E405)</f>
        <v>863.33336806145189</v>
      </c>
      <c r="K427" s="118">
        <f>J427*I427</f>
        <v>2821.5461134984371</v>
      </c>
      <c r="L427" s="119">
        <f t="shared" si="45"/>
        <v>141.75933903569012</v>
      </c>
      <c r="M427" s="120">
        <f>IF(ISERROR(L427/H427), "", L427/H427)</f>
        <v>5.2899484536082363E-2</v>
      </c>
      <c r="N427" s="127"/>
    </row>
    <row r="428" spans="1:14" ht="26.4" x14ac:dyDescent="0.25">
      <c r="A428" s="103" t="str">
        <f t="shared" si="44"/>
        <v>Street Light</v>
      </c>
      <c r="B428" s="103" t="s">
        <v>69</v>
      </c>
      <c r="C428" s="24">
        <f>B22</f>
        <v>6</v>
      </c>
      <c r="D428" s="124" t="s">
        <v>70</v>
      </c>
      <c r="E428" s="7"/>
      <c r="F428" s="48"/>
      <c r="G428" s="49"/>
      <c r="H428" s="50">
        <f>SUM(H425:H427)</f>
        <v>29130.045506951676</v>
      </c>
      <c r="I428" s="51"/>
      <c r="J428" s="40"/>
      <c r="K428" s="50">
        <f>SUM(K425:K427)</f>
        <v>31124.905643216887</v>
      </c>
      <c r="L428" s="41">
        <f t="shared" si="45"/>
        <v>1994.8601362652116</v>
      </c>
      <c r="M428" s="42">
        <f>IF((H428)=0,"",(L428/H428))</f>
        <v>6.8481188461897616E-2</v>
      </c>
    </row>
    <row r="429" spans="1:14" ht="26.4" x14ac:dyDescent="0.25">
      <c r="A429" s="103" t="str">
        <f t="shared" si="44"/>
        <v>Street Light</v>
      </c>
      <c r="D429" s="129" t="s">
        <v>71</v>
      </c>
      <c r="E429" s="25"/>
      <c r="F429" s="34">
        <v>4.7000000000000002E-3</v>
      </c>
      <c r="G429" s="43">
        <f>E402*E404</f>
        <v>339609.72071524826</v>
      </c>
      <c r="H429" s="53">
        <f>G429*F429</f>
        <v>1596.1656873616669</v>
      </c>
      <c r="I429" s="35">
        <f>F429</f>
        <v>4.7000000000000002E-3</v>
      </c>
      <c r="J429" s="44">
        <f>E402*E405</f>
        <v>339609.72071524826</v>
      </c>
      <c r="K429" s="118">
        <f>J429*I429</f>
        <v>1596.1656873616669</v>
      </c>
      <c r="L429" s="119">
        <f t="shared" si="45"/>
        <v>0</v>
      </c>
      <c r="M429" s="120">
        <f>IF(ISERROR(L429/H429), "", L429/H429)</f>
        <v>0</v>
      </c>
    </row>
    <row r="430" spans="1:14" ht="26.4" x14ac:dyDescent="0.25">
      <c r="A430" s="103" t="str">
        <f t="shared" si="44"/>
        <v>Street Light</v>
      </c>
      <c r="D430" s="129" t="s">
        <v>72</v>
      </c>
      <c r="E430" s="25"/>
      <c r="F430" s="34">
        <v>5.9999999999999995E-4</v>
      </c>
      <c r="G430" s="43">
        <f>E402*E404</f>
        <v>339609.72071524826</v>
      </c>
      <c r="H430" s="53">
        <f>G430*F430</f>
        <v>203.76583242914893</v>
      </c>
      <c r="I430" s="35">
        <f>F430</f>
        <v>5.9999999999999995E-4</v>
      </c>
      <c r="J430" s="44">
        <f>E402*E405</f>
        <v>339609.72071524826</v>
      </c>
      <c r="K430" s="118">
        <f>J430*I430</f>
        <v>203.76583242914893</v>
      </c>
      <c r="L430" s="119">
        <f t="shared" si="45"/>
        <v>0</v>
      </c>
      <c r="M430" s="120">
        <f>IF(ISERROR(L430/H430), "", L430/H430)</f>
        <v>0</v>
      </c>
    </row>
    <row r="431" spans="1:14" x14ac:dyDescent="0.25">
      <c r="A431" s="103" t="str">
        <f t="shared" si="44"/>
        <v>Street Light</v>
      </c>
      <c r="D431" s="25" t="s">
        <v>73</v>
      </c>
      <c r="E431" s="25"/>
      <c r="F431" s="54">
        <v>0.25</v>
      </c>
      <c r="G431" s="27">
        <v>12262</v>
      </c>
      <c r="H431" s="130">
        <f>G431*F431</f>
        <v>3065.5</v>
      </c>
      <c r="I431" s="45">
        <v>0.25</v>
      </c>
      <c r="J431" s="30">
        <v>12262</v>
      </c>
      <c r="K431" s="118">
        <f>J431*I431</f>
        <v>3065.5</v>
      </c>
      <c r="L431" s="119">
        <f t="shared" si="45"/>
        <v>0</v>
      </c>
      <c r="M431" s="120">
        <f>IF(ISERROR(L431/H431), "", L431/H431)</f>
        <v>0</v>
      </c>
    </row>
    <row r="432" spans="1:14" ht="26.4" hidden="1" customHeight="1" x14ac:dyDescent="0.25">
      <c r="A432" s="103" t="str">
        <f t="shared" si="44"/>
        <v>Street Light</v>
      </c>
      <c r="D432" s="129" t="s">
        <v>74</v>
      </c>
      <c r="E432" s="25"/>
      <c r="F432" s="34"/>
      <c r="G432" s="43"/>
      <c r="H432" s="130"/>
      <c r="I432" s="35"/>
      <c r="J432" s="44"/>
      <c r="K432" s="118"/>
      <c r="L432" s="119"/>
      <c r="M432" s="120"/>
    </row>
    <row r="433" spans="1:13" ht="13.2" hidden="1" customHeight="1" x14ac:dyDescent="0.25">
      <c r="A433" s="103" t="str">
        <f t="shared" si="44"/>
        <v>Street Light</v>
      </c>
      <c r="B433" s="103" t="s">
        <v>12</v>
      </c>
      <c r="D433" s="25" t="s">
        <v>75</v>
      </c>
      <c r="E433" s="25"/>
      <c r="F433" s="96">
        <v>8.6999999999999994E-2</v>
      </c>
      <c r="G433" s="55">
        <f>IF(AND(E402*12&gt;=150000),OffPeakPer*E402*E404,OffPeakPer*E402)</f>
        <v>217350.22125775891</v>
      </c>
      <c r="H433" s="130">
        <f>G433*F433</f>
        <v>18909.469249425023</v>
      </c>
      <c r="I433" s="35">
        <f>OffPeak</f>
        <v>9.8000000000000004E-2</v>
      </c>
      <c r="J433" s="56">
        <f>IF(AND(E402*12&gt;=150000),OffPeakPer*E402*E405,OffPeakPer*E402)</f>
        <v>217350.22125775891</v>
      </c>
      <c r="K433" s="118">
        <f>J433*I433</f>
        <v>21300.321683260372</v>
      </c>
      <c r="L433" s="119">
        <f>K433-H433</f>
        <v>2390.8524338353491</v>
      </c>
      <c r="M433" s="120">
        <f>IF(ISERROR(L433/H433), "", L433/H433)</f>
        <v>0.12643678160919547</v>
      </c>
    </row>
    <row r="434" spans="1:13" ht="13.2" hidden="1" customHeight="1" x14ac:dyDescent="0.25">
      <c r="A434" s="103" t="str">
        <f t="shared" si="44"/>
        <v>Street Light</v>
      </c>
      <c r="B434" s="103" t="s">
        <v>12</v>
      </c>
      <c r="D434" s="25" t="s">
        <v>76</v>
      </c>
      <c r="E434" s="25"/>
      <c r="F434" s="96">
        <v>0.157</v>
      </c>
      <c r="G434" s="55">
        <f>IF(AND(E402*12&gt;=150000),MidPeakPer*E402*E404,MidPeakPer*E402)</f>
        <v>61129.749728744682</v>
      </c>
      <c r="H434" s="130">
        <f>G434*F434</f>
        <v>9597.3707074129143</v>
      </c>
      <c r="I434" s="35">
        <f>MidPeak</f>
        <v>0.157</v>
      </c>
      <c r="J434" s="56">
        <f>IF(AND(E402*12&gt;=150000),MidPeakPer*E402*E405,MidPeakPer*E402)</f>
        <v>61129.749728744682</v>
      </c>
      <c r="K434" s="118">
        <f>J434*I434</f>
        <v>9597.3707074129143</v>
      </c>
      <c r="L434" s="119">
        <f>K434-H434</f>
        <v>0</v>
      </c>
      <c r="M434" s="120">
        <f>IF(ISERROR(L434/H434), "", L434/H434)</f>
        <v>0</v>
      </c>
    </row>
    <row r="435" spans="1:13" ht="13.2" hidden="1" customHeight="1" x14ac:dyDescent="0.25">
      <c r="A435" s="103" t="str">
        <f t="shared" si="44"/>
        <v>Street Light</v>
      </c>
      <c r="B435" s="103" t="s">
        <v>12</v>
      </c>
      <c r="D435" s="103" t="s">
        <v>77</v>
      </c>
      <c r="E435" s="25"/>
      <c r="F435" s="96">
        <v>0.182</v>
      </c>
      <c r="G435" s="55">
        <f>IF(AND(E402*12&gt;=150000),OnPeakPer*E402*E404,OnPeakPer*E402)</f>
        <v>61129.749728744682</v>
      </c>
      <c r="H435" s="130">
        <f>G435*F435</f>
        <v>11125.614450631532</v>
      </c>
      <c r="I435" s="35">
        <f>OnPeak</f>
        <v>0.20300000000000001</v>
      </c>
      <c r="J435" s="56">
        <f>IF(AND(E402*12&gt;=150000),OnPeakPer*E402*E405,OnPeakPer*E402)</f>
        <v>61129.749728744682</v>
      </c>
      <c r="K435" s="118">
        <f>J435*I435</f>
        <v>12409.339194935172</v>
      </c>
      <c r="L435" s="119">
        <f>K435-H435</f>
        <v>1283.7247443036395</v>
      </c>
      <c r="M435" s="120">
        <f>IF(ISERROR(L435/H435), "", L435/H435)</f>
        <v>0.11538461538461549</v>
      </c>
    </row>
    <row r="436" spans="1:13" ht="13.2" hidden="1" customHeight="1" x14ac:dyDescent="0.25">
      <c r="A436" s="103" t="str">
        <f t="shared" si="44"/>
        <v>Street Light</v>
      </c>
      <c r="B436" s="103" t="s">
        <v>78</v>
      </c>
      <c r="D436" s="25" t="s">
        <v>79</v>
      </c>
      <c r="E436" s="25"/>
      <c r="F436" s="57">
        <v>0.11308</v>
      </c>
      <c r="G436" s="55">
        <f>IF(AND(E402*12&gt;=150000),E402*E404,E402)</f>
        <v>339609.72071524826</v>
      </c>
      <c r="H436" s="130">
        <f>G436*F436</f>
        <v>38403.067218480275</v>
      </c>
      <c r="I436" s="35">
        <f>F436</f>
        <v>0.11308</v>
      </c>
      <c r="J436" s="56">
        <f>IF(AND(E402*12&gt;=150000),E402*E405,E402)</f>
        <v>339609.72071524826</v>
      </c>
      <c r="K436" s="118">
        <f>J436*I436</f>
        <v>38403.067218480275</v>
      </c>
      <c r="L436" s="119">
        <f>K436-H436</f>
        <v>0</v>
      </c>
      <c r="M436" s="120">
        <f>IF(ISERROR(L436/H436), "", L436/H436)</f>
        <v>0</v>
      </c>
    </row>
    <row r="437" spans="1:13" ht="13.8" thickBot="1" x14ac:dyDescent="0.3">
      <c r="A437" s="103" t="str">
        <f t="shared" si="44"/>
        <v>Street Light</v>
      </c>
      <c r="B437" s="103" t="s">
        <v>17</v>
      </c>
      <c r="D437" s="25" t="s">
        <v>80</v>
      </c>
      <c r="E437" s="25"/>
      <c r="F437" s="57">
        <v>0.11308</v>
      </c>
      <c r="G437" s="55">
        <f>IF(AND(E402*12&gt;=150000),E402*E404,E402)</f>
        <v>339609.72071524826</v>
      </c>
      <c r="H437" s="130">
        <f>G437*F437</f>
        <v>38403.067218480275</v>
      </c>
      <c r="I437" s="35">
        <f>F437</f>
        <v>0.11308</v>
      </c>
      <c r="J437" s="56">
        <f>IF(AND(E402*12&gt;=150000),E402*E405,E402)</f>
        <v>339609.72071524826</v>
      </c>
      <c r="K437" s="118">
        <f>J437*I437</f>
        <v>38403.067218480275</v>
      </c>
      <c r="L437" s="119">
        <f>K437-H437</f>
        <v>0</v>
      </c>
      <c r="M437" s="120">
        <f>IF(ISERROR(L437/H437), "", L437/H437)</f>
        <v>0</v>
      </c>
    </row>
    <row r="438" spans="1:13" ht="13.8" thickBot="1" x14ac:dyDescent="0.3">
      <c r="A438" s="103" t="str">
        <f t="shared" si="44"/>
        <v>Street Light</v>
      </c>
      <c r="D438" s="58"/>
      <c r="E438" s="59"/>
      <c r="F438" s="60"/>
      <c r="G438" s="61"/>
      <c r="H438" s="62"/>
      <c r="I438" s="60"/>
      <c r="J438" s="63"/>
      <c r="K438" s="62"/>
      <c r="L438" s="64"/>
      <c r="M438" s="65"/>
    </row>
    <row r="439" spans="1:13" ht="13.2" hidden="1" customHeight="1" x14ac:dyDescent="0.25">
      <c r="A439" s="103" t="str">
        <f t="shared" si="44"/>
        <v>Street Light</v>
      </c>
      <c r="B439" s="103" t="s">
        <v>12</v>
      </c>
      <c r="D439" s="135" t="s">
        <v>81</v>
      </c>
      <c r="E439" s="25"/>
      <c r="F439" s="66"/>
      <c r="G439" s="67"/>
      <c r="H439" s="68">
        <f>SUM(H429:H435,H428)</f>
        <v>73627.931434211961</v>
      </c>
      <c r="I439" s="69"/>
      <c r="J439" s="69"/>
      <c r="K439" s="68">
        <f>SUM(K429:K435,K428)</f>
        <v>79297.368748616165</v>
      </c>
      <c r="L439" s="70">
        <f>K439-H439</f>
        <v>5669.4373144042038</v>
      </c>
      <c r="M439" s="71">
        <f>IF((H439)=0,"",(L439/H439))</f>
        <v>7.7001176102169319E-2</v>
      </c>
    </row>
    <row r="440" spans="1:13" ht="13.2" hidden="1" customHeight="1" x14ac:dyDescent="0.25">
      <c r="A440" s="103" t="str">
        <f t="shared" si="44"/>
        <v>Street Light</v>
      </c>
      <c r="B440" s="103" t="s">
        <v>12</v>
      </c>
      <c r="D440" s="142" t="s">
        <v>82</v>
      </c>
      <c r="E440" s="25"/>
      <c r="F440" s="66">
        <v>0.13</v>
      </c>
      <c r="G440" s="72"/>
      <c r="H440" s="73">
        <f>H439*F440</f>
        <v>9571.6310864475545</v>
      </c>
      <c r="I440" s="74">
        <v>0.13</v>
      </c>
      <c r="J440" s="27"/>
      <c r="K440" s="73">
        <f>K439*I440</f>
        <v>10308.657937320102</v>
      </c>
      <c r="L440" s="32">
        <f>K440-H440</f>
        <v>737.02685087254758</v>
      </c>
      <c r="M440" s="75">
        <f>IF((H440)=0,"",(L440/H440))</f>
        <v>7.7001176102169444E-2</v>
      </c>
    </row>
    <row r="441" spans="1:13" ht="14.4" hidden="1" customHeight="1" x14ac:dyDescent="0.3">
      <c r="A441" s="103" t="str">
        <f t="shared" si="44"/>
        <v>Street Light</v>
      </c>
      <c r="B441" s="103" t="s">
        <v>12</v>
      </c>
      <c r="D441" s="142" t="s">
        <v>83</v>
      </c>
      <c r="E441" s="147"/>
      <c r="F441" s="76">
        <v>0.23499999999999999</v>
      </c>
      <c r="G441" s="72"/>
      <c r="H441" s="73">
        <f>IF(OR(ISNUMBER(SEARCH("[DGEN]", E400))=TRUE, ISNUMBER(SEARCH("STREET LIGHT", E400))=TRUE), 0, IF(AND(E402=0, E403=0),0, IF(AND(E403=0, E402*12&gt;250000), 0, IF(AND(E402=0, E403&gt;=50), 0, IF(E402*12&lt;=250000, F441*H439*-1, IF(E403&lt;50, F441*H439*-1, 0))))))</f>
        <v>0</v>
      </c>
      <c r="I441" s="76">
        <v>0.23499999999999999</v>
      </c>
      <c r="J441" s="27"/>
      <c r="K441" s="73">
        <f>IF(OR(ISNUMBER(SEARCH("[DGEN]", E400))=TRUE, ISNUMBER(SEARCH("STREET LIGHT", E400))=TRUE), 0, IF(AND(E402=0, E403=0),0, IF(AND(E403=0, E402*12&gt;250000), 0, IF(AND(E402=0, E403&gt;=50), 0, IF(E402*12&lt;=250000, I441*K439*-1, IF(E403&lt;50, I441*K439*-1, 0))))))</f>
        <v>0</v>
      </c>
      <c r="L441" s="32">
        <f>K441-H441</f>
        <v>0</v>
      </c>
      <c r="M441" s="75"/>
    </row>
    <row r="442" spans="1:13" ht="13.2" hidden="1" customHeight="1" x14ac:dyDescent="0.25">
      <c r="A442" s="103" t="str">
        <f t="shared" si="44"/>
        <v>Street Light</v>
      </c>
      <c r="B442" s="103" t="s">
        <v>84</v>
      </c>
      <c r="D442" s="248" t="s">
        <v>85</v>
      </c>
      <c r="E442" s="248"/>
      <c r="F442" s="77"/>
      <c r="G442" s="78"/>
      <c r="H442" s="79">
        <f>H439+H440+H441</f>
        <v>83199.562520659514</v>
      </c>
      <c r="I442" s="80"/>
      <c r="J442" s="80"/>
      <c r="K442" s="81">
        <f>K439+K440+K441</f>
        <v>89606.02668593626</v>
      </c>
      <c r="L442" s="82">
        <f>K442-H442</f>
        <v>6406.4641652767459</v>
      </c>
      <c r="M442" s="83">
        <f>IF((H442)=0,"",(L442/H442))</f>
        <v>7.7001176102169278E-2</v>
      </c>
    </row>
    <row r="443" spans="1:13" ht="13.8" hidden="1" customHeight="1" thickBot="1" x14ac:dyDescent="0.3">
      <c r="A443" s="103" t="str">
        <f t="shared" si="44"/>
        <v>Street Light</v>
      </c>
      <c r="B443" s="103" t="s">
        <v>12</v>
      </c>
      <c r="D443" s="131"/>
      <c r="E443" s="132"/>
      <c r="F443" s="60"/>
      <c r="G443" s="61"/>
      <c r="H443" s="62"/>
      <c r="I443" s="60"/>
      <c r="J443" s="63"/>
      <c r="K443" s="62"/>
      <c r="L443" s="64"/>
      <c r="M443" s="65"/>
    </row>
    <row r="444" spans="1:13" ht="13.2" hidden="1" customHeight="1" x14ac:dyDescent="0.25">
      <c r="A444" s="103" t="str">
        <f t="shared" si="44"/>
        <v>Street Light</v>
      </c>
      <c r="B444" s="103" t="s">
        <v>78</v>
      </c>
      <c r="D444" s="135" t="s">
        <v>86</v>
      </c>
      <c r="E444" s="25"/>
      <c r="F444" s="66"/>
      <c r="G444" s="67"/>
      <c r="H444" s="68">
        <f>SUM(H436,H429:H432,H428)</f>
        <v>72398.544245222758</v>
      </c>
      <c r="I444" s="69"/>
      <c r="J444" s="69"/>
      <c r="K444" s="68">
        <f>SUM(K436,K429:K432,K428)</f>
        <v>74393.404381487984</v>
      </c>
      <c r="L444" s="70">
        <f>K444-H444</f>
        <v>1994.8601362652262</v>
      </c>
      <c r="M444" s="71">
        <f>IF((H444)=0,"",(L444/H444))</f>
        <v>2.755387082796016E-2</v>
      </c>
    </row>
    <row r="445" spans="1:13" ht="13.2" hidden="1" customHeight="1" x14ac:dyDescent="0.25">
      <c r="A445" s="103" t="str">
        <f t="shared" si="44"/>
        <v>Street Light</v>
      </c>
      <c r="B445" s="103" t="s">
        <v>78</v>
      </c>
      <c r="D445" s="142" t="s">
        <v>82</v>
      </c>
      <c r="E445" s="25"/>
      <c r="F445" s="66">
        <v>0.13</v>
      </c>
      <c r="G445" s="67"/>
      <c r="H445" s="73">
        <f>H444*F445</f>
        <v>9411.8107518789584</v>
      </c>
      <c r="I445" s="66">
        <v>0.13</v>
      </c>
      <c r="J445" s="74"/>
      <c r="K445" s="73">
        <f>K444*I445</f>
        <v>9671.1425695934377</v>
      </c>
      <c r="L445" s="32">
        <f>K445-H445</f>
        <v>259.33181771447926</v>
      </c>
      <c r="M445" s="75">
        <f>IF((H445)=0,"",(L445/H445))</f>
        <v>2.7553870827960143E-2</v>
      </c>
    </row>
    <row r="446" spans="1:13" ht="14.4" hidden="1" customHeight="1" x14ac:dyDescent="0.3">
      <c r="A446" s="103" t="str">
        <f t="shared" si="44"/>
        <v>Street Light</v>
      </c>
      <c r="B446" s="103" t="s">
        <v>78</v>
      </c>
      <c r="D446" s="142" t="s">
        <v>83</v>
      </c>
      <c r="E446" s="147"/>
      <c r="F446" s="76">
        <v>0.23499999999999999</v>
      </c>
      <c r="G446" s="67"/>
      <c r="H446" s="73">
        <f>IF(OR(ISNUMBER(SEARCH("[DGEN]", E400))=TRUE, ISNUMBER(SEARCH("STREET LIGHT", E400))=TRUE), 0, IF(AND(E402=0, E403=0),0, IF(AND(E403=0, E402*12&gt;250000), 0, IF(AND(E402=0, E403&gt;=50), 0, IF(E402*12&lt;=250000, F446*H444*-1, IF(E403&lt;50, F446*H444*-1, 0))))))</f>
        <v>0</v>
      </c>
      <c r="I446" s="76">
        <v>0.23499999999999999</v>
      </c>
      <c r="J446" s="74"/>
      <c r="K446" s="73">
        <f>IF(OR(ISNUMBER(SEARCH("[DGEN]", E400))=TRUE, ISNUMBER(SEARCH("STREET LIGHT", E400))=TRUE), 0, IF(AND(E402=0, E403=0),0, IF(AND(E403=0, E402*12&gt;250000), 0, IF(AND(E402=0, E403&gt;=50), 0, IF(E402*12&lt;=250000, I446*K444*-1, IF(E403&lt;50, I446*K444*-1, 0))))))</f>
        <v>0</v>
      </c>
      <c r="L446" s="32"/>
      <c r="M446" s="75"/>
    </row>
    <row r="447" spans="1:13" ht="13.2" hidden="1" customHeight="1" x14ac:dyDescent="0.25">
      <c r="A447" s="103" t="str">
        <f t="shared" si="44"/>
        <v>Street Light</v>
      </c>
      <c r="B447" s="103" t="s">
        <v>87</v>
      </c>
      <c r="D447" s="248" t="s">
        <v>86</v>
      </c>
      <c r="E447" s="248"/>
      <c r="F447" s="84"/>
      <c r="G447" s="85"/>
      <c r="H447" s="79">
        <f>SUM(H444,H445)</f>
        <v>81810.35499710172</v>
      </c>
      <c r="I447" s="86"/>
      <c r="J447" s="86"/>
      <c r="K447" s="79">
        <f>SUM(K444,K445)</f>
        <v>84064.546951081429</v>
      </c>
      <c r="L447" s="87">
        <f>K447-H447</f>
        <v>2254.1919539797091</v>
      </c>
      <c r="M447" s="88">
        <f>IF((H447)=0,"",(L447/H447))</f>
        <v>2.7553870827960202E-2</v>
      </c>
    </row>
    <row r="448" spans="1:13" ht="13.8" hidden="1" customHeight="1" thickBot="1" x14ac:dyDescent="0.3">
      <c r="A448" s="103" t="str">
        <f t="shared" si="44"/>
        <v>Street Light</v>
      </c>
      <c r="B448" s="103" t="s">
        <v>78</v>
      </c>
      <c r="D448" s="131"/>
      <c r="E448" s="132"/>
      <c r="F448" s="89"/>
      <c r="G448" s="90"/>
      <c r="H448" s="91"/>
      <c r="I448" s="89"/>
      <c r="J448" s="61"/>
      <c r="K448" s="91"/>
      <c r="L448" s="92"/>
      <c r="M448" s="65"/>
    </row>
    <row r="449" spans="1:14" x14ac:dyDescent="0.25">
      <c r="A449" s="103" t="str">
        <f t="shared" si="44"/>
        <v>Street Light</v>
      </c>
      <c r="B449" s="103" t="s">
        <v>17</v>
      </c>
      <c r="D449" s="135" t="s">
        <v>88</v>
      </c>
      <c r="E449" s="25"/>
      <c r="F449" s="136"/>
      <c r="G449" s="137"/>
      <c r="H449" s="138">
        <f>SUM(H437,H429:H432,H428)</f>
        <v>72398.544245222758</v>
      </c>
      <c r="I449" s="139"/>
      <c r="J449" s="139"/>
      <c r="K449" s="138">
        <f>SUM(K437,K429:K432,K428)</f>
        <v>74393.404381487984</v>
      </c>
      <c r="L449" s="140">
        <f>K449-H449</f>
        <v>1994.8601362652262</v>
      </c>
      <c r="M449" s="141">
        <f>IF((H449)=0,"",(L449/H449))</f>
        <v>2.755387082796016E-2</v>
      </c>
    </row>
    <row r="450" spans="1:14" x14ac:dyDescent="0.25">
      <c r="A450" s="103" t="str">
        <f t="shared" si="44"/>
        <v>Street Light</v>
      </c>
      <c r="B450" s="103" t="s">
        <v>17</v>
      </c>
      <c r="D450" s="142" t="s">
        <v>82</v>
      </c>
      <c r="E450" s="25"/>
      <c r="F450" s="136">
        <v>0.13</v>
      </c>
      <c r="G450" s="137"/>
      <c r="H450" s="144">
        <f>H449*F450</f>
        <v>9411.8107518789584</v>
      </c>
      <c r="I450" s="136">
        <v>0.13</v>
      </c>
      <c r="J450" s="145"/>
      <c r="K450" s="144">
        <f>K449*I450</f>
        <v>9671.1425695934377</v>
      </c>
      <c r="L450" s="119">
        <f>K450-H450</f>
        <v>259.33181771447926</v>
      </c>
      <c r="M450" s="146">
        <f>IF((H450)=0,"",(L450/H450))</f>
        <v>2.7553870827960143E-2</v>
      </c>
    </row>
    <row r="451" spans="1:14" ht="14.4" x14ac:dyDescent="0.3">
      <c r="A451" s="103" t="str">
        <f t="shared" si="44"/>
        <v>Street Light</v>
      </c>
      <c r="B451" s="103" t="s">
        <v>17</v>
      </c>
      <c r="D451" s="142" t="s">
        <v>83</v>
      </c>
      <c r="E451" s="147"/>
      <c r="F451" s="148">
        <v>0.23499999999999999</v>
      </c>
      <c r="G451" s="137"/>
      <c r="H451" s="144">
        <f>IF(OR(ISNUMBER(SEARCH("[DGEN]", E400))=TRUE, ISNUMBER(SEARCH("STREET LIGHT", E400))=TRUE), 0, IF(AND(E402=0, E403=0),0, IF(AND(E403=0, E402*12&gt;250000), 0, IF(AND(E402=0, E403&gt;=50), 0, IF(E402*12&lt;=250000, F451*H449*-1, IF(E403&lt;50, F451*H449*-1, 0))))))</f>
        <v>0</v>
      </c>
      <c r="I451" s="148">
        <v>0.23499999999999999</v>
      </c>
      <c r="J451" s="145"/>
      <c r="K451" s="144">
        <f>IF(OR(ISNUMBER(SEARCH("[DGEN]", E400))=TRUE, ISNUMBER(SEARCH("STREET LIGHT", E400))=TRUE), 0, IF(AND(E402=0, E403=0),0, IF(AND(E403=0, E402*12&gt;250000), 0, IF(AND(E402=0, E403&gt;=50), 0, IF(E402*12&lt;=250000, I451*K449*-1, IF(E403&lt;50, I451*K449*-1, 0))))))</f>
        <v>0</v>
      </c>
      <c r="L451" s="119"/>
      <c r="M451" s="146"/>
    </row>
    <row r="452" spans="1:14" ht="13.8" customHeight="1" thickBot="1" x14ac:dyDescent="0.3">
      <c r="A452" s="103" t="str">
        <f t="shared" si="44"/>
        <v>Street Light</v>
      </c>
      <c r="B452" s="103" t="s">
        <v>89</v>
      </c>
      <c r="C452" s="24">
        <f>B22</f>
        <v>6</v>
      </c>
      <c r="D452" s="247" t="s">
        <v>88</v>
      </c>
      <c r="E452" s="247"/>
      <c r="F452" s="84"/>
      <c r="G452" s="85"/>
      <c r="H452" s="79">
        <f>SUM(H449,H450)</f>
        <v>81810.35499710172</v>
      </c>
      <c r="I452" s="86"/>
      <c r="J452" s="86"/>
      <c r="K452" s="79">
        <f>SUM(K449,K450)</f>
        <v>84064.546951081429</v>
      </c>
      <c r="L452" s="87">
        <f>K452-H452</f>
        <v>2254.1919539797091</v>
      </c>
      <c r="M452" s="88">
        <f>IF((H452)=0,"",(L452/H452))</f>
        <v>2.7553870827960202E-2</v>
      </c>
    </row>
    <row r="453" spans="1:14" ht="13.8" thickBot="1" x14ac:dyDescent="0.3">
      <c r="A453" s="103" t="str">
        <f t="shared" si="44"/>
        <v>Street Light</v>
      </c>
      <c r="B453" s="103" t="s">
        <v>17</v>
      </c>
      <c r="D453" s="58"/>
      <c r="E453" s="59"/>
      <c r="F453" s="93"/>
      <c r="G453" s="90"/>
      <c r="H453" s="94"/>
      <c r="I453" s="93"/>
      <c r="J453" s="61"/>
      <c r="K453" s="94"/>
      <c r="L453" s="92"/>
      <c r="M453" s="95"/>
    </row>
    <row r="456" spans="1:14" x14ac:dyDescent="0.25">
      <c r="D456" s="104" t="s">
        <v>34</v>
      </c>
      <c r="E456" s="246" t="str">
        <f>D23</f>
        <v>Residential (Low)</v>
      </c>
      <c r="F456" s="246"/>
      <c r="G456" s="246"/>
      <c r="H456" s="246"/>
      <c r="I456" s="246"/>
      <c r="J456" s="246"/>
      <c r="K456" s="103" t="str">
        <f>IF(N406="DEMAND - INTERVAL","RTSR - INTERVAL METERED","")</f>
        <v/>
      </c>
    </row>
    <row r="457" spans="1:14" x14ac:dyDescent="0.25">
      <c r="D457" s="104" t="s">
        <v>35</v>
      </c>
      <c r="E457" s="236" t="str">
        <f>H23</f>
        <v>RPP</v>
      </c>
      <c r="F457" s="236"/>
      <c r="G457" s="236"/>
      <c r="H457" s="20"/>
      <c r="I457" s="20"/>
    </row>
    <row r="458" spans="1:14" ht="15.6" x14ac:dyDescent="0.25">
      <c r="D458" s="104" t="s">
        <v>36</v>
      </c>
      <c r="E458" s="21">
        <f>K23</f>
        <v>325</v>
      </c>
      <c r="F458" s="105" t="s">
        <v>11</v>
      </c>
      <c r="J458" s="22"/>
      <c r="K458" s="22"/>
      <c r="L458" s="22"/>
      <c r="M458" s="22"/>
      <c r="N458" s="22"/>
    </row>
    <row r="459" spans="1:14" ht="15.6" x14ac:dyDescent="0.3">
      <c r="D459" s="104" t="s">
        <v>37</v>
      </c>
      <c r="E459" s="21">
        <f>L23</f>
        <v>0</v>
      </c>
      <c r="F459" s="106" t="s">
        <v>16</v>
      </c>
      <c r="G459" s="107"/>
      <c r="H459" s="108"/>
      <c r="I459" s="108"/>
      <c r="J459" s="108"/>
    </row>
    <row r="460" spans="1:14" x14ac:dyDescent="0.25">
      <c r="D460" s="104" t="s">
        <v>38</v>
      </c>
      <c r="E460" s="23">
        <f>I23</f>
        <v>1.0415000000000001</v>
      </c>
    </row>
    <row r="461" spans="1:14" x14ac:dyDescent="0.25">
      <c r="D461" s="104" t="s">
        <v>39</v>
      </c>
      <c r="E461" s="23">
        <f>J23</f>
        <v>1.0415000000000001</v>
      </c>
    </row>
    <row r="463" spans="1:14" x14ac:dyDescent="0.25">
      <c r="E463" s="105"/>
      <c r="F463" s="237" t="s">
        <v>40</v>
      </c>
      <c r="G463" s="238"/>
      <c r="H463" s="239"/>
      <c r="I463" s="237" t="s">
        <v>41</v>
      </c>
      <c r="J463" s="238"/>
      <c r="K463" s="239"/>
      <c r="L463" s="237" t="s">
        <v>42</v>
      </c>
      <c r="M463" s="239"/>
    </row>
    <row r="464" spans="1:14" x14ac:dyDescent="0.25">
      <c r="E464" s="240"/>
      <c r="F464" s="109" t="s">
        <v>43</v>
      </c>
      <c r="G464" s="109" t="s">
        <v>44</v>
      </c>
      <c r="H464" s="110" t="s">
        <v>45</v>
      </c>
      <c r="I464" s="109" t="s">
        <v>43</v>
      </c>
      <c r="J464" s="111" t="s">
        <v>44</v>
      </c>
      <c r="K464" s="110" t="s">
        <v>45</v>
      </c>
      <c r="L464" s="242" t="s">
        <v>46</v>
      </c>
      <c r="M464" s="244" t="s">
        <v>47</v>
      </c>
    </row>
    <row r="465" spans="1:13" x14ac:dyDescent="0.25">
      <c r="E465" s="241"/>
      <c r="F465" s="112" t="s">
        <v>48</v>
      </c>
      <c r="G465" s="112"/>
      <c r="H465" s="113" t="s">
        <v>48</v>
      </c>
      <c r="I465" s="112" t="s">
        <v>48</v>
      </c>
      <c r="J465" s="113"/>
      <c r="K465" s="113" t="s">
        <v>48</v>
      </c>
      <c r="L465" s="243"/>
      <c r="M465" s="245"/>
    </row>
    <row r="466" spans="1:13" x14ac:dyDescent="0.25">
      <c r="A466" s="103" t="str">
        <f>$E456</f>
        <v>Residential (Low)</v>
      </c>
      <c r="D466" s="114" t="s">
        <v>49</v>
      </c>
      <c r="E466" s="25"/>
      <c r="F466" s="26">
        <f>F74</f>
        <v>52.88</v>
      </c>
      <c r="G466" s="115">
        <v>1</v>
      </c>
      <c r="H466" s="116">
        <f>G466*F466</f>
        <v>52.88</v>
      </c>
      <c r="I466" s="29">
        <f>I74</f>
        <v>57.01</v>
      </c>
      <c r="J466" s="117">
        <f>G466</f>
        <v>1</v>
      </c>
      <c r="K466" s="118">
        <f>J466*I466</f>
        <v>57.01</v>
      </c>
      <c r="L466" s="119">
        <f>K466-H466</f>
        <v>4.1299999999999955</v>
      </c>
      <c r="M466" s="120">
        <f>IF(ISERROR(L466/H466), "", L466/H466)</f>
        <v>7.8101361573373593E-2</v>
      </c>
    </row>
    <row r="467" spans="1:13" x14ac:dyDescent="0.25">
      <c r="A467" s="103" t="str">
        <f t="shared" ref="A467:A499" si="49">A466</f>
        <v>Residential (Low)</v>
      </c>
      <c r="D467" s="114" t="s">
        <v>50</v>
      </c>
      <c r="E467" s="25"/>
      <c r="F467" s="34">
        <f t="shared" ref="F467:F493" si="50">F75</f>
        <v>0</v>
      </c>
      <c r="G467" s="115">
        <f>IF($E459&gt;0, $E459, $E458)</f>
        <v>325</v>
      </c>
      <c r="H467" s="116">
        <f>G467*F467</f>
        <v>0</v>
      </c>
      <c r="I467" s="35">
        <f t="shared" ref="I467:I493" si="51">I75</f>
        <v>0</v>
      </c>
      <c r="J467" s="117">
        <f>IF($E459&gt;0, $E459, $E458)</f>
        <v>325</v>
      </c>
      <c r="K467" s="118">
        <f>J467*I467</f>
        <v>0</v>
      </c>
      <c r="L467" s="119">
        <f>K467-H467</f>
        <v>0</v>
      </c>
      <c r="M467" s="120" t="str">
        <f>IF(ISERROR(L467/H467), "", L467/H467)</f>
        <v/>
      </c>
    </row>
    <row r="468" spans="1:13" ht="13.2" hidden="1" customHeight="1" x14ac:dyDescent="0.25">
      <c r="A468" s="103" t="str">
        <f t="shared" si="49"/>
        <v>Residential (Low)</v>
      </c>
      <c r="D468" s="114" t="s">
        <v>51</v>
      </c>
      <c r="E468" s="25"/>
      <c r="F468" s="34">
        <f t="shared" si="50"/>
        <v>0</v>
      </c>
      <c r="G468" s="115">
        <f>IF($E459&gt;0, $E459, $E458)</f>
        <v>325</v>
      </c>
      <c r="H468" s="116">
        <v>0</v>
      </c>
      <c r="I468" s="35">
        <f t="shared" si="51"/>
        <v>0</v>
      </c>
      <c r="J468" s="117">
        <f>IF($E459&gt;0, $E459, $E458)</f>
        <v>325</v>
      </c>
      <c r="K468" s="118">
        <v>0</v>
      </c>
      <c r="L468" s="119"/>
      <c r="M468" s="120"/>
    </row>
    <row r="469" spans="1:13" ht="13.2" hidden="1" customHeight="1" x14ac:dyDescent="0.25">
      <c r="A469" s="103" t="str">
        <f t="shared" si="49"/>
        <v>Residential (Low)</v>
      </c>
      <c r="D469" s="114" t="s">
        <v>52</v>
      </c>
      <c r="E469" s="25"/>
      <c r="F469" s="34">
        <f t="shared" si="50"/>
        <v>0</v>
      </c>
      <c r="G469" s="115">
        <f>IF($E459&gt;0, $E459, $E458)</f>
        <v>325</v>
      </c>
      <c r="H469" s="116">
        <v>0</v>
      </c>
      <c r="I469" s="35">
        <f t="shared" si="51"/>
        <v>0</v>
      </c>
      <c r="J469" s="121">
        <f>IF($E459&gt;0, $E459, $E458)</f>
        <v>325</v>
      </c>
      <c r="K469" s="118">
        <v>0</v>
      </c>
      <c r="L469" s="119">
        <f t="shared" ref="L469:L487" si="52">K469-H469</f>
        <v>0</v>
      </c>
      <c r="M469" s="120" t="str">
        <f>IF(ISERROR(L469/H469), "", L469/H469)</f>
        <v/>
      </c>
    </row>
    <row r="470" spans="1:13" x14ac:dyDescent="0.25">
      <c r="A470" s="103" t="str">
        <f t="shared" si="49"/>
        <v>Residential (Low)</v>
      </c>
      <c r="D470" s="114" t="s">
        <v>53</v>
      </c>
      <c r="E470" s="25"/>
      <c r="F470" s="26">
        <f t="shared" si="50"/>
        <v>1.843594476927918</v>
      </c>
      <c r="G470" s="115">
        <v>1</v>
      </c>
      <c r="H470" s="116">
        <f>G470*F470</f>
        <v>1.843594476927918</v>
      </c>
      <c r="I470" s="29">
        <f t="shared" si="51"/>
        <v>1.843594476927918</v>
      </c>
      <c r="J470" s="117">
        <f>G470</f>
        <v>1</v>
      </c>
      <c r="K470" s="118">
        <f>J470*I470</f>
        <v>1.843594476927918</v>
      </c>
      <c r="L470" s="119">
        <f t="shared" si="52"/>
        <v>0</v>
      </c>
      <c r="M470" s="120">
        <f>IF(ISERROR(L470/H470), "", L470/H470)</f>
        <v>0</v>
      </c>
    </row>
    <row r="471" spans="1:13" x14ac:dyDescent="0.25">
      <c r="A471" s="103" t="str">
        <f t="shared" si="49"/>
        <v>Residential (Low)</v>
      </c>
      <c r="D471" s="114" t="s">
        <v>54</v>
      </c>
      <c r="E471" s="25"/>
      <c r="F471" s="36">
        <f t="shared" si="50"/>
        <v>0</v>
      </c>
      <c r="G471" s="115">
        <f>IF($E459&gt;0, $E459, $E458)</f>
        <v>325</v>
      </c>
      <c r="H471" s="116">
        <f>G471*F471</f>
        <v>0</v>
      </c>
      <c r="I471" s="35">
        <f t="shared" si="51"/>
        <v>0</v>
      </c>
      <c r="J471" s="117">
        <f>IF($E459&gt;0, $E459, $E458)</f>
        <v>325</v>
      </c>
      <c r="K471" s="118">
        <f>J471*I471</f>
        <v>0</v>
      </c>
      <c r="L471" s="119">
        <f t="shared" si="52"/>
        <v>0</v>
      </c>
      <c r="M471" s="120" t="str">
        <f>IF(ISERROR(L471/H471), "", L471/H471)</f>
        <v/>
      </c>
    </row>
    <row r="472" spans="1:13" x14ac:dyDescent="0.25">
      <c r="A472" s="103" t="str">
        <f t="shared" si="49"/>
        <v>Residential (Low)</v>
      </c>
      <c r="B472" s="103" t="s">
        <v>55</v>
      </c>
      <c r="C472" s="24">
        <f>B23</f>
        <v>7</v>
      </c>
      <c r="D472" s="46" t="s">
        <v>56</v>
      </c>
      <c r="E472" s="47"/>
      <c r="F472" s="48"/>
      <c r="G472" s="49"/>
      <c r="H472" s="50">
        <f>SUM(H466:H471)</f>
        <v>54.723594476927921</v>
      </c>
      <c r="I472" s="51"/>
      <c r="J472" s="52"/>
      <c r="K472" s="50">
        <f>SUM(K466:K471)</f>
        <v>58.853594476927917</v>
      </c>
      <c r="L472" s="41">
        <f t="shared" si="52"/>
        <v>4.1299999999999955</v>
      </c>
      <c r="M472" s="42">
        <f>IF((H472)=0,"",(L472/H472))</f>
        <v>7.5470188672296545E-2</v>
      </c>
    </row>
    <row r="473" spans="1:13" x14ac:dyDescent="0.25">
      <c r="A473" s="103" t="str">
        <f t="shared" si="49"/>
        <v>Residential (Low)</v>
      </c>
      <c r="D473" s="123" t="s">
        <v>57</v>
      </c>
      <c r="E473" s="25"/>
      <c r="F473" s="34">
        <f t="shared" si="50"/>
        <v>0.12752000000000002</v>
      </c>
      <c r="G473" s="43">
        <f>IF(F473=0, 0, $E458*E460-E458)</f>
        <v>13.487500000000011</v>
      </c>
      <c r="H473" s="28">
        <f t="shared" ref="H473:H480" si="53">G473*F473</f>
        <v>1.7199260000000018</v>
      </c>
      <c r="I473" s="35">
        <f t="shared" si="51"/>
        <v>0.12752000000000002</v>
      </c>
      <c r="J473" s="44">
        <f>IF(I473=0, 0, E458*E461-E458)</f>
        <v>13.487500000000011</v>
      </c>
      <c r="K473" s="31">
        <f t="shared" ref="K473:K480" si="54">J473*I473</f>
        <v>1.7199260000000018</v>
      </c>
      <c r="L473" s="119">
        <f t="shared" si="52"/>
        <v>0</v>
      </c>
      <c r="M473" s="120">
        <f t="shared" ref="M473:M480" si="55">IF(ISERROR(L473/H473), "", L473/H473)</f>
        <v>0</v>
      </c>
    </row>
    <row r="474" spans="1:13" ht="26.4" x14ac:dyDescent="0.25">
      <c r="A474" s="103" t="str">
        <f t="shared" si="49"/>
        <v>Residential (Low)</v>
      </c>
      <c r="D474" s="123" t="s">
        <v>58</v>
      </c>
      <c r="E474" s="25"/>
      <c r="F474" s="36">
        <f t="shared" si="50"/>
        <v>0</v>
      </c>
      <c r="G474" s="55">
        <f>IF($E459&gt;0, $E459, $E458)</f>
        <v>325</v>
      </c>
      <c r="H474" s="116">
        <f t="shared" si="53"/>
        <v>0</v>
      </c>
      <c r="I474" s="35">
        <f t="shared" si="51"/>
        <v>0</v>
      </c>
      <c r="J474" s="56">
        <f>IF($E459&gt;0, $E459, $E458)</f>
        <v>325</v>
      </c>
      <c r="K474" s="118">
        <f t="shared" si="54"/>
        <v>0</v>
      </c>
      <c r="L474" s="119">
        <f t="shared" si="52"/>
        <v>0</v>
      </c>
      <c r="M474" s="120" t="str">
        <f t="shared" si="55"/>
        <v/>
      </c>
    </row>
    <row r="475" spans="1:13" x14ac:dyDescent="0.25">
      <c r="A475" s="103" t="str">
        <f t="shared" si="49"/>
        <v>Residential (Low)</v>
      </c>
      <c r="D475" s="123" t="s">
        <v>59</v>
      </c>
      <c r="E475" s="25"/>
      <c r="F475" s="36">
        <f t="shared" si="50"/>
        <v>0</v>
      </c>
      <c r="G475" s="55">
        <f>IF($E459&gt;0, $E459, $E458)</f>
        <v>325</v>
      </c>
      <c r="H475" s="116">
        <f t="shared" si="53"/>
        <v>0</v>
      </c>
      <c r="I475" s="35">
        <f t="shared" si="51"/>
        <v>0</v>
      </c>
      <c r="J475" s="56">
        <f>IF($E459&gt;0, $E459, $E458)</f>
        <v>325</v>
      </c>
      <c r="K475" s="118">
        <f t="shared" si="54"/>
        <v>0</v>
      </c>
      <c r="L475" s="119">
        <f t="shared" si="52"/>
        <v>0</v>
      </c>
      <c r="M475" s="120" t="str">
        <f t="shared" si="55"/>
        <v/>
      </c>
    </row>
    <row r="476" spans="1:13" x14ac:dyDescent="0.25">
      <c r="A476" s="103" t="str">
        <f t="shared" si="49"/>
        <v>Residential (Low)</v>
      </c>
      <c r="D476" s="123" t="s">
        <v>60</v>
      </c>
      <c r="E476" s="25"/>
      <c r="F476" s="34">
        <f t="shared" si="50"/>
        <v>0</v>
      </c>
      <c r="G476" s="55">
        <f>E458</f>
        <v>325</v>
      </c>
      <c r="H476" s="116">
        <f t="shared" si="53"/>
        <v>0</v>
      </c>
      <c r="I476" s="35">
        <f t="shared" si="51"/>
        <v>0</v>
      </c>
      <c r="J476" s="56">
        <f>E458</f>
        <v>325</v>
      </c>
      <c r="K476" s="118">
        <f t="shared" si="54"/>
        <v>0</v>
      </c>
      <c r="L476" s="119">
        <f t="shared" si="52"/>
        <v>0</v>
      </c>
      <c r="M476" s="120" t="str">
        <f t="shared" si="55"/>
        <v/>
      </c>
    </row>
    <row r="477" spans="1:13" x14ac:dyDescent="0.25">
      <c r="A477" s="103" t="str">
        <f t="shared" si="49"/>
        <v>Residential (Low)</v>
      </c>
      <c r="D477" s="114" t="s">
        <v>61</v>
      </c>
      <c r="E477" s="25"/>
      <c r="F477" s="36">
        <f t="shared" si="50"/>
        <v>1.6773256206912112E-3</v>
      </c>
      <c r="G477" s="55">
        <f>IF($E459&gt;0, $E459, $E458)</f>
        <v>325</v>
      </c>
      <c r="H477" s="116">
        <f t="shared" si="53"/>
        <v>0.54513082672464364</v>
      </c>
      <c r="I477" s="35">
        <f t="shared" si="51"/>
        <v>1.7540039498827771E-3</v>
      </c>
      <c r="J477" s="56">
        <f>IF($E459&gt;0, $E459, $E458)</f>
        <v>325</v>
      </c>
      <c r="K477" s="118">
        <f t="shared" si="54"/>
        <v>0.57005128371190261</v>
      </c>
      <c r="L477" s="119">
        <f t="shared" si="52"/>
        <v>2.4920456987258977E-2</v>
      </c>
      <c r="M477" s="120">
        <f t="shared" si="55"/>
        <v>4.5714635396773833E-2</v>
      </c>
    </row>
    <row r="478" spans="1:13" ht="26.4" x14ac:dyDescent="0.25">
      <c r="A478" s="103" t="str">
        <f t="shared" si="49"/>
        <v>Residential (Low)</v>
      </c>
      <c r="D478" s="123" t="s">
        <v>62</v>
      </c>
      <c r="E478" s="25"/>
      <c r="F478" s="36">
        <f t="shared" si="50"/>
        <v>0.42</v>
      </c>
      <c r="G478" s="115">
        <v>1</v>
      </c>
      <c r="H478" s="116">
        <f t="shared" si="53"/>
        <v>0.42</v>
      </c>
      <c r="I478" s="45">
        <f t="shared" si="51"/>
        <v>0.42</v>
      </c>
      <c r="J478" s="121">
        <v>1</v>
      </c>
      <c r="K478" s="118">
        <f t="shared" si="54"/>
        <v>0.42</v>
      </c>
      <c r="L478" s="119">
        <f t="shared" si="52"/>
        <v>0</v>
      </c>
      <c r="M478" s="120">
        <f t="shared" si="55"/>
        <v>0</v>
      </c>
    </row>
    <row r="479" spans="1:13" x14ac:dyDescent="0.25">
      <c r="A479" s="103" t="str">
        <f t="shared" si="49"/>
        <v>Residential (Low)</v>
      </c>
      <c r="D479" s="114" t="s">
        <v>63</v>
      </c>
      <c r="E479" s="25"/>
      <c r="F479" s="36">
        <f t="shared" si="50"/>
        <v>-5.1282641505761693E-2</v>
      </c>
      <c r="G479" s="115">
        <v>1</v>
      </c>
      <c r="H479" s="116">
        <f t="shared" si="53"/>
        <v>-5.1282641505761693E-2</v>
      </c>
      <c r="I479" s="29">
        <f t="shared" si="51"/>
        <v>-5.1282641505761693E-2</v>
      </c>
      <c r="J479" s="121">
        <v>1</v>
      </c>
      <c r="K479" s="118">
        <f t="shared" si="54"/>
        <v>-5.1282641505761693E-2</v>
      </c>
      <c r="L479" s="119">
        <f t="shared" si="52"/>
        <v>0</v>
      </c>
      <c r="M479" s="120">
        <f t="shared" si="55"/>
        <v>0</v>
      </c>
    </row>
    <row r="480" spans="1:13" x14ac:dyDescent="0.25">
      <c r="A480" s="103" t="str">
        <f t="shared" si="49"/>
        <v>Residential (Low)</v>
      </c>
      <c r="D480" s="114" t="s">
        <v>64</v>
      </c>
      <c r="E480" s="25"/>
      <c r="F480" s="34">
        <f t="shared" si="50"/>
        <v>0</v>
      </c>
      <c r="G480" s="55">
        <f>IF($E459&gt;0, $E459, $E458)</f>
        <v>325</v>
      </c>
      <c r="H480" s="116">
        <f t="shared" si="53"/>
        <v>0</v>
      </c>
      <c r="I480" s="35">
        <f t="shared" si="51"/>
        <v>0</v>
      </c>
      <c r="J480" s="56">
        <f>IF($E459&gt;0, $E459, $E458)</f>
        <v>325</v>
      </c>
      <c r="K480" s="118">
        <f t="shared" si="54"/>
        <v>0</v>
      </c>
      <c r="L480" s="119">
        <f t="shared" si="52"/>
        <v>0</v>
      </c>
      <c r="M480" s="120" t="str">
        <f t="shared" si="55"/>
        <v/>
      </c>
    </row>
    <row r="481" spans="1:14" ht="26.4" x14ac:dyDescent="0.25">
      <c r="A481" s="103" t="str">
        <f t="shared" si="49"/>
        <v>Residential (Low)</v>
      </c>
      <c r="B481" s="103" t="s">
        <v>65</v>
      </c>
      <c r="C481" s="24">
        <f>B23</f>
        <v>7</v>
      </c>
      <c r="D481" s="46" t="s">
        <v>66</v>
      </c>
      <c r="E481" s="47"/>
      <c r="F481" s="48"/>
      <c r="G481" s="49"/>
      <c r="H481" s="50">
        <f>SUM(H472:H480)</f>
        <v>57.357368662146804</v>
      </c>
      <c r="I481" s="51"/>
      <c r="J481" s="52"/>
      <c r="K481" s="50">
        <f>SUM(K472:K480)</f>
        <v>61.51228911913406</v>
      </c>
      <c r="L481" s="41">
        <f t="shared" si="52"/>
        <v>4.1549204569872558</v>
      </c>
      <c r="M481" s="42">
        <f>IF((H481)=0,"",(L481/H481))</f>
        <v>7.2439174841877119E-2</v>
      </c>
    </row>
    <row r="482" spans="1:14" x14ac:dyDescent="0.25">
      <c r="A482" s="103" t="str">
        <f t="shared" si="49"/>
        <v>Residential (Low)</v>
      </c>
      <c r="D482" s="126" t="s">
        <v>67</v>
      </c>
      <c r="E482" s="25"/>
      <c r="F482" s="36">
        <f t="shared" si="50"/>
        <v>1.5299999999999999E-2</v>
      </c>
      <c r="G482" s="43">
        <f>IF($E459&gt;0, $E459, $E458*$E460)</f>
        <v>338.48750000000001</v>
      </c>
      <c r="H482" s="116">
        <f>G482*F482</f>
        <v>5.1788587499999998</v>
      </c>
      <c r="I482" s="35">
        <f t="shared" si="51"/>
        <v>1.61E-2</v>
      </c>
      <c r="J482" s="44">
        <f>IF($E459&gt;0, $E459, $E458*$E461)</f>
        <v>338.48750000000001</v>
      </c>
      <c r="K482" s="118">
        <f>J482*I482</f>
        <v>5.4496487499999997</v>
      </c>
      <c r="L482" s="119">
        <f t="shared" si="52"/>
        <v>0.27078999999999986</v>
      </c>
      <c r="M482" s="120">
        <f>IF(ISERROR(L482/H482), "", L482/H482)</f>
        <v>5.2287581699346379E-2</v>
      </c>
      <c r="N482" s="127"/>
    </row>
    <row r="483" spans="1:14" ht="26.4" x14ac:dyDescent="0.25">
      <c r="A483" s="103" t="str">
        <f t="shared" si="49"/>
        <v>Residential (Low)</v>
      </c>
      <c r="D483" s="128" t="s">
        <v>68</v>
      </c>
      <c r="E483" s="25"/>
      <c r="F483" s="36">
        <f t="shared" si="50"/>
        <v>1.11E-2</v>
      </c>
      <c r="G483" s="43">
        <f>IF($E459&gt;0, $E459, $E458*$E460)</f>
        <v>338.48750000000001</v>
      </c>
      <c r="H483" s="116">
        <f>G483*F483</f>
        <v>3.7572112500000001</v>
      </c>
      <c r="I483" s="35">
        <f t="shared" si="51"/>
        <v>1.17E-2</v>
      </c>
      <c r="J483" s="44">
        <f>IF($E459&gt;0, $E459, $E458*$E461)</f>
        <v>338.48750000000001</v>
      </c>
      <c r="K483" s="118">
        <f>J483*I483</f>
        <v>3.9603037500000005</v>
      </c>
      <c r="L483" s="119">
        <f t="shared" si="52"/>
        <v>0.20309250000000034</v>
      </c>
      <c r="M483" s="120">
        <f>IF(ISERROR(L483/H483), "", L483/H483)</f>
        <v>5.405405405405414E-2</v>
      </c>
      <c r="N483" s="127"/>
    </row>
    <row r="484" spans="1:14" ht="26.4" x14ac:dyDescent="0.25">
      <c r="A484" s="103" t="str">
        <f t="shared" si="49"/>
        <v>Residential (Low)</v>
      </c>
      <c r="B484" s="103" t="s">
        <v>69</v>
      </c>
      <c r="C484" s="24">
        <f>B23</f>
        <v>7</v>
      </c>
      <c r="D484" s="46" t="s">
        <v>70</v>
      </c>
      <c r="E484" s="47"/>
      <c r="F484" s="48"/>
      <c r="G484" s="49"/>
      <c r="H484" s="50">
        <f>SUM(H481:H483)</f>
        <v>66.293438662146798</v>
      </c>
      <c r="I484" s="51"/>
      <c r="J484" s="52"/>
      <c r="K484" s="50">
        <f>SUM(K481:K483)</f>
        <v>70.922241619134056</v>
      </c>
      <c r="L484" s="41">
        <f t="shared" si="52"/>
        <v>4.6288029569872577</v>
      </c>
      <c r="M484" s="42">
        <f>IF((H484)=0,"",(L484/H484))</f>
        <v>6.9822942517390935E-2</v>
      </c>
    </row>
    <row r="485" spans="1:14" ht="26.4" x14ac:dyDescent="0.25">
      <c r="A485" s="103" t="str">
        <f t="shared" si="49"/>
        <v>Residential (Low)</v>
      </c>
      <c r="D485" s="129" t="s">
        <v>71</v>
      </c>
      <c r="E485" s="25"/>
      <c r="F485" s="34">
        <f t="shared" si="50"/>
        <v>4.7000000000000002E-3</v>
      </c>
      <c r="G485" s="43">
        <f>E458*E460</f>
        <v>338.48750000000001</v>
      </c>
      <c r="H485" s="53">
        <f>G485*F485</f>
        <v>1.5908912500000001</v>
      </c>
      <c r="I485" s="35">
        <f t="shared" si="51"/>
        <v>4.7000000000000002E-3</v>
      </c>
      <c r="J485" s="44">
        <f>E458*E461</f>
        <v>338.48750000000001</v>
      </c>
      <c r="K485" s="31">
        <f>J485*I485</f>
        <v>1.5908912500000001</v>
      </c>
      <c r="L485" s="119">
        <f t="shared" si="52"/>
        <v>0</v>
      </c>
      <c r="M485" s="120">
        <f>IF(ISERROR(L485/H485), "", L485/H485)</f>
        <v>0</v>
      </c>
    </row>
    <row r="486" spans="1:14" ht="26.4" x14ac:dyDescent="0.25">
      <c r="A486" s="103" t="str">
        <f t="shared" si="49"/>
        <v>Residential (Low)</v>
      </c>
      <c r="D486" s="129" t="s">
        <v>72</v>
      </c>
      <c r="E486" s="25"/>
      <c r="F486" s="34">
        <f t="shared" si="50"/>
        <v>5.9999999999999995E-4</v>
      </c>
      <c r="G486" s="43">
        <f>E458*E460</f>
        <v>338.48750000000001</v>
      </c>
      <c r="H486" s="53">
        <f>G486*F486</f>
        <v>0.20309249999999998</v>
      </c>
      <c r="I486" s="35">
        <f t="shared" si="51"/>
        <v>5.9999999999999995E-4</v>
      </c>
      <c r="J486" s="44">
        <f>E458*E461</f>
        <v>338.48750000000001</v>
      </c>
      <c r="K486" s="31">
        <f>J486*I486</f>
        <v>0.20309249999999998</v>
      </c>
      <c r="L486" s="119">
        <f t="shared" si="52"/>
        <v>0</v>
      </c>
      <c r="M486" s="120">
        <f>IF(ISERROR(L486/H486), "", L486/H486)</f>
        <v>0</v>
      </c>
    </row>
    <row r="487" spans="1:14" x14ac:dyDescent="0.25">
      <c r="A487" s="103" t="str">
        <f t="shared" si="49"/>
        <v>Residential (Low)</v>
      </c>
      <c r="D487" s="25" t="s">
        <v>73</v>
      </c>
      <c r="E487" s="25"/>
      <c r="F487" s="54">
        <f t="shared" si="50"/>
        <v>0.25</v>
      </c>
      <c r="G487" s="115">
        <v>1</v>
      </c>
      <c r="H487" s="130">
        <f>G487*F487</f>
        <v>0.25</v>
      </c>
      <c r="I487" s="45">
        <f t="shared" si="51"/>
        <v>0.25</v>
      </c>
      <c r="J487" s="117">
        <v>1</v>
      </c>
      <c r="K487" s="118">
        <f>J487*I487</f>
        <v>0.25</v>
      </c>
      <c r="L487" s="119">
        <f t="shared" si="52"/>
        <v>0</v>
      </c>
      <c r="M487" s="120">
        <f>IF(ISERROR(L487/H487), "", L487/H487)</f>
        <v>0</v>
      </c>
    </row>
    <row r="488" spans="1:14" ht="26.4" hidden="1" customHeight="1" x14ac:dyDescent="0.25">
      <c r="A488" s="103" t="str">
        <f t="shared" si="49"/>
        <v>Residential (Low)</v>
      </c>
      <c r="D488" s="129" t="s">
        <v>74</v>
      </c>
      <c r="E488" s="25"/>
      <c r="F488" s="34">
        <f t="shared" si="50"/>
        <v>0</v>
      </c>
      <c r="G488" s="55"/>
      <c r="H488" s="130"/>
      <c r="I488" s="35">
        <f t="shared" si="51"/>
        <v>0</v>
      </c>
      <c r="J488" s="56"/>
      <c r="K488" s="118"/>
      <c r="L488" s="119"/>
      <c r="M488" s="120"/>
    </row>
    <row r="489" spans="1:14" x14ac:dyDescent="0.25">
      <c r="A489" s="103" t="str">
        <f t="shared" si="49"/>
        <v>Residential (Low)</v>
      </c>
      <c r="B489" s="103" t="s">
        <v>12</v>
      </c>
      <c r="D489" s="25" t="s">
        <v>75</v>
      </c>
      <c r="E489" s="25"/>
      <c r="F489" s="34">
        <f t="shared" si="50"/>
        <v>9.8000000000000004E-2</v>
      </c>
      <c r="G489" s="55">
        <f>IF(AND(E458*12&gt;=150000),OffPeakPer*E458*E460,OffPeakPer*E458)</f>
        <v>208</v>
      </c>
      <c r="H489" s="130">
        <f>G489*F489</f>
        <v>20.384</v>
      </c>
      <c r="I489" s="35">
        <f t="shared" si="51"/>
        <v>9.8000000000000004E-2</v>
      </c>
      <c r="J489" s="56">
        <f>IF(AND(E458*12&gt;=150000),OffPeakPer*E458*E461,OffPeakPer*E458)</f>
        <v>208</v>
      </c>
      <c r="K489" s="118">
        <f>J489*I489</f>
        <v>20.384</v>
      </c>
      <c r="L489" s="119">
        <f>K489-H489</f>
        <v>0</v>
      </c>
      <c r="M489" s="120">
        <f>IF(ISERROR(L489/H489), "", L489/H489)</f>
        <v>0</v>
      </c>
    </row>
    <row r="490" spans="1:14" x14ac:dyDescent="0.25">
      <c r="A490" s="103" t="str">
        <f t="shared" si="49"/>
        <v>Residential (Low)</v>
      </c>
      <c r="B490" s="103" t="s">
        <v>12</v>
      </c>
      <c r="D490" s="25" t="s">
        <v>76</v>
      </c>
      <c r="E490" s="25"/>
      <c r="F490" s="34">
        <f t="shared" si="50"/>
        <v>0.157</v>
      </c>
      <c r="G490" s="55">
        <f>IF(AND(E458*12&gt;=150000),MidPeakPer*E458*E460,MidPeakPer*E458)</f>
        <v>58.5</v>
      </c>
      <c r="H490" s="130">
        <f>G490*F490</f>
        <v>9.1844999999999999</v>
      </c>
      <c r="I490" s="35">
        <f t="shared" si="51"/>
        <v>0.157</v>
      </c>
      <c r="J490" s="56">
        <f>IF(AND(E458*12&gt;=150000),MidPeakPer*E458*E461,MidPeakPer*E458)</f>
        <v>58.5</v>
      </c>
      <c r="K490" s="118">
        <f>J490*I490</f>
        <v>9.1844999999999999</v>
      </c>
      <c r="L490" s="119">
        <f>K490-H490</f>
        <v>0</v>
      </c>
      <c r="M490" s="120">
        <f>IF(ISERROR(L490/H490), "", L490/H490)</f>
        <v>0</v>
      </c>
    </row>
    <row r="491" spans="1:14" ht="13.8" thickBot="1" x14ac:dyDescent="0.3">
      <c r="A491" s="103" t="str">
        <f t="shared" si="49"/>
        <v>Residential (Low)</v>
      </c>
      <c r="B491" s="103" t="s">
        <v>12</v>
      </c>
      <c r="D491" s="103" t="s">
        <v>77</v>
      </c>
      <c r="E491" s="25"/>
      <c r="F491" s="34">
        <f t="shared" si="50"/>
        <v>0.20300000000000001</v>
      </c>
      <c r="G491" s="55">
        <f>IF(AND(E458*12&gt;=150000),OnPeakPer*E458*E460,OnPeakPer*E458)</f>
        <v>58.5</v>
      </c>
      <c r="H491" s="130">
        <f>G491*F491</f>
        <v>11.875500000000001</v>
      </c>
      <c r="I491" s="35">
        <f t="shared" si="51"/>
        <v>0.20300000000000001</v>
      </c>
      <c r="J491" s="56">
        <f>IF(AND(E458*12&gt;=150000),OnPeakPer*E458*E461,OnPeakPer*E458)</f>
        <v>58.5</v>
      </c>
      <c r="K491" s="118">
        <f>J491*I491</f>
        <v>11.875500000000001</v>
      </c>
      <c r="L491" s="119">
        <f>K491-H491</f>
        <v>0</v>
      </c>
      <c r="M491" s="120">
        <f>IF(ISERROR(L491/H491), "", L491/H491)</f>
        <v>0</v>
      </c>
    </row>
    <row r="492" spans="1:14" ht="13.2" hidden="1" customHeight="1" x14ac:dyDescent="0.25">
      <c r="A492" s="103" t="str">
        <f t="shared" si="49"/>
        <v>Residential (Low)</v>
      </c>
      <c r="B492" s="103" t="s">
        <v>78</v>
      </c>
      <c r="D492" s="25" t="s">
        <v>79</v>
      </c>
      <c r="E492" s="25"/>
      <c r="F492" s="34">
        <f t="shared" si="50"/>
        <v>0.11308</v>
      </c>
      <c r="G492" s="55">
        <f>IF(AND(E458*12&gt;=150000),E458*E460,E458)</f>
        <v>325</v>
      </c>
      <c r="H492" s="130">
        <f>G492*F492</f>
        <v>36.750999999999998</v>
      </c>
      <c r="I492" s="35">
        <f t="shared" si="51"/>
        <v>0.11308</v>
      </c>
      <c r="J492" s="56">
        <f>IF(AND(E458*12&gt;=150000),E458*E461,E458)</f>
        <v>325</v>
      </c>
      <c r="K492" s="118">
        <f>J492*I492</f>
        <v>36.750999999999998</v>
      </c>
      <c r="L492" s="119">
        <f>K492-H492</f>
        <v>0</v>
      </c>
      <c r="M492" s="120">
        <f>IF(ISERROR(L492/H492), "", L492/H492)</f>
        <v>0</v>
      </c>
    </row>
    <row r="493" spans="1:14" ht="13.8" hidden="1" customHeight="1" thickBot="1" x14ac:dyDescent="0.3">
      <c r="A493" s="103" t="str">
        <f t="shared" si="49"/>
        <v>Residential (Low)</v>
      </c>
      <c r="B493" s="103" t="s">
        <v>17</v>
      </c>
      <c r="D493" s="25" t="s">
        <v>80</v>
      </c>
      <c r="E493" s="25"/>
      <c r="F493" s="34">
        <f t="shared" si="50"/>
        <v>0.11308</v>
      </c>
      <c r="G493" s="55">
        <f>IF(AND(E458*12&gt;=150000),E458*E460,E458)</f>
        <v>325</v>
      </c>
      <c r="H493" s="130">
        <f>G493*F493</f>
        <v>36.750999999999998</v>
      </c>
      <c r="I493" s="35">
        <f t="shared" si="51"/>
        <v>0.11308</v>
      </c>
      <c r="J493" s="56">
        <f>IF(AND(E458*12&gt;=150000),E458*E461,E458)</f>
        <v>325</v>
      </c>
      <c r="K493" s="118">
        <f>J493*I493</f>
        <v>36.750999999999998</v>
      </c>
      <c r="L493" s="119">
        <f>K493-H493</f>
        <v>0</v>
      </c>
      <c r="M493" s="120">
        <f>IF(ISERROR(L493/H493), "", L493/H493)</f>
        <v>0</v>
      </c>
    </row>
    <row r="494" spans="1:14" ht="13.8" thickBot="1" x14ac:dyDescent="0.3">
      <c r="A494" s="103" t="str">
        <f t="shared" si="49"/>
        <v>Residential (Low)</v>
      </c>
      <c r="D494" s="58"/>
      <c r="E494" s="59"/>
      <c r="F494" s="60"/>
      <c r="G494" s="61"/>
      <c r="H494" s="62"/>
      <c r="I494" s="60"/>
      <c r="J494" s="63"/>
      <c r="K494" s="62"/>
      <c r="L494" s="64"/>
      <c r="M494" s="65"/>
    </row>
    <row r="495" spans="1:14" x14ac:dyDescent="0.25">
      <c r="A495" s="103" t="str">
        <f t="shared" si="49"/>
        <v>Residential (Low)</v>
      </c>
      <c r="B495" s="103" t="s">
        <v>12</v>
      </c>
      <c r="D495" s="135" t="s">
        <v>81</v>
      </c>
      <c r="E495" s="25"/>
      <c r="F495" s="136"/>
      <c r="G495" s="137"/>
      <c r="H495" s="138">
        <f>SUM(H485:H491,H484)</f>
        <v>109.7814224121468</v>
      </c>
      <c r="I495" s="139"/>
      <c r="J495" s="139"/>
      <c r="K495" s="138">
        <f>SUM(K485:K491,K484)</f>
        <v>114.41022536913405</v>
      </c>
      <c r="L495" s="140">
        <f>K495-H495</f>
        <v>4.6288029569872577</v>
      </c>
      <c r="M495" s="141">
        <f>IF((H495)=0,"",(L495/H495))</f>
        <v>4.2163809279220109E-2</v>
      </c>
    </row>
    <row r="496" spans="1:14" x14ac:dyDescent="0.25">
      <c r="A496" s="103" t="str">
        <f t="shared" si="49"/>
        <v>Residential (Low)</v>
      </c>
      <c r="B496" s="103" t="s">
        <v>12</v>
      </c>
      <c r="D496" s="142" t="s">
        <v>82</v>
      </c>
      <c r="E496" s="25"/>
      <c r="F496" s="136">
        <v>0.13</v>
      </c>
      <c r="G496" s="143"/>
      <c r="H496" s="144">
        <f>H495*F496</f>
        <v>14.271584913579083</v>
      </c>
      <c r="I496" s="145">
        <v>0.13</v>
      </c>
      <c r="J496" s="115"/>
      <c r="K496" s="144">
        <f>K495*I496</f>
        <v>14.873329297987427</v>
      </c>
      <c r="L496" s="119">
        <f>K496-H496</f>
        <v>0.60174438440834344</v>
      </c>
      <c r="M496" s="146">
        <f>IF((H496)=0,"",(L496/H496))</f>
        <v>4.2163809279220109E-2</v>
      </c>
    </row>
    <row r="497" spans="1:13" ht="14.4" x14ac:dyDescent="0.3">
      <c r="A497" s="103" t="str">
        <f t="shared" si="49"/>
        <v>Residential (Low)</v>
      </c>
      <c r="B497" s="103" t="s">
        <v>12</v>
      </c>
      <c r="D497" s="142" t="s">
        <v>83</v>
      </c>
      <c r="E497" s="147"/>
      <c r="F497" s="148">
        <v>0.23499999999999999</v>
      </c>
      <c r="G497" s="143"/>
      <c r="H497" s="144">
        <f>IF(OR(ISNUMBER(SEARCH("[DGEN]", E456))=TRUE, ISNUMBER(SEARCH("STREET LIGHT", E456))=TRUE), 0, IF(AND(E458=0, E459=0),0, IF(AND(E459=0, E458*12&gt;250000), 0, IF(AND(E458=0, E459&gt;=50), 0, IF(E458*12&lt;=250000, F497*H495*-1, IF(E459&lt;50, F497*H495*-1, 0))))))</f>
        <v>-25.798634266854496</v>
      </c>
      <c r="I497" s="148">
        <v>0.23499999999999999</v>
      </c>
      <c r="J497" s="115"/>
      <c r="K497" s="144">
        <f>IF(OR(ISNUMBER(SEARCH("[DGEN]", E456))=TRUE, ISNUMBER(SEARCH("STREET LIGHT", E456))=TRUE), 0, IF(AND(E458=0, E459=0),0, IF(AND(E459=0, E458*12&gt;250000), 0, IF(AND(E458=0, E459&gt;=50), 0, IF(E458*12&lt;=250000, I497*K495*-1, IF(E459&lt;50, I497*K495*-1, 0))))))</f>
        <v>-26.886402961746501</v>
      </c>
      <c r="L497" s="119">
        <f>K497-H497</f>
        <v>-1.0877686948920058</v>
      </c>
      <c r="M497" s="146"/>
    </row>
    <row r="498" spans="1:13" ht="13.8" thickBot="1" x14ac:dyDescent="0.3">
      <c r="A498" s="103" t="str">
        <f t="shared" si="49"/>
        <v>Residential (Low)</v>
      </c>
      <c r="B498" s="103" t="s">
        <v>84</v>
      </c>
      <c r="C498" s="24">
        <f>B23</f>
        <v>7</v>
      </c>
      <c r="D498" s="247" t="s">
        <v>85</v>
      </c>
      <c r="E498" s="247"/>
      <c r="F498" s="77"/>
      <c r="G498" s="78"/>
      <c r="H498" s="79">
        <f>H495+H496+H497</f>
        <v>98.25437305887138</v>
      </c>
      <c r="I498" s="80"/>
      <c r="J498" s="80"/>
      <c r="K498" s="81">
        <f>K495+K496+K497</f>
        <v>102.39715170537498</v>
      </c>
      <c r="L498" s="82">
        <f>K498-H498</f>
        <v>4.1427786465036007</v>
      </c>
      <c r="M498" s="83">
        <f>IF((H498)=0,"",(L498/H498))</f>
        <v>4.2163809279220164E-2</v>
      </c>
    </row>
    <row r="499" spans="1:13" ht="13.8" thickBot="1" x14ac:dyDescent="0.3">
      <c r="A499" s="103" t="str">
        <f t="shared" si="49"/>
        <v>Residential (Low)</v>
      </c>
      <c r="B499" s="103" t="s">
        <v>12</v>
      </c>
      <c r="D499" s="58"/>
      <c r="E499" s="59"/>
      <c r="F499" s="60"/>
      <c r="G499" s="61"/>
      <c r="H499" s="62"/>
      <c r="I499" s="60"/>
      <c r="J499" s="63"/>
      <c r="K499" s="62"/>
      <c r="L499" s="64"/>
      <c r="M499" s="65"/>
    </row>
    <row r="502" spans="1:13" x14ac:dyDescent="0.25">
      <c r="D502" s="104" t="s">
        <v>34</v>
      </c>
      <c r="E502" s="246" t="str">
        <f>D24</f>
        <v>Residential (High)</v>
      </c>
      <c r="F502" s="246"/>
      <c r="G502" s="246"/>
      <c r="H502" s="246"/>
      <c r="I502" s="246"/>
      <c r="J502" s="246"/>
      <c r="K502" s="103" t="str">
        <f>IF(N452="DEMAND - INTERVAL","RTSR - INTERVAL METERED","")</f>
        <v/>
      </c>
    </row>
    <row r="503" spans="1:13" x14ac:dyDescent="0.25">
      <c r="D503" s="104" t="s">
        <v>35</v>
      </c>
      <c r="E503" s="236" t="str">
        <f>H24</f>
        <v>RPP</v>
      </c>
      <c r="F503" s="236"/>
      <c r="G503" s="236"/>
      <c r="H503" s="20"/>
      <c r="I503" s="20"/>
    </row>
    <row r="504" spans="1:13" ht="15.6" x14ac:dyDescent="0.25">
      <c r="D504" s="104" t="s">
        <v>36</v>
      </c>
      <c r="E504" s="21">
        <f>K24</f>
        <v>1500</v>
      </c>
      <c r="F504" s="105" t="s">
        <v>11</v>
      </c>
      <c r="J504" s="22"/>
      <c r="K504" s="22"/>
      <c r="L504" s="22"/>
      <c r="M504" s="22"/>
    </row>
    <row r="505" spans="1:13" ht="15.6" x14ac:dyDescent="0.3">
      <c r="D505" s="104" t="s">
        <v>37</v>
      </c>
      <c r="E505" s="21">
        <f>L24</f>
        <v>0</v>
      </c>
      <c r="F505" s="106" t="s">
        <v>16</v>
      </c>
      <c r="G505" s="107"/>
      <c r="H505" s="108"/>
      <c r="I505" s="108"/>
      <c r="J505" s="108"/>
    </row>
    <row r="506" spans="1:13" x14ac:dyDescent="0.25">
      <c r="D506" s="104" t="s">
        <v>38</v>
      </c>
      <c r="E506" s="23">
        <f>I24</f>
        <v>1.0415000000000001</v>
      </c>
    </row>
    <row r="507" spans="1:13" x14ac:dyDescent="0.25">
      <c r="D507" s="104" t="s">
        <v>39</v>
      </c>
      <c r="E507" s="23">
        <f>J24</f>
        <v>1.0415000000000001</v>
      </c>
    </row>
    <row r="509" spans="1:13" x14ac:dyDescent="0.25">
      <c r="E509" s="105"/>
      <c r="F509" s="237" t="s">
        <v>40</v>
      </c>
      <c r="G509" s="238"/>
      <c r="H509" s="239"/>
      <c r="I509" s="237" t="s">
        <v>41</v>
      </c>
      <c r="J509" s="238"/>
      <c r="K509" s="239"/>
      <c r="L509" s="237" t="s">
        <v>42</v>
      </c>
      <c r="M509" s="239"/>
    </row>
    <row r="510" spans="1:13" x14ac:dyDescent="0.25">
      <c r="E510" s="240"/>
      <c r="F510" s="109" t="s">
        <v>43</v>
      </c>
      <c r="G510" s="109" t="s">
        <v>44</v>
      </c>
      <c r="H510" s="110" t="s">
        <v>45</v>
      </c>
      <c r="I510" s="109" t="s">
        <v>43</v>
      </c>
      <c r="J510" s="111" t="s">
        <v>44</v>
      </c>
      <c r="K510" s="110" t="s">
        <v>45</v>
      </c>
      <c r="L510" s="242" t="s">
        <v>46</v>
      </c>
      <c r="M510" s="244" t="s">
        <v>47</v>
      </c>
    </row>
    <row r="511" spans="1:13" x14ac:dyDescent="0.25">
      <c r="E511" s="241"/>
      <c r="F511" s="112" t="s">
        <v>48</v>
      </c>
      <c r="G511" s="112"/>
      <c r="H511" s="113" t="s">
        <v>48</v>
      </c>
      <c r="I511" s="112" t="s">
        <v>48</v>
      </c>
      <c r="J511" s="113"/>
      <c r="K511" s="113" t="s">
        <v>48</v>
      </c>
      <c r="L511" s="243"/>
      <c r="M511" s="245"/>
    </row>
    <row r="512" spans="1:13" x14ac:dyDescent="0.25">
      <c r="A512" s="103" t="str">
        <f>$E502</f>
        <v>Residential (High)</v>
      </c>
      <c r="D512" s="114" t="s">
        <v>49</v>
      </c>
      <c r="E512" s="25"/>
      <c r="F512" s="26">
        <f>F74</f>
        <v>52.88</v>
      </c>
      <c r="G512" s="115">
        <v>1</v>
      </c>
      <c r="H512" s="116">
        <f>G512*F512</f>
        <v>52.88</v>
      </c>
      <c r="I512" s="29">
        <f>I74</f>
        <v>57.01</v>
      </c>
      <c r="J512" s="117">
        <f>G512</f>
        <v>1</v>
      </c>
      <c r="K512" s="118">
        <f>J512*I512</f>
        <v>57.01</v>
      </c>
      <c r="L512" s="119">
        <f>K512-H512</f>
        <v>4.1299999999999955</v>
      </c>
      <c r="M512" s="120">
        <f>IF(ISERROR(L512/H512), "", L512/H512)</f>
        <v>7.8101361573373593E-2</v>
      </c>
    </row>
    <row r="513" spans="1:13" x14ac:dyDescent="0.25">
      <c r="A513" s="103" t="str">
        <f t="shared" ref="A513:A545" si="56">A512</f>
        <v>Residential (High)</v>
      </c>
      <c r="D513" s="114" t="s">
        <v>50</v>
      </c>
      <c r="E513" s="25"/>
      <c r="F513" s="34">
        <f t="shared" ref="F513:F539" si="57">F75</f>
        <v>0</v>
      </c>
      <c r="G513" s="115">
        <f>IF($E505&gt;0, $E505, $E504)</f>
        <v>1500</v>
      </c>
      <c r="H513" s="116">
        <f>G513*F513</f>
        <v>0</v>
      </c>
      <c r="I513" s="35">
        <f t="shared" ref="I513:I539" si="58">I75</f>
        <v>0</v>
      </c>
      <c r="J513" s="117">
        <f>IF($E505&gt;0, $E505, $E504)</f>
        <v>1500</v>
      </c>
      <c r="K513" s="118">
        <f>J513*I513</f>
        <v>0</v>
      </c>
      <c r="L513" s="119">
        <f>K513-H513</f>
        <v>0</v>
      </c>
      <c r="M513" s="120" t="str">
        <f>IF(ISERROR(L513/H513), "", L513/H513)</f>
        <v/>
      </c>
    </row>
    <row r="514" spans="1:13" ht="13.2" hidden="1" customHeight="1" x14ac:dyDescent="0.25">
      <c r="A514" s="103" t="str">
        <f t="shared" si="56"/>
        <v>Residential (High)</v>
      </c>
      <c r="D514" s="114" t="s">
        <v>51</v>
      </c>
      <c r="E514" s="25"/>
      <c r="F514" s="34">
        <f t="shared" si="57"/>
        <v>0</v>
      </c>
      <c r="G514" s="115">
        <f>IF($E505&gt;0, $E505, $E504)</f>
        <v>1500</v>
      </c>
      <c r="H514" s="116">
        <v>0</v>
      </c>
      <c r="I514" s="35">
        <f t="shared" si="58"/>
        <v>0</v>
      </c>
      <c r="J514" s="117">
        <f>IF($E505&gt;0, $E505, $E504)</f>
        <v>1500</v>
      </c>
      <c r="K514" s="118">
        <v>0</v>
      </c>
      <c r="L514" s="119"/>
      <c r="M514" s="120"/>
    </row>
    <row r="515" spans="1:13" ht="13.2" hidden="1" customHeight="1" x14ac:dyDescent="0.25">
      <c r="A515" s="103" t="str">
        <f t="shared" si="56"/>
        <v>Residential (High)</v>
      </c>
      <c r="D515" s="114" t="s">
        <v>52</v>
      </c>
      <c r="E515" s="25"/>
      <c r="F515" s="34">
        <f t="shared" si="57"/>
        <v>0</v>
      </c>
      <c r="G515" s="115">
        <f>IF($E505&gt;0, $E505, $E504)</f>
        <v>1500</v>
      </c>
      <c r="H515" s="116">
        <v>0</v>
      </c>
      <c r="I515" s="35">
        <f t="shared" si="58"/>
        <v>0</v>
      </c>
      <c r="J515" s="121">
        <f>IF($E505&gt;0, $E505, $E504)</f>
        <v>1500</v>
      </c>
      <c r="K515" s="118">
        <v>0</v>
      </c>
      <c r="L515" s="119">
        <f t="shared" ref="L515:L533" si="59">K515-H515</f>
        <v>0</v>
      </c>
      <c r="M515" s="120" t="str">
        <f>IF(ISERROR(L515/H515), "", L515/H515)</f>
        <v/>
      </c>
    </row>
    <row r="516" spans="1:13" x14ac:dyDescent="0.25">
      <c r="A516" s="103" t="str">
        <f t="shared" si="56"/>
        <v>Residential (High)</v>
      </c>
      <c r="D516" s="114" t="s">
        <v>53</v>
      </c>
      <c r="E516" s="25"/>
      <c r="F516" s="26">
        <f t="shared" si="57"/>
        <v>1.843594476927918</v>
      </c>
      <c r="G516" s="115">
        <v>1</v>
      </c>
      <c r="H516" s="116">
        <f>G516*F516</f>
        <v>1.843594476927918</v>
      </c>
      <c r="I516" s="29">
        <f t="shared" si="58"/>
        <v>1.843594476927918</v>
      </c>
      <c r="J516" s="117">
        <f>G516</f>
        <v>1</v>
      </c>
      <c r="K516" s="118">
        <f>J516*I516</f>
        <v>1.843594476927918</v>
      </c>
      <c r="L516" s="119">
        <f t="shared" si="59"/>
        <v>0</v>
      </c>
      <c r="M516" s="120">
        <f>IF(ISERROR(L516/H516), "", L516/H516)</f>
        <v>0</v>
      </c>
    </row>
    <row r="517" spans="1:13" x14ac:dyDescent="0.25">
      <c r="A517" s="103" t="str">
        <f t="shared" si="56"/>
        <v>Residential (High)</v>
      </c>
      <c r="D517" s="114" t="s">
        <v>54</v>
      </c>
      <c r="E517" s="25"/>
      <c r="F517" s="36">
        <f t="shared" si="57"/>
        <v>0</v>
      </c>
      <c r="G517" s="115">
        <f>IF($E505&gt;0, $E505, $E504)</f>
        <v>1500</v>
      </c>
      <c r="H517" s="116">
        <f>G517*F517</f>
        <v>0</v>
      </c>
      <c r="I517" s="35">
        <f t="shared" si="58"/>
        <v>0</v>
      </c>
      <c r="J517" s="117">
        <f>IF($E505&gt;0, $E505, $E504)</f>
        <v>1500</v>
      </c>
      <c r="K517" s="118">
        <f>J517*I517</f>
        <v>0</v>
      </c>
      <c r="L517" s="119">
        <f t="shared" si="59"/>
        <v>0</v>
      </c>
      <c r="M517" s="120" t="str">
        <f>IF(ISERROR(L517/H517), "", L517/H517)</f>
        <v/>
      </c>
    </row>
    <row r="518" spans="1:13" x14ac:dyDescent="0.25">
      <c r="A518" s="103" t="str">
        <f t="shared" si="56"/>
        <v>Residential (High)</v>
      </c>
      <c r="B518" s="103" t="s">
        <v>55</v>
      </c>
      <c r="C518" s="24">
        <f>B24</f>
        <v>8</v>
      </c>
      <c r="D518" s="46" t="s">
        <v>56</v>
      </c>
      <c r="E518" s="47"/>
      <c r="F518" s="48"/>
      <c r="G518" s="49"/>
      <c r="H518" s="50">
        <f>SUM(H512:H517)</f>
        <v>54.723594476927921</v>
      </c>
      <c r="I518" s="51"/>
      <c r="J518" s="52"/>
      <c r="K518" s="50">
        <f>SUM(K512:K517)</f>
        <v>58.853594476927917</v>
      </c>
      <c r="L518" s="41">
        <f t="shared" si="59"/>
        <v>4.1299999999999955</v>
      </c>
      <c r="M518" s="42">
        <f>IF((H518)=0,"",(L518/H518))</f>
        <v>7.5470188672296545E-2</v>
      </c>
    </row>
    <row r="519" spans="1:13" x14ac:dyDescent="0.25">
      <c r="A519" s="103" t="str">
        <f t="shared" si="56"/>
        <v>Residential (High)</v>
      </c>
      <c r="D519" s="123" t="s">
        <v>57</v>
      </c>
      <c r="E519" s="25"/>
      <c r="F519" s="34">
        <f t="shared" si="57"/>
        <v>0.12752000000000002</v>
      </c>
      <c r="G519" s="43">
        <f>IF(F519=0, 0, $E504*E506-E504)</f>
        <v>62.250000000000227</v>
      </c>
      <c r="H519" s="28">
        <f t="shared" ref="H519:H526" si="60">G519*F519</f>
        <v>7.9381200000000307</v>
      </c>
      <c r="I519" s="35">
        <f t="shared" si="58"/>
        <v>0.12752000000000002</v>
      </c>
      <c r="J519" s="44">
        <f>IF(I519=0, 0, E504*E507-E504)</f>
        <v>62.250000000000227</v>
      </c>
      <c r="K519" s="31">
        <f t="shared" ref="K519:K526" si="61">J519*I519</f>
        <v>7.9381200000000307</v>
      </c>
      <c r="L519" s="119">
        <f t="shared" si="59"/>
        <v>0</v>
      </c>
      <c r="M519" s="120">
        <f t="shared" ref="M519:M526" si="62">IF(ISERROR(L519/H519), "", L519/H519)</f>
        <v>0</v>
      </c>
    </row>
    <row r="520" spans="1:13" ht="26.4" x14ac:dyDescent="0.25">
      <c r="A520" s="103" t="str">
        <f t="shared" si="56"/>
        <v>Residential (High)</v>
      </c>
      <c r="D520" s="123" t="s">
        <v>58</v>
      </c>
      <c r="E520" s="25"/>
      <c r="F520" s="36">
        <f t="shared" si="57"/>
        <v>0</v>
      </c>
      <c r="G520" s="55">
        <f>IF($E505&gt;0, $E505, $E504)</f>
        <v>1500</v>
      </c>
      <c r="H520" s="116">
        <f t="shared" si="60"/>
        <v>0</v>
      </c>
      <c r="I520" s="35">
        <f t="shared" si="58"/>
        <v>0</v>
      </c>
      <c r="J520" s="56">
        <f>IF($E505&gt;0, $E505, $E504)</f>
        <v>1500</v>
      </c>
      <c r="K520" s="118">
        <f t="shared" si="61"/>
        <v>0</v>
      </c>
      <c r="L520" s="119">
        <f t="shared" si="59"/>
        <v>0</v>
      </c>
      <c r="M520" s="120" t="str">
        <f t="shared" si="62"/>
        <v/>
      </c>
    </row>
    <row r="521" spans="1:13" x14ac:dyDescent="0.25">
      <c r="A521" s="103" t="str">
        <f t="shared" si="56"/>
        <v>Residential (High)</v>
      </c>
      <c r="D521" s="123" t="s">
        <v>59</v>
      </c>
      <c r="E521" s="25"/>
      <c r="F521" s="36">
        <f t="shared" si="57"/>
        <v>0</v>
      </c>
      <c r="G521" s="55">
        <f>IF($E505&gt;0, $E505, $E504)</f>
        <v>1500</v>
      </c>
      <c r="H521" s="116">
        <f t="shared" si="60"/>
        <v>0</v>
      </c>
      <c r="I521" s="35">
        <f t="shared" si="58"/>
        <v>0</v>
      </c>
      <c r="J521" s="56">
        <f>IF($E505&gt;0, $E505, $E504)</f>
        <v>1500</v>
      </c>
      <c r="K521" s="118">
        <f t="shared" si="61"/>
        <v>0</v>
      </c>
      <c r="L521" s="119">
        <f t="shared" si="59"/>
        <v>0</v>
      </c>
      <c r="M521" s="120" t="str">
        <f t="shared" si="62"/>
        <v/>
      </c>
    </row>
    <row r="522" spans="1:13" x14ac:dyDescent="0.25">
      <c r="A522" s="103" t="str">
        <f t="shared" si="56"/>
        <v>Residential (High)</v>
      </c>
      <c r="D522" s="123" t="s">
        <v>60</v>
      </c>
      <c r="E522" s="25"/>
      <c r="F522" s="34">
        <f t="shared" si="57"/>
        <v>0</v>
      </c>
      <c r="G522" s="55">
        <f>E504</f>
        <v>1500</v>
      </c>
      <c r="H522" s="116">
        <f t="shared" si="60"/>
        <v>0</v>
      </c>
      <c r="I522" s="35">
        <f t="shared" si="58"/>
        <v>0</v>
      </c>
      <c r="J522" s="56">
        <f>E504</f>
        <v>1500</v>
      </c>
      <c r="K522" s="118">
        <f t="shared" si="61"/>
        <v>0</v>
      </c>
      <c r="L522" s="119">
        <f t="shared" si="59"/>
        <v>0</v>
      </c>
      <c r="M522" s="120" t="str">
        <f t="shared" si="62"/>
        <v/>
      </c>
    </row>
    <row r="523" spans="1:13" x14ac:dyDescent="0.25">
      <c r="A523" s="103" t="str">
        <f t="shared" si="56"/>
        <v>Residential (High)</v>
      </c>
      <c r="D523" s="114" t="s">
        <v>61</v>
      </c>
      <c r="E523" s="25"/>
      <c r="F523" s="36">
        <f t="shared" si="57"/>
        <v>1.6773256206912112E-3</v>
      </c>
      <c r="G523" s="55">
        <f>IF($E505&gt;0, $E505, $E504)</f>
        <v>1500</v>
      </c>
      <c r="H523" s="116">
        <f t="shared" si="60"/>
        <v>2.515988431036817</v>
      </c>
      <c r="I523" s="35">
        <f t="shared" si="58"/>
        <v>1.7540039498827771E-3</v>
      </c>
      <c r="J523" s="56">
        <f>IF($E505&gt;0, $E505, $E504)</f>
        <v>1500</v>
      </c>
      <c r="K523" s="118">
        <f t="shared" si="61"/>
        <v>2.6310059248241657</v>
      </c>
      <c r="L523" s="119">
        <f t="shared" si="59"/>
        <v>0.11501749378734871</v>
      </c>
      <c r="M523" s="120">
        <f t="shared" si="62"/>
        <v>4.5714635396773666E-2</v>
      </c>
    </row>
    <row r="524" spans="1:13" ht="26.4" x14ac:dyDescent="0.25">
      <c r="A524" s="103" t="str">
        <f t="shared" si="56"/>
        <v>Residential (High)</v>
      </c>
      <c r="D524" s="123" t="s">
        <v>62</v>
      </c>
      <c r="E524" s="25"/>
      <c r="F524" s="36">
        <f t="shared" si="57"/>
        <v>0.42</v>
      </c>
      <c r="G524" s="115">
        <v>1</v>
      </c>
      <c r="H524" s="116">
        <f t="shared" si="60"/>
        <v>0.42</v>
      </c>
      <c r="I524" s="45">
        <f t="shared" si="58"/>
        <v>0.42</v>
      </c>
      <c r="J524" s="121">
        <v>1</v>
      </c>
      <c r="K524" s="118">
        <f t="shared" si="61"/>
        <v>0.42</v>
      </c>
      <c r="L524" s="119">
        <f t="shared" si="59"/>
        <v>0</v>
      </c>
      <c r="M524" s="120">
        <f t="shared" si="62"/>
        <v>0</v>
      </c>
    </row>
    <row r="525" spans="1:13" x14ac:dyDescent="0.25">
      <c r="A525" s="103" t="str">
        <f t="shared" si="56"/>
        <v>Residential (High)</v>
      </c>
      <c r="D525" s="114" t="s">
        <v>63</v>
      </c>
      <c r="E525" s="25"/>
      <c r="F525" s="36">
        <f t="shared" si="57"/>
        <v>-5.1282641505761693E-2</v>
      </c>
      <c r="G525" s="115">
        <v>1</v>
      </c>
      <c r="H525" s="116">
        <f t="shared" si="60"/>
        <v>-5.1282641505761693E-2</v>
      </c>
      <c r="I525" s="29">
        <f t="shared" si="58"/>
        <v>-5.1282641505761693E-2</v>
      </c>
      <c r="J525" s="121">
        <v>1</v>
      </c>
      <c r="K525" s="118">
        <f t="shared" si="61"/>
        <v>-5.1282641505761693E-2</v>
      </c>
      <c r="L525" s="119">
        <f t="shared" si="59"/>
        <v>0</v>
      </c>
      <c r="M525" s="120">
        <f t="shared" si="62"/>
        <v>0</v>
      </c>
    </row>
    <row r="526" spans="1:13" x14ac:dyDescent="0.25">
      <c r="A526" s="103" t="str">
        <f t="shared" si="56"/>
        <v>Residential (High)</v>
      </c>
      <c r="D526" s="114" t="s">
        <v>64</v>
      </c>
      <c r="E526" s="25"/>
      <c r="F526" s="34">
        <f t="shared" si="57"/>
        <v>0</v>
      </c>
      <c r="G526" s="55">
        <f>IF($E505&gt;0, $E505, $E504)</f>
        <v>1500</v>
      </c>
      <c r="H526" s="116">
        <f t="shared" si="60"/>
        <v>0</v>
      </c>
      <c r="I526" s="35">
        <f t="shared" si="58"/>
        <v>0</v>
      </c>
      <c r="J526" s="56">
        <f>IF($E505&gt;0, $E505, $E504)</f>
        <v>1500</v>
      </c>
      <c r="K526" s="118">
        <f t="shared" si="61"/>
        <v>0</v>
      </c>
      <c r="L526" s="119">
        <f t="shared" si="59"/>
        <v>0</v>
      </c>
      <c r="M526" s="120" t="str">
        <f t="shared" si="62"/>
        <v/>
      </c>
    </row>
    <row r="527" spans="1:13" ht="26.4" x14ac:dyDescent="0.25">
      <c r="A527" s="103" t="str">
        <f t="shared" si="56"/>
        <v>Residential (High)</v>
      </c>
      <c r="B527" s="103" t="s">
        <v>65</v>
      </c>
      <c r="C527" s="24">
        <f>B24</f>
        <v>8</v>
      </c>
      <c r="D527" s="46" t="s">
        <v>66</v>
      </c>
      <c r="E527" s="47"/>
      <c r="F527" s="48"/>
      <c r="G527" s="49"/>
      <c r="H527" s="50">
        <f>SUM(H518:H526)</f>
        <v>65.546420266459009</v>
      </c>
      <c r="I527" s="51"/>
      <c r="J527" s="52"/>
      <c r="K527" s="50">
        <f>SUM(K518:K526)</f>
        <v>69.791437760246353</v>
      </c>
      <c r="L527" s="41">
        <f t="shared" si="59"/>
        <v>4.2450174937873442</v>
      </c>
      <c r="M527" s="42">
        <f>IF((H527)=0,"",(L527/H527))</f>
        <v>6.4763529061244204E-2</v>
      </c>
    </row>
    <row r="528" spans="1:13" x14ac:dyDescent="0.25">
      <c r="A528" s="103" t="str">
        <f t="shared" si="56"/>
        <v>Residential (High)</v>
      </c>
      <c r="D528" s="126" t="s">
        <v>67</v>
      </c>
      <c r="E528" s="25"/>
      <c r="F528" s="36">
        <f t="shared" si="57"/>
        <v>1.5299999999999999E-2</v>
      </c>
      <c r="G528" s="43">
        <f>IF($E505&gt;0, $E505, $E504*$E506)</f>
        <v>1562.2500000000002</v>
      </c>
      <c r="H528" s="116">
        <f>G528*F528</f>
        <v>23.902425000000001</v>
      </c>
      <c r="I528" s="35">
        <f t="shared" si="58"/>
        <v>1.61E-2</v>
      </c>
      <c r="J528" s="44">
        <f>IF($E505&gt;0, $E505, $E504*$E507)</f>
        <v>1562.2500000000002</v>
      </c>
      <c r="K528" s="118">
        <f>J528*I528</f>
        <v>25.152225000000005</v>
      </c>
      <c r="L528" s="119">
        <f t="shared" si="59"/>
        <v>1.249800000000004</v>
      </c>
      <c r="M528" s="120">
        <f>IF(ISERROR(L528/H528), "", L528/H528)</f>
        <v>5.2287581699346573E-2</v>
      </c>
    </row>
    <row r="529" spans="1:13" ht="26.4" x14ac:dyDescent="0.25">
      <c r="A529" s="103" t="str">
        <f t="shared" si="56"/>
        <v>Residential (High)</v>
      </c>
      <c r="D529" s="128" t="s">
        <v>68</v>
      </c>
      <c r="E529" s="25"/>
      <c r="F529" s="36">
        <f t="shared" si="57"/>
        <v>1.11E-2</v>
      </c>
      <c r="G529" s="43">
        <f>IF($E505&gt;0, $E505, $E504*$E506)</f>
        <v>1562.2500000000002</v>
      </c>
      <c r="H529" s="116">
        <f>G529*F529</f>
        <v>17.340975000000004</v>
      </c>
      <c r="I529" s="35">
        <f t="shared" si="58"/>
        <v>1.17E-2</v>
      </c>
      <c r="J529" s="44">
        <f>IF($E505&gt;0, $E505, $E504*$E507)</f>
        <v>1562.2500000000002</v>
      </c>
      <c r="K529" s="118">
        <f>J529*I529</f>
        <v>18.278325000000002</v>
      </c>
      <c r="L529" s="119">
        <f t="shared" si="59"/>
        <v>0.93734999999999857</v>
      </c>
      <c r="M529" s="120">
        <f>IF(ISERROR(L529/H529), "", L529/H529)</f>
        <v>5.405405405405396E-2</v>
      </c>
    </row>
    <row r="530" spans="1:13" ht="26.4" x14ac:dyDescent="0.25">
      <c r="A530" s="103" t="str">
        <f t="shared" si="56"/>
        <v>Residential (High)</v>
      </c>
      <c r="B530" s="103" t="s">
        <v>69</v>
      </c>
      <c r="C530" s="24">
        <f>B24</f>
        <v>8</v>
      </c>
      <c r="D530" s="46" t="s">
        <v>70</v>
      </c>
      <c r="E530" s="47"/>
      <c r="F530" s="48"/>
      <c r="G530" s="49"/>
      <c r="H530" s="50">
        <f>SUM(H527:H529)</f>
        <v>106.78982026645902</v>
      </c>
      <c r="I530" s="51"/>
      <c r="J530" s="52"/>
      <c r="K530" s="50">
        <f>SUM(K527:K529)</f>
        <v>113.22198776024635</v>
      </c>
      <c r="L530" s="41">
        <f t="shared" si="59"/>
        <v>6.4321674937873325</v>
      </c>
      <c r="M530" s="42">
        <f>IF((H530)=0,"",(L530/H530))</f>
        <v>6.0232028462431766E-2</v>
      </c>
    </row>
    <row r="531" spans="1:13" ht="26.4" x14ac:dyDescent="0.25">
      <c r="A531" s="103" t="str">
        <f t="shared" si="56"/>
        <v>Residential (High)</v>
      </c>
      <c r="D531" s="129" t="s">
        <v>71</v>
      </c>
      <c r="E531" s="25"/>
      <c r="F531" s="34">
        <f t="shared" si="57"/>
        <v>4.7000000000000002E-3</v>
      </c>
      <c r="G531" s="43">
        <f>E504*E506</f>
        <v>1562.2500000000002</v>
      </c>
      <c r="H531" s="53">
        <f>G531*F531</f>
        <v>7.342575000000001</v>
      </c>
      <c r="I531" s="35">
        <f t="shared" si="58"/>
        <v>4.7000000000000002E-3</v>
      </c>
      <c r="J531" s="44">
        <f>E504*E507</f>
        <v>1562.2500000000002</v>
      </c>
      <c r="K531" s="31">
        <f>J531*I531</f>
        <v>7.342575000000001</v>
      </c>
      <c r="L531" s="119">
        <f t="shared" si="59"/>
        <v>0</v>
      </c>
      <c r="M531" s="120">
        <f>IF(ISERROR(L531/H531), "", L531/H531)</f>
        <v>0</v>
      </c>
    </row>
    <row r="532" spans="1:13" ht="26.4" x14ac:dyDescent="0.25">
      <c r="A532" s="103" t="str">
        <f t="shared" si="56"/>
        <v>Residential (High)</v>
      </c>
      <c r="D532" s="129" t="s">
        <v>72</v>
      </c>
      <c r="E532" s="25"/>
      <c r="F532" s="34">
        <f t="shared" si="57"/>
        <v>5.9999999999999995E-4</v>
      </c>
      <c r="G532" s="43">
        <f>E504*E506</f>
        <v>1562.2500000000002</v>
      </c>
      <c r="H532" s="53">
        <f>G532*F532</f>
        <v>0.93735000000000002</v>
      </c>
      <c r="I532" s="35">
        <f t="shared" si="58"/>
        <v>5.9999999999999995E-4</v>
      </c>
      <c r="J532" s="44">
        <f>E504*E507</f>
        <v>1562.2500000000002</v>
      </c>
      <c r="K532" s="31">
        <f>J532*I532</f>
        <v>0.93735000000000002</v>
      </c>
      <c r="L532" s="119">
        <f t="shared" si="59"/>
        <v>0</v>
      </c>
      <c r="M532" s="120">
        <f>IF(ISERROR(L532/H532), "", L532/H532)</f>
        <v>0</v>
      </c>
    </row>
    <row r="533" spans="1:13" x14ac:dyDescent="0.25">
      <c r="A533" s="103" t="str">
        <f t="shared" si="56"/>
        <v>Residential (High)</v>
      </c>
      <c r="D533" s="25" t="s">
        <v>73</v>
      </c>
      <c r="E533" s="25"/>
      <c r="F533" s="54">
        <f t="shared" si="57"/>
        <v>0.25</v>
      </c>
      <c r="G533" s="115">
        <v>1</v>
      </c>
      <c r="H533" s="130">
        <f>G533*F533</f>
        <v>0.25</v>
      </c>
      <c r="I533" s="45">
        <f t="shared" si="58"/>
        <v>0.25</v>
      </c>
      <c r="J533" s="117">
        <v>1</v>
      </c>
      <c r="K533" s="118">
        <f>J533*I533</f>
        <v>0.25</v>
      </c>
      <c r="L533" s="119">
        <f t="shared" si="59"/>
        <v>0</v>
      </c>
      <c r="M533" s="120">
        <f>IF(ISERROR(L533/H533), "", L533/H533)</f>
        <v>0</v>
      </c>
    </row>
    <row r="534" spans="1:13" ht="26.4" hidden="1" customHeight="1" x14ac:dyDescent="0.25">
      <c r="A534" s="103" t="str">
        <f t="shared" si="56"/>
        <v>Residential (High)</v>
      </c>
      <c r="D534" s="129" t="s">
        <v>74</v>
      </c>
      <c r="E534" s="25"/>
      <c r="F534" s="34">
        <f t="shared" si="57"/>
        <v>0</v>
      </c>
      <c r="G534" s="55"/>
      <c r="H534" s="130"/>
      <c r="I534" s="35">
        <f t="shared" si="58"/>
        <v>0</v>
      </c>
      <c r="J534" s="56"/>
      <c r="K534" s="118"/>
      <c r="L534" s="119"/>
      <c r="M534" s="120"/>
    </row>
    <row r="535" spans="1:13" x14ac:dyDescent="0.25">
      <c r="A535" s="103" t="str">
        <f t="shared" si="56"/>
        <v>Residential (High)</v>
      </c>
      <c r="B535" s="103" t="s">
        <v>12</v>
      </c>
      <c r="D535" s="25" t="s">
        <v>75</v>
      </c>
      <c r="E535" s="25"/>
      <c r="F535" s="34">
        <f t="shared" si="57"/>
        <v>9.8000000000000004E-2</v>
      </c>
      <c r="G535" s="55">
        <f>IF(AND(E504*12&gt;=150000),OffPeakPer*E504*E506,OffPeakPer*E504)</f>
        <v>960</v>
      </c>
      <c r="H535" s="130">
        <f>G535*F535</f>
        <v>94.08</v>
      </c>
      <c r="I535" s="35">
        <f t="shared" si="58"/>
        <v>9.8000000000000004E-2</v>
      </c>
      <c r="J535" s="56">
        <f>IF(AND(E504*12&gt;=150000),OffPeakPer*E504*E507,OffPeakPer*E504)</f>
        <v>960</v>
      </c>
      <c r="K535" s="118">
        <f>J535*I535</f>
        <v>94.08</v>
      </c>
      <c r="L535" s="119">
        <f>K535-H535</f>
        <v>0</v>
      </c>
      <c r="M535" s="120">
        <f>IF(ISERROR(L535/H535), "", L535/H535)</f>
        <v>0</v>
      </c>
    </row>
    <row r="536" spans="1:13" x14ac:dyDescent="0.25">
      <c r="A536" s="103" t="str">
        <f t="shared" si="56"/>
        <v>Residential (High)</v>
      </c>
      <c r="B536" s="103" t="s">
        <v>12</v>
      </c>
      <c r="D536" s="25" t="s">
        <v>76</v>
      </c>
      <c r="E536" s="25"/>
      <c r="F536" s="34">
        <f t="shared" si="57"/>
        <v>0.157</v>
      </c>
      <c r="G536" s="55">
        <f>IF(AND(E504*12&gt;=150000),MidPeakPer*E504*E506,MidPeakPer*E504)</f>
        <v>270</v>
      </c>
      <c r="H536" s="130">
        <f>G536*F536</f>
        <v>42.39</v>
      </c>
      <c r="I536" s="35">
        <f t="shared" si="58"/>
        <v>0.157</v>
      </c>
      <c r="J536" s="56">
        <f>IF(AND(E504*12&gt;=150000),MidPeakPer*E504*E507,MidPeakPer*E504)</f>
        <v>270</v>
      </c>
      <c r="K536" s="118">
        <f>J536*I536</f>
        <v>42.39</v>
      </c>
      <c r="L536" s="119">
        <f>K536-H536</f>
        <v>0</v>
      </c>
      <c r="M536" s="120">
        <f>IF(ISERROR(L536/H536), "", L536/H536)</f>
        <v>0</v>
      </c>
    </row>
    <row r="537" spans="1:13" ht="13.8" thickBot="1" x14ac:dyDescent="0.3">
      <c r="A537" s="103" t="str">
        <f t="shared" si="56"/>
        <v>Residential (High)</v>
      </c>
      <c r="B537" s="103" t="s">
        <v>12</v>
      </c>
      <c r="D537" s="103" t="s">
        <v>77</v>
      </c>
      <c r="E537" s="25"/>
      <c r="F537" s="34">
        <f t="shared" si="57"/>
        <v>0.20300000000000001</v>
      </c>
      <c r="G537" s="55">
        <f>IF(AND(E504*12&gt;=150000),OnPeakPer*E504*E506,OnPeakPer*E504)</f>
        <v>270</v>
      </c>
      <c r="H537" s="130">
        <f>G537*F537</f>
        <v>54.81</v>
      </c>
      <c r="I537" s="35">
        <f t="shared" si="58"/>
        <v>0.20300000000000001</v>
      </c>
      <c r="J537" s="56">
        <f>IF(AND(E504*12&gt;=150000),OnPeakPer*E504*E507,OnPeakPer*E504)</f>
        <v>270</v>
      </c>
      <c r="K537" s="118">
        <f>J537*I537</f>
        <v>54.81</v>
      </c>
      <c r="L537" s="119">
        <f>K537-H537</f>
        <v>0</v>
      </c>
      <c r="M537" s="120">
        <f>IF(ISERROR(L537/H537), "", L537/H537)</f>
        <v>0</v>
      </c>
    </row>
    <row r="538" spans="1:13" ht="13.2" hidden="1" customHeight="1" x14ac:dyDescent="0.25">
      <c r="A538" s="103" t="str">
        <f t="shared" si="56"/>
        <v>Residential (High)</v>
      </c>
      <c r="B538" s="103" t="s">
        <v>78</v>
      </c>
      <c r="D538" s="25" t="s">
        <v>79</v>
      </c>
      <c r="E538" s="25"/>
      <c r="F538" s="34">
        <f t="shared" si="57"/>
        <v>0.11308</v>
      </c>
      <c r="G538" s="55">
        <f>IF(AND(E504*12&gt;=150000),E504*E506,E504)</f>
        <v>1500</v>
      </c>
      <c r="H538" s="130">
        <f>G538*F538</f>
        <v>169.62</v>
      </c>
      <c r="I538" s="35">
        <f t="shared" si="58"/>
        <v>0.11308</v>
      </c>
      <c r="J538" s="56">
        <f>IF(AND(E504*12&gt;=150000),E504*E507,E504)</f>
        <v>1500</v>
      </c>
      <c r="K538" s="118">
        <f>J538*I538</f>
        <v>169.62</v>
      </c>
      <c r="L538" s="119">
        <f>K538-H538</f>
        <v>0</v>
      </c>
      <c r="M538" s="120">
        <f>IF(ISERROR(L538/H538), "", L538/H538)</f>
        <v>0</v>
      </c>
    </row>
    <row r="539" spans="1:13" ht="13.8" hidden="1" customHeight="1" thickBot="1" x14ac:dyDescent="0.3">
      <c r="A539" s="103" t="str">
        <f t="shared" si="56"/>
        <v>Residential (High)</v>
      </c>
      <c r="B539" s="103" t="s">
        <v>17</v>
      </c>
      <c r="D539" s="25" t="s">
        <v>80</v>
      </c>
      <c r="E539" s="25"/>
      <c r="F539" s="34">
        <f t="shared" si="57"/>
        <v>0.11308</v>
      </c>
      <c r="G539" s="55">
        <f>IF(AND(E504*12&gt;=150000),E504*E506,E504)</f>
        <v>1500</v>
      </c>
      <c r="H539" s="130">
        <f>G539*F539</f>
        <v>169.62</v>
      </c>
      <c r="I539" s="35">
        <f t="shared" si="58"/>
        <v>0.11308</v>
      </c>
      <c r="J539" s="56">
        <f>IF(AND(E504*12&gt;=150000),E504*E507,E504)</f>
        <v>1500</v>
      </c>
      <c r="K539" s="118">
        <f>J539*I539</f>
        <v>169.62</v>
      </c>
      <c r="L539" s="119">
        <f>K539-H539</f>
        <v>0</v>
      </c>
      <c r="M539" s="120">
        <f>IF(ISERROR(L539/H539), "", L539/H539)</f>
        <v>0</v>
      </c>
    </row>
    <row r="540" spans="1:13" ht="13.8" thickBot="1" x14ac:dyDescent="0.3">
      <c r="A540" s="103" t="str">
        <f t="shared" si="56"/>
        <v>Residential (High)</v>
      </c>
      <c r="D540" s="58"/>
      <c r="E540" s="59"/>
      <c r="F540" s="60"/>
      <c r="G540" s="61"/>
      <c r="H540" s="62"/>
      <c r="I540" s="60"/>
      <c r="J540" s="63"/>
      <c r="K540" s="62"/>
      <c r="L540" s="64"/>
      <c r="M540" s="65"/>
    </row>
    <row r="541" spans="1:13" x14ac:dyDescent="0.25">
      <c r="A541" s="103" t="str">
        <f t="shared" si="56"/>
        <v>Residential (High)</v>
      </c>
      <c r="B541" s="103" t="s">
        <v>12</v>
      </c>
      <c r="D541" s="135" t="s">
        <v>81</v>
      </c>
      <c r="E541" s="25"/>
      <c r="F541" s="136"/>
      <c r="G541" s="137"/>
      <c r="H541" s="138">
        <f>SUM(H531:H537,H530)</f>
        <v>306.59974526645902</v>
      </c>
      <c r="I541" s="139"/>
      <c r="J541" s="139"/>
      <c r="K541" s="138">
        <f>SUM(K531:K537,K530)</f>
        <v>313.03191276024637</v>
      </c>
      <c r="L541" s="140">
        <f>K541-H541</f>
        <v>6.4321674937873468</v>
      </c>
      <c r="M541" s="141">
        <f>IF((H541)=0,"",(L541/H541))</f>
        <v>2.0979037305452725E-2</v>
      </c>
    </row>
    <row r="542" spans="1:13" x14ac:dyDescent="0.25">
      <c r="A542" s="103" t="str">
        <f t="shared" si="56"/>
        <v>Residential (High)</v>
      </c>
      <c r="B542" s="103" t="s">
        <v>12</v>
      </c>
      <c r="D542" s="142" t="s">
        <v>82</v>
      </c>
      <c r="E542" s="25"/>
      <c r="F542" s="136">
        <v>0.13</v>
      </c>
      <c r="G542" s="143"/>
      <c r="H542" s="144">
        <f>H541*F542</f>
        <v>39.857966884639673</v>
      </c>
      <c r="I542" s="145">
        <v>0.13</v>
      </c>
      <c r="J542" s="115"/>
      <c r="K542" s="144">
        <f>K541*I542</f>
        <v>40.694148658832027</v>
      </c>
      <c r="L542" s="119">
        <f>K542-H542</f>
        <v>0.83618177419235451</v>
      </c>
      <c r="M542" s="146">
        <f>IF((H542)=0,"",(L542/H542))</f>
        <v>2.0979037305452711E-2</v>
      </c>
    </row>
    <row r="543" spans="1:13" ht="14.4" x14ac:dyDescent="0.3">
      <c r="A543" s="103" t="str">
        <f t="shared" si="56"/>
        <v>Residential (High)</v>
      </c>
      <c r="B543" s="103" t="s">
        <v>12</v>
      </c>
      <c r="D543" s="142" t="s">
        <v>83</v>
      </c>
      <c r="E543" s="147"/>
      <c r="F543" s="148">
        <v>0.23499999999999999</v>
      </c>
      <c r="G543" s="143"/>
      <c r="H543" s="144">
        <f>IF(OR(ISNUMBER(SEARCH("[DGEN]", E502))=TRUE, ISNUMBER(SEARCH("STREET LIGHT", E502))=TRUE), 0, IF(AND(E504=0, E505=0),0, IF(AND(E505=0, E504*12&gt;250000), 0, IF(AND(E504=0, E505&gt;=50), 0, IF(E504*12&lt;=250000, F543*H541*-1, IF(E505&lt;50, F543*H541*-1, 0))))))</f>
        <v>-72.050940137617872</v>
      </c>
      <c r="I543" s="148">
        <v>0.23499999999999999</v>
      </c>
      <c r="J543" s="115"/>
      <c r="K543" s="144">
        <f>IF(OR(ISNUMBER(SEARCH("[DGEN]", E502))=TRUE, ISNUMBER(SEARCH("STREET LIGHT", E502))=TRUE), 0, IF(AND(E504=0, E505=0),0, IF(AND(E505=0, E504*12&gt;250000), 0, IF(AND(E504=0, E505&gt;=50), 0, IF(E504*12&lt;=250000, I543*K541*-1, IF(E505&lt;50, I543*K541*-1, 0))))))</f>
        <v>-73.5624994986579</v>
      </c>
      <c r="L543" s="119">
        <f>K543-H543</f>
        <v>-1.5115593610400282</v>
      </c>
      <c r="M543" s="146"/>
    </row>
    <row r="544" spans="1:13" ht="13.8" thickBot="1" x14ac:dyDescent="0.3">
      <c r="A544" s="103" t="str">
        <f t="shared" si="56"/>
        <v>Residential (High)</v>
      </c>
      <c r="B544" s="103" t="s">
        <v>84</v>
      </c>
      <c r="C544" s="24">
        <f>B24</f>
        <v>8</v>
      </c>
      <c r="D544" s="247" t="s">
        <v>85</v>
      </c>
      <c r="E544" s="247"/>
      <c r="F544" s="77"/>
      <c r="G544" s="78"/>
      <c r="H544" s="79">
        <f>H541+H542+H543</f>
        <v>274.4067720134808</v>
      </c>
      <c r="I544" s="80"/>
      <c r="J544" s="80"/>
      <c r="K544" s="81">
        <f>K541+K542+K543</f>
        <v>280.16356192042053</v>
      </c>
      <c r="L544" s="82">
        <f>K544-H544</f>
        <v>5.7567899069397299</v>
      </c>
      <c r="M544" s="83">
        <f>IF((H544)=0,"",(L544/H544))</f>
        <v>2.0979037305452926E-2</v>
      </c>
    </row>
    <row r="545" spans="1:13" ht="13.8" thickBot="1" x14ac:dyDescent="0.3">
      <c r="A545" s="103" t="str">
        <f t="shared" si="56"/>
        <v>Residential (High)</v>
      </c>
      <c r="B545" s="103" t="s">
        <v>12</v>
      </c>
      <c r="D545" s="58"/>
      <c r="E545" s="59"/>
      <c r="F545" s="60"/>
      <c r="G545" s="61"/>
      <c r="H545" s="62"/>
      <c r="I545" s="60"/>
      <c r="J545" s="63"/>
      <c r="K545" s="62"/>
      <c r="L545" s="64"/>
      <c r="M545" s="65"/>
    </row>
    <row r="548" spans="1:13" x14ac:dyDescent="0.25">
      <c r="D548" s="104" t="s">
        <v>34</v>
      </c>
      <c r="E548" s="246" t="str">
        <f>D25</f>
        <v>GS &lt; 50 (Low)</v>
      </c>
      <c r="F548" s="246"/>
      <c r="G548" s="246"/>
      <c r="H548" s="246"/>
      <c r="I548" s="246"/>
      <c r="J548" s="246"/>
      <c r="K548" s="103" t="str">
        <f>IF(N498="DEMAND - INTERVAL","RTSR - INTERVAL METERED","")</f>
        <v/>
      </c>
    </row>
    <row r="549" spans="1:13" x14ac:dyDescent="0.25">
      <c r="D549" s="104" t="s">
        <v>35</v>
      </c>
      <c r="E549" s="236" t="str">
        <f>H25</f>
        <v>RPP</v>
      </c>
      <c r="F549" s="236"/>
      <c r="G549" s="236"/>
      <c r="H549" s="20"/>
      <c r="I549" s="20"/>
    </row>
    <row r="550" spans="1:13" ht="15.6" x14ac:dyDescent="0.25">
      <c r="D550" s="104" t="s">
        <v>36</v>
      </c>
      <c r="E550" s="21">
        <f>K25</f>
        <v>1000</v>
      </c>
      <c r="F550" s="105" t="s">
        <v>11</v>
      </c>
      <c r="J550" s="22"/>
      <c r="K550" s="22"/>
      <c r="L550" s="22"/>
      <c r="M550" s="22"/>
    </row>
    <row r="551" spans="1:13" ht="15.6" x14ac:dyDescent="0.3">
      <c r="D551" s="104" t="s">
        <v>37</v>
      </c>
      <c r="E551" s="21">
        <f>L25</f>
        <v>0</v>
      </c>
      <c r="F551" s="106" t="s">
        <v>16</v>
      </c>
      <c r="G551" s="107"/>
      <c r="H551" s="108"/>
      <c r="I551" s="108"/>
      <c r="J551" s="108"/>
    </row>
    <row r="552" spans="1:13" x14ac:dyDescent="0.25">
      <c r="D552" s="104" t="s">
        <v>38</v>
      </c>
      <c r="E552" s="23">
        <f>I25</f>
        <v>1.0415000000000001</v>
      </c>
    </row>
    <row r="553" spans="1:13" x14ac:dyDescent="0.25">
      <c r="D553" s="104" t="s">
        <v>39</v>
      </c>
      <c r="E553" s="23">
        <f>J25</f>
        <v>1.0415000000000001</v>
      </c>
    </row>
    <row r="555" spans="1:13" x14ac:dyDescent="0.25">
      <c r="E555" s="105"/>
      <c r="F555" s="237" t="s">
        <v>40</v>
      </c>
      <c r="G555" s="238"/>
      <c r="H555" s="239"/>
      <c r="I555" s="237" t="s">
        <v>41</v>
      </c>
      <c r="J555" s="238"/>
      <c r="K555" s="239"/>
      <c r="L555" s="237" t="s">
        <v>42</v>
      </c>
      <c r="M555" s="239"/>
    </row>
    <row r="556" spans="1:13" x14ac:dyDescent="0.25">
      <c r="E556" s="240"/>
      <c r="F556" s="109" t="s">
        <v>43</v>
      </c>
      <c r="G556" s="109" t="s">
        <v>44</v>
      </c>
      <c r="H556" s="110" t="s">
        <v>45</v>
      </c>
      <c r="I556" s="109" t="s">
        <v>43</v>
      </c>
      <c r="J556" s="111" t="s">
        <v>44</v>
      </c>
      <c r="K556" s="110" t="s">
        <v>45</v>
      </c>
      <c r="L556" s="242" t="s">
        <v>46</v>
      </c>
      <c r="M556" s="244" t="s">
        <v>47</v>
      </c>
    </row>
    <row r="557" spans="1:13" x14ac:dyDescent="0.25">
      <c r="E557" s="241"/>
      <c r="F557" s="112" t="s">
        <v>48</v>
      </c>
      <c r="G557" s="112"/>
      <c r="H557" s="113" t="s">
        <v>48</v>
      </c>
      <c r="I557" s="112" t="s">
        <v>48</v>
      </c>
      <c r="J557" s="113"/>
      <c r="K557" s="113" t="s">
        <v>48</v>
      </c>
      <c r="L557" s="243"/>
      <c r="M557" s="245"/>
    </row>
    <row r="558" spans="1:13" x14ac:dyDescent="0.25">
      <c r="A558" s="103" t="str">
        <f>$E548</f>
        <v>GS &lt; 50 (Low)</v>
      </c>
      <c r="D558" s="114" t="s">
        <v>49</v>
      </c>
      <c r="E558" s="25"/>
      <c r="F558" s="26">
        <f>F130</f>
        <v>27.24</v>
      </c>
      <c r="G558" s="115">
        <v>1</v>
      </c>
      <c r="H558" s="116">
        <f>G558*F558</f>
        <v>27.24</v>
      </c>
      <c r="I558" s="29">
        <f>I130</f>
        <v>27.24</v>
      </c>
      <c r="J558" s="117">
        <f>G558</f>
        <v>1</v>
      </c>
      <c r="K558" s="118">
        <f>J558*I558</f>
        <v>27.24</v>
      </c>
      <c r="L558" s="119">
        <f>K558-H558</f>
        <v>0</v>
      </c>
      <c r="M558" s="120">
        <f>IF(ISERROR(L558/H558), "", L558/H558)</f>
        <v>0</v>
      </c>
    </row>
    <row r="559" spans="1:13" x14ac:dyDescent="0.25">
      <c r="A559" s="103" t="str">
        <f t="shared" ref="A559:A591" si="63">A558</f>
        <v>GS &lt; 50 (Low)</v>
      </c>
      <c r="D559" s="114" t="s">
        <v>50</v>
      </c>
      <c r="E559" s="25"/>
      <c r="F559" s="34">
        <f t="shared" ref="F559:F585" si="64">F131</f>
        <v>3.7600000000000001E-2</v>
      </c>
      <c r="G559" s="115">
        <f>IF($E551&gt;0, $E551, $E550)</f>
        <v>1000</v>
      </c>
      <c r="H559" s="116">
        <f>G559*F559</f>
        <v>37.6</v>
      </c>
      <c r="I559" s="35">
        <f t="shared" ref="I559:I585" si="65">I131</f>
        <v>4.1500000000000002E-2</v>
      </c>
      <c r="J559" s="117">
        <f>IF($E551&gt;0, $E551, $E550)</f>
        <v>1000</v>
      </c>
      <c r="K559" s="118">
        <f>J559*I559</f>
        <v>41.5</v>
      </c>
      <c r="L559" s="119">
        <f>K559-H559</f>
        <v>3.8999999999999986</v>
      </c>
      <c r="M559" s="120">
        <f>IF(ISERROR(L559/H559), "", L559/H559)</f>
        <v>0.1037234042553191</v>
      </c>
    </row>
    <row r="560" spans="1:13" ht="13.2" hidden="1" customHeight="1" x14ac:dyDescent="0.25">
      <c r="A560" s="103" t="str">
        <f t="shared" si="63"/>
        <v>GS &lt; 50 (Low)</v>
      </c>
      <c r="D560" s="114" t="s">
        <v>51</v>
      </c>
      <c r="E560" s="25"/>
      <c r="F560" s="34">
        <f t="shared" si="64"/>
        <v>0</v>
      </c>
      <c r="G560" s="115">
        <f>IF($E551&gt;0, $E551, $E550)</f>
        <v>1000</v>
      </c>
      <c r="H560" s="116">
        <v>0</v>
      </c>
      <c r="I560" s="35">
        <f t="shared" si="65"/>
        <v>0</v>
      </c>
      <c r="J560" s="117">
        <f>IF($E551&gt;0, $E551, $E550)</f>
        <v>1000</v>
      </c>
      <c r="K560" s="118">
        <v>0</v>
      </c>
      <c r="L560" s="119"/>
      <c r="M560" s="120"/>
    </row>
    <row r="561" spans="1:13" ht="13.2" hidden="1" customHeight="1" x14ac:dyDescent="0.25">
      <c r="A561" s="103" t="str">
        <f t="shared" si="63"/>
        <v>GS &lt; 50 (Low)</v>
      </c>
      <c r="D561" s="114" t="s">
        <v>52</v>
      </c>
      <c r="E561" s="25"/>
      <c r="F561" s="34">
        <f t="shared" si="64"/>
        <v>0</v>
      </c>
      <c r="G561" s="115">
        <f>IF($E551&gt;0, $E551, $E550)</f>
        <v>1000</v>
      </c>
      <c r="H561" s="116">
        <v>0</v>
      </c>
      <c r="I561" s="35">
        <f t="shared" si="65"/>
        <v>0</v>
      </c>
      <c r="J561" s="121">
        <f>IF($E551&gt;0, $E551, $E550)</f>
        <v>1000</v>
      </c>
      <c r="K561" s="118">
        <v>0</v>
      </c>
      <c r="L561" s="119">
        <f t="shared" ref="L561:L579" si="66">K561-H561</f>
        <v>0</v>
      </c>
      <c r="M561" s="120" t="str">
        <f>IF(ISERROR(L561/H561), "", L561/H561)</f>
        <v/>
      </c>
    </row>
    <row r="562" spans="1:13" x14ac:dyDescent="0.25">
      <c r="A562" s="103" t="str">
        <f t="shared" si="63"/>
        <v>GS &lt; 50 (Low)</v>
      </c>
      <c r="D562" s="114" t="s">
        <v>53</v>
      </c>
      <c r="E562" s="25"/>
      <c r="F562" s="26">
        <f t="shared" si="64"/>
        <v>0</v>
      </c>
      <c r="G562" s="115">
        <v>1</v>
      </c>
      <c r="H562" s="116">
        <f>G562*F562</f>
        <v>0</v>
      </c>
      <c r="I562" s="29">
        <f t="shared" si="65"/>
        <v>0</v>
      </c>
      <c r="J562" s="117">
        <f>G562</f>
        <v>1</v>
      </c>
      <c r="K562" s="118">
        <f>J562*I562</f>
        <v>0</v>
      </c>
      <c r="L562" s="119">
        <f t="shared" si="66"/>
        <v>0</v>
      </c>
      <c r="M562" s="120" t="str">
        <f>IF(ISERROR(L562/H562), "", L562/H562)</f>
        <v/>
      </c>
    </row>
    <row r="563" spans="1:13" x14ac:dyDescent="0.25">
      <c r="A563" s="103" t="str">
        <f t="shared" si="63"/>
        <v>GS &lt; 50 (Low)</v>
      </c>
      <c r="D563" s="114" t="s">
        <v>54</v>
      </c>
      <c r="E563" s="25"/>
      <c r="F563" s="36">
        <f t="shared" si="64"/>
        <v>2.0071596141889988E-3</v>
      </c>
      <c r="G563" s="115">
        <f>IF($E551&gt;0, $E551, $E550)</f>
        <v>1000</v>
      </c>
      <c r="H563" s="116">
        <f>G563*F563</f>
        <v>2.0071596141889989</v>
      </c>
      <c r="I563" s="35">
        <f t="shared" si="65"/>
        <v>2.0071596141889988E-3</v>
      </c>
      <c r="J563" s="117">
        <f>IF($E551&gt;0, $E551, $E550)</f>
        <v>1000</v>
      </c>
      <c r="K563" s="118">
        <f>J563*I563</f>
        <v>2.0071596141889989</v>
      </c>
      <c r="L563" s="119">
        <f t="shared" si="66"/>
        <v>0</v>
      </c>
      <c r="M563" s="120">
        <f>IF(ISERROR(L563/H563), "", L563/H563)</f>
        <v>0</v>
      </c>
    </row>
    <row r="564" spans="1:13" x14ac:dyDescent="0.25">
      <c r="A564" s="103" t="str">
        <f t="shared" si="63"/>
        <v>GS &lt; 50 (Low)</v>
      </c>
      <c r="B564" s="103" t="s">
        <v>55</v>
      </c>
      <c r="C564" s="24">
        <f>B25</f>
        <v>9</v>
      </c>
      <c r="D564" s="46" t="s">
        <v>56</v>
      </c>
      <c r="E564" s="47"/>
      <c r="F564" s="48"/>
      <c r="G564" s="49"/>
      <c r="H564" s="50">
        <f>SUM(H558:H563)</f>
        <v>66.847159614188996</v>
      </c>
      <c r="I564" s="51"/>
      <c r="J564" s="52"/>
      <c r="K564" s="50">
        <f>SUM(K558:K563)</f>
        <v>70.747159614188988</v>
      </c>
      <c r="L564" s="41">
        <f t="shared" si="66"/>
        <v>3.8999999999999915</v>
      </c>
      <c r="M564" s="42">
        <f>IF((H564)=0,"",(L564/H564))</f>
        <v>5.8342045084772406E-2</v>
      </c>
    </row>
    <row r="565" spans="1:13" x14ac:dyDescent="0.25">
      <c r="A565" s="103" t="str">
        <f t="shared" si="63"/>
        <v>GS &lt; 50 (Low)</v>
      </c>
      <c r="D565" s="123" t="s">
        <v>57</v>
      </c>
      <c r="E565" s="25"/>
      <c r="F565" s="34">
        <f t="shared" si="64"/>
        <v>0.12752000000000002</v>
      </c>
      <c r="G565" s="43">
        <f>IF(F565=0, 0, $E550*E552-E550)</f>
        <v>41.5</v>
      </c>
      <c r="H565" s="28">
        <f t="shared" ref="H565:H572" si="67">G565*F565</f>
        <v>5.2920800000000012</v>
      </c>
      <c r="I565" s="35">
        <f t="shared" si="65"/>
        <v>0.12752000000000002</v>
      </c>
      <c r="J565" s="44">
        <f>IF(I565=0, 0, E550*E553-E550)</f>
        <v>41.5</v>
      </c>
      <c r="K565" s="31">
        <f t="shared" ref="K565:K572" si="68">J565*I565</f>
        <v>5.2920800000000012</v>
      </c>
      <c r="L565" s="119">
        <f t="shared" si="66"/>
        <v>0</v>
      </c>
      <c r="M565" s="120">
        <f t="shared" ref="M565:M572" si="69">IF(ISERROR(L565/H565), "", L565/H565)</f>
        <v>0</v>
      </c>
    </row>
    <row r="566" spans="1:13" ht="26.4" x14ac:dyDescent="0.25">
      <c r="A566" s="103" t="str">
        <f t="shared" si="63"/>
        <v>GS &lt; 50 (Low)</v>
      </c>
      <c r="D566" s="123" t="s">
        <v>58</v>
      </c>
      <c r="E566" s="25"/>
      <c r="F566" s="36">
        <f t="shared" si="64"/>
        <v>0</v>
      </c>
      <c r="G566" s="55">
        <f>IF($E551&gt;0, $E551, $E550)</f>
        <v>1000</v>
      </c>
      <c r="H566" s="116">
        <f t="shared" si="67"/>
        <v>0</v>
      </c>
      <c r="I566" s="35">
        <f t="shared" si="65"/>
        <v>0</v>
      </c>
      <c r="J566" s="56">
        <f>IF($E551&gt;0, $E551, $E550)</f>
        <v>1000</v>
      </c>
      <c r="K566" s="118">
        <f t="shared" si="68"/>
        <v>0</v>
      </c>
      <c r="L566" s="119">
        <f t="shared" si="66"/>
        <v>0</v>
      </c>
      <c r="M566" s="120" t="str">
        <f t="shared" si="69"/>
        <v/>
      </c>
    </row>
    <row r="567" spans="1:13" x14ac:dyDescent="0.25">
      <c r="A567" s="103" t="str">
        <f t="shared" si="63"/>
        <v>GS &lt; 50 (Low)</v>
      </c>
      <c r="D567" s="123" t="s">
        <v>59</v>
      </c>
      <c r="E567" s="25"/>
      <c r="F567" s="36">
        <f t="shared" si="64"/>
        <v>0</v>
      </c>
      <c r="G567" s="55">
        <f>IF($E551&gt;0, $E551, $E550)</f>
        <v>1000</v>
      </c>
      <c r="H567" s="116">
        <f t="shared" si="67"/>
        <v>0</v>
      </c>
      <c r="I567" s="35">
        <f t="shared" si="65"/>
        <v>0</v>
      </c>
      <c r="J567" s="56">
        <f>IF($E551&gt;0, $E551, $E550)</f>
        <v>1000</v>
      </c>
      <c r="K567" s="118">
        <f t="shared" si="68"/>
        <v>0</v>
      </c>
      <c r="L567" s="119">
        <f t="shared" si="66"/>
        <v>0</v>
      </c>
      <c r="M567" s="120" t="str">
        <f t="shared" si="69"/>
        <v/>
      </c>
    </row>
    <row r="568" spans="1:13" x14ac:dyDescent="0.25">
      <c r="A568" s="103" t="str">
        <f t="shared" si="63"/>
        <v>GS &lt; 50 (Low)</v>
      </c>
      <c r="D568" s="123" t="s">
        <v>60</v>
      </c>
      <c r="E568" s="25"/>
      <c r="F568" s="34">
        <f t="shared" si="64"/>
        <v>0</v>
      </c>
      <c r="G568" s="55">
        <f>E550</f>
        <v>1000</v>
      </c>
      <c r="H568" s="116">
        <f t="shared" si="67"/>
        <v>0</v>
      </c>
      <c r="I568" s="35">
        <f t="shared" si="65"/>
        <v>0</v>
      </c>
      <c r="J568" s="56">
        <f>E550</f>
        <v>1000</v>
      </c>
      <c r="K568" s="118">
        <f t="shared" si="68"/>
        <v>0</v>
      </c>
      <c r="L568" s="119">
        <f t="shared" si="66"/>
        <v>0</v>
      </c>
      <c r="M568" s="120" t="str">
        <f t="shared" si="69"/>
        <v/>
      </c>
    </row>
    <row r="569" spans="1:13" x14ac:dyDescent="0.25">
      <c r="A569" s="103" t="str">
        <f t="shared" si="63"/>
        <v>GS &lt; 50 (Low)</v>
      </c>
      <c r="D569" s="114" t="s">
        <v>61</v>
      </c>
      <c r="E569" s="25"/>
      <c r="F569" s="36">
        <f t="shared" si="64"/>
        <v>1.5649707472969784E-3</v>
      </c>
      <c r="G569" s="55">
        <f>IF($E551&gt;0, $E551, $E550)</f>
        <v>1000</v>
      </c>
      <c r="H569" s="116">
        <f t="shared" si="67"/>
        <v>1.5649707472969783</v>
      </c>
      <c r="I569" s="35">
        <f t="shared" si="65"/>
        <v>1.6365128144162761E-3</v>
      </c>
      <c r="J569" s="56">
        <f>IF($E551&gt;0, $E551, $E550)</f>
        <v>1000</v>
      </c>
      <c r="K569" s="118">
        <f t="shared" si="68"/>
        <v>1.6365128144162762</v>
      </c>
      <c r="L569" s="119">
        <f t="shared" si="66"/>
        <v>7.1542067119297892E-2</v>
      </c>
      <c r="M569" s="120">
        <f t="shared" si="69"/>
        <v>4.5714635396773735E-2</v>
      </c>
    </row>
    <row r="570" spans="1:13" ht="26.4" x14ac:dyDescent="0.25">
      <c r="A570" s="103" t="str">
        <f t="shared" si="63"/>
        <v>GS &lt; 50 (Low)</v>
      </c>
      <c r="D570" s="123" t="s">
        <v>62</v>
      </c>
      <c r="E570" s="25"/>
      <c r="F570" s="36">
        <f t="shared" si="64"/>
        <v>0.42</v>
      </c>
      <c r="G570" s="115">
        <v>1</v>
      </c>
      <c r="H570" s="116">
        <f t="shared" si="67"/>
        <v>0.42</v>
      </c>
      <c r="I570" s="45">
        <f t="shared" si="65"/>
        <v>0.42</v>
      </c>
      <c r="J570" s="121">
        <v>1</v>
      </c>
      <c r="K570" s="118">
        <f t="shared" si="68"/>
        <v>0.42</v>
      </c>
      <c r="L570" s="119">
        <f t="shared" si="66"/>
        <v>0</v>
      </c>
      <c r="M570" s="120">
        <f t="shared" si="69"/>
        <v>0</v>
      </c>
    </row>
    <row r="571" spans="1:13" x14ac:dyDescent="0.25">
      <c r="A571" s="103" t="str">
        <f t="shared" si="63"/>
        <v>GS &lt; 50 (Low)</v>
      </c>
      <c r="D571" s="114" t="s">
        <v>63</v>
      </c>
      <c r="E571" s="25"/>
      <c r="F571" s="36">
        <f t="shared" si="64"/>
        <v>0</v>
      </c>
      <c r="G571" s="115">
        <v>1</v>
      </c>
      <c r="H571" s="116">
        <f t="shared" si="67"/>
        <v>0</v>
      </c>
      <c r="I571" s="29">
        <f t="shared" si="65"/>
        <v>0</v>
      </c>
      <c r="J571" s="121">
        <v>1</v>
      </c>
      <c r="K571" s="118">
        <f t="shared" si="68"/>
        <v>0</v>
      </c>
      <c r="L571" s="119">
        <f t="shared" si="66"/>
        <v>0</v>
      </c>
      <c r="M571" s="120" t="str">
        <f t="shared" si="69"/>
        <v/>
      </c>
    </row>
    <row r="572" spans="1:13" x14ac:dyDescent="0.25">
      <c r="A572" s="103" t="str">
        <f t="shared" si="63"/>
        <v>GS &lt; 50 (Low)</v>
      </c>
      <c r="D572" s="114" t="s">
        <v>64</v>
      </c>
      <c r="E572" s="25"/>
      <c r="F572" s="34">
        <f t="shared" si="64"/>
        <v>-5.1587484510541794E-5</v>
      </c>
      <c r="G572" s="55">
        <f>IF($E551&gt;0, $E551, $E550)</f>
        <v>1000</v>
      </c>
      <c r="H572" s="116">
        <f t="shared" si="67"/>
        <v>-5.1587484510541792E-2</v>
      </c>
      <c r="I572" s="35">
        <f t="shared" si="65"/>
        <v>-5.1587484510541794E-5</v>
      </c>
      <c r="J572" s="56">
        <f>IF($E551&gt;0, $E551, $E550)</f>
        <v>1000</v>
      </c>
      <c r="K572" s="118">
        <f t="shared" si="68"/>
        <v>-5.1587484510541792E-2</v>
      </c>
      <c r="L572" s="119">
        <f t="shared" si="66"/>
        <v>0</v>
      </c>
      <c r="M572" s="120">
        <f t="shared" si="69"/>
        <v>0</v>
      </c>
    </row>
    <row r="573" spans="1:13" ht="26.4" x14ac:dyDescent="0.25">
      <c r="A573" s="103" t="str">
        <f t="shared" si="63"/>
        <v>GS &lt; 50 (Low)</v>
      </c>
      <c r="B573" s="103" t="s">
        <v>65</v>
      </c>
      <c r="C573" s="24">
        <f>B25</f>
        <v>9</v>
      </c>
      <c r="D573" s="46" t="s">
        <v>66</v>
      </c>
      <c r="E573" s="47"/>
      <c r="F573" s="48"/>
      <c r="G573" s="49"/>
      <c r="H573" s="50">
        <f>SUM(H564:H572)</f>
        <v>74.07262287697543</v>
      </c>
      <c r="I573" s="51"/>
      <c r="J573" s="52"/>
      <c r="K573" s="50">
        <f>SUM(K564:K572)</f>
        <v>78.044164944094717</v>
      </c>
      <c r="L573" s="41">
        <f t="shared" si="66"/>
        <v>3.9715420671192874</v>
      </c>
      <c r="M573" s="42">
        <f>IF((H573)=0,"",(L573/H573))</f>
        <v>5.3616868322800985E-2</v>
      </c>
    </row>
    <row r="574" spans="1:13" x14ac:dyDescent="0.25">
      <c r="A574" s="103" t="str">
        <f t="shared" si="63"/>
        <v>GS &lt; 50 (Low)</v>
      </c>
      <c r="D574" s="126" t="s">
        <v>67</v>
      </c>
      <c r="E574" s="25"/>
      <c r="F574" s="36">
        <f t="shared" si="64"/>
        <v>1.3899999999999999E-2</v>
      </c>
      <c r="G574" s="43">
        <f>IF($E551&gt;0, $E551, $E550*$E552)</f>
        <v>1041.5</v>
      </c>
      <c r="H574" s="116">
        <f>G574*F574</f>
        <v>14.476849999999999</v>
      </c>
      <c r="I574" s="35">
        <f t="shared" si="65"/>
        <v>1.47E-2</v>
      </c>
      <c r="J574" s="44">
        <f>IF($E551&gt;0, $E551, $E550*$E553)</f>
        <v>1041.5</v>
      </c>
      <c r="K574" s="118">
        <f>J574*I574</f>
        <v>15.31005</v>
      </c>
      <c r="L574" s="119">
        <f t="shared" si="66"/>
        <v>0.83320000000000149</v>
      </c>
      <c r="M574" s="120">
        <f>IF(ISERROR(L574/H574), "", L574/H574)</f>
        <v>5.7553956834532481E-2</v>
      </c>
    </row>
    <row r="575" spans="1:13" ht="26.4" x14ac:dyDescent="0.25">
      <c r="A575" s="103" t="str">
        <f t="shared" si="63"/>
        <v>GS &lt; 50 (Low)</v>
      </c>
      <c r="D575" s="128" t="s">
        <v>68</v>
      </c>
      <c r="E575" s="25"/>
      <c r="F575" s="36">
        <f t="shared" si="64"/>
        <v>1.03E-2</v>
      </c>
      <c r="G575" s="43">
        <f>IF($E551&gt;0, $E551, $E550*$E552)</f>
        <v>1041.5</v>
      </c>
      <c r="H575" s="116">
        <f>G575*F575</f>
        <v>10.727449999999999</v>
      </c>
      <c r="I575" s="35">
        <f t="shared" si="65"/>
        <v>1.0800000000000001E-2</v>
      </c>
      <c r="J575" s="44">
        <f>IF($E551&gt;0, $E551, $E550*$E553)</f>
        <v>1041.5</v>
      </c>
      <c r="K575" s="118">
        <f>J575*I575</f>
        <v>11.248200000000001</v>
      </c>
      <c r="L575" s="119">
        <f t="shared" si="66"/>
        <v>0.52075000000000138</v>
      </c>
      <c r="M575" s="120">
        <f>IF(ISERROR(L575/H575), "", L575/H575)</f>
        <v>4.8543689320388481E-2</v>
      </c>
    </row>
    <row r="576" spans="1:13" ht="26.4" x14ac:dyDescent="0.25">
      <c r="A576" s="103" t="str">
        <f t="shared" si="63"/>
        <v>GS &lt; 50 (Low)</v>
      </c>
      <c r="B576" s="103" t="s">
        <v>69</v>
      </c>
      <c r="C576" s="24">
        <f>B25</f>
        <v>9</v>
      </c>
      <c r="D576" s="46" t="s">
        <v>70</v>
      </c>
      <c r="E576" s="47"/>
      <c r="F576" s="48"/>
      <c r="G576" s="49"/>
      <c r="H576" s="50">
        <f>SUM(H573:H575)</f>
        <v>99.276922876975433</v>
      </c>
      <c r="I576" s="51"/>
      <c r="J576" s="52"/>
      <c r="K576" s="50">
        <f>SUM(K573:K575)</f>
        <v>104.60241494409472</v>
      </c>
      <c r="L576" s="41">
        <f t="shared" si="66"/>
        <v>5.3254920671192849</v>
      </c>
      <c r="M576" s="42">
        <f>IF((H576)=0,"",(L576/H576))</f>
        <v>5.3642799482400028E-2</v>
      </c>
    </row>
    <row r="577" spans="1:13" ht="26.4" x14ac:dyDescent="0.25">
      <c r="A577" s="103" t="str">
        <f t="shared" si="63"/>
        <v>GS &lt; 50 (Low)</v>
      </c>
      <c r="D577" s="129" t="s">
        <v>71</v>
      </c>
      <c r="E577" s="25"/>
      <c r="F577" s="34">
        <f t="shared" si="64"/>
        <v>4.7000000000000002E-3</v>
      </c>
      <c r="G577" s="43">
        <f>E550*E552</f>
        <v>1041.5</v>
      </c>
      <c r="H577" s="53">
        <f>G577*F577</f>
        <v>4.8950500000000003</v>
      </c>
      <c r="I577" s="35">
        <f t="shared" si="65"/>
        <v>4.7000000000000002E-3</v>
      </c>
      <c r="J577" s="44">
        <f>E550*E553</f>
        <v>1041.5</v>
      </c>
      <c r="K577" s="31">
        <f>J577*I577</f>
        <v>4.8950500000000003</v>
      </c>
      <c r="L577" s="119">
        <f t="shared" si="66"/>
        <v>0</v>
      </c>
      <c r="M577" s="120">
        <f>IF(ISERROR(L577/H577), "", L577/H577)</f>
        <v>0</v>
      </c>
    </row>
    <row r="578" spans="1:13" ht="26.4" x14ac:dyDescent="0.25">
      <c r="A578" s="103" t="str">
        <f t="shared" si="63"/>
        <v>GS &lt; 50 (Low)</v>
      </c>
      <c r="D578" s="129" t="s">
        <v>72</v>
      </c>
      <c r="E578" s="25"/>
      <c r="F578" s="34">
        <f t="shared" si="64"/>
        <v>5.9999999999999995E-4</v>
      </c>
      <c r="G578" s="43">
        <f>E550*E552</f>
        <v>1041.5</v>
      </c>
      <c r="H578" s="53">
        <f>G578*F578</f>
        <v>0.6248999999999999</v>
      </c>
      <c r="I578" s="35">
        <f t="shared" si="65"/>
        <v>5.9999999999999995E-4</v>
      </c>
      <c r="J578" s="44">
        <f>E550*E553</f>
        <v>1041.5</v>
      </c>
      <c r="K578" s="31">
        <f>J578*I578</f>
        <v>0.6248999999999999</v>
      </c>
      <c r="L578" s="119">
        <f t="shared" si="66"/>
        <v>0</v>
      </c>
      <c r="M578" s="120">
        <f>IF(ISERROR(L578/H578), "", L578/H578)</f>
        <v>0</v>
      </c>
    </row>
    <row r="579" spans="1:13" x14ac:dyDescent="0.25">
      <c r="A579" s="103" t="str">
        <f t="shared" si="63"/>
        <v>GS &lt; 50 (Low)</v>
      </c>
      <c r="D579" s="25" t="s">
        <v>73</v>
      </c>
      <c r="E579" s="25"/>
      <c r="F579" s="54">
        <f t="shared" si="64"/>
        <v>0.25</v>
      </c>
      <c r="G579" s="115">
        <v>1</v>
      </c>
      <c r="H579" s="130">
        <f>G579*F579</f>
        <v>0.25</v>
      </c>
      <c r="I579" s="45">
        <f t="shared" si="65"/>
        <v>0.25</v>
      </c>
      <c r="J579" s="117">
        <v>1</v>
      </c>
      <c r="K579" s="118">
        <f>J579*I579</f>
        <v>0.25</v>
      </c>
      <c r="L579" s="119">
        <f t="shared" si="66"/>
        <v>0</v>
      </c>
      <c r="M579" s="120">
        <f>IF(ISERROR(L579/H579), "", L579/H579)</f>
        <v>0</v>
      </c>
    </row>
    <row r="580" spans="1:13" ht="26.4" hidden="1" customHeight="1" x14ac:dyDescent="0.25">
      <c r="A580" s="103" t="str">
        <f t="shared" si="63"/>
        <v>GS &lt; 50 (Low)</v>
      </c>
      <c r="D580" s="129" t="s">
        <v>74</v>
      </c>
      <c r="E580" s="25"/>
      <c r="F580" s="34">
        <f t="shared" si="64"/>
        <v>0</v>
      </c>
      <c r="G580" s="55"/>
      <c r="H580" s="130"/>
      <c r="I580" s="35">
        <f t="shared" si="65"/>
        <v>0</v>
      </c>
      <c r="J580" s="56"/>
      <c r="K580" s="118"/>
      <c r="L580" s="119"/>
      <c r="M580" s="120"/>
    </row>
    <row r="581" spans="1:13" x14ac:dyDescent="0.25">
      <c r="A581" s="103" t="str">
        <f t="shared" si="63"/>
        <v>GS &lt; 50 (Low)</v>
      </c>
      <c r="B581" s="103" t="s">
        <v>12</v>
      </c>
      <c r="D581" s="25" t="s">
        <v>75</v>
      </c>
      <c r="E581" s="25"/>
      <c r="F581" s="34">
        <f t="shared" si="64"/>
        <v>9.8000000000000004E-2</v>
      </c>
      <c r="G581" s="55">
        <f>IF(AND(E550*12&gt;=150000),OffPeakPer*E550*E552,OffPeakPer*E550)</f>
        <v>640</v>
      </c>
      <c r="H581" s="130">
        <f>G581*F581</f>
        <v>62.72</v>
      </c>
      <c r="I581" s="35">
        <f t="shared" si="65"/>
        <v>9.8000000000000004E-2</v>
      </c>
      <c r="J581" s="56">
        <f>IF(AND(E550*12&gt;=150000),OffPeakPer*E550*E553,OffPeakPer*E550)</f>
        <v>640</v>
      </c>
      <c r="K581" s="118">
        <f>J581*I581</f>
        <v>62.72</v>
      </c>
      <c r="L581" s="119">
        <f>K581-H581</f>
        <v>0</v>
      </c>
      <c r="M581" s="120">
        <f>IF(ISERROR(L581/H581), "", L581/H581)</f>
        <v>0</v>
      </c>
    </row>
    <row r="582" spans="1:13" x14ac:dyDescent="0.25">
      <c r="A582" s="103" t="str">
        <f t="shared" si="63"/>
        <v>GS &lt; 50 (Low)</v>
      </c>
      <c r="B582" s="103" t="s">
        <v>12</v>
      </c>
      <c r="D582" s="25" t="s">
        <v>76</v>
      </c>
      <c r="E582" s="25"/>
      <c r="F582" s="34">
        <f t="shared" si="64"/>
        <v>0.157</v>
      </c>
      <c r="G582" s="55">
        <f>IF(AND(E550*12&gt;=150000),MidPeakPer*E550*E552,MidPeakPer*E550)</f>
        <v>180</v>
      </c>
      <c r="H582" s="130">
        <f>G582*F582</f>
        <v>28.26</v>
      </c>
      <c r="I582" s="35">
        <f t="shared" si="65"/>
        <v>0.157</v>
      </c>
      <c r="J582" s="56">
        <f>IF(AND(E550*12&gt;=150000),MidPeakPer*E550*E553,MidPeakPer*E550)</f>
        <v>180</v>
      </c>
      <c r="K582" s="118">
        <f>J582*I582</f>
        <v>28.26</v>
      </c>
      <c r="L582" s="119">
        <f>K582-H582</f>
        <v>0</v>
      </c>
      <c r="M582" s="120">
        <f>IF(ISERROR(L582/H582), "", L582/H582)</f>
        <v>0</v>
      </c>
    </row>
    <row r="583" spans="1:13" ht="13.8" thickBot="1" x14ac:dyDescent="0.3">
      <c r="A583" s="103" t="str">
        <f t="shared" si="63"/>
        <v>GS &lt; 50 (Low)</v>
      </c>
      <c r="B583" s="103" t="s">
        <v>12</v>
      </c>
      <c r="D583" s="103" t="s">
        <v>77</v>
      </c>
      <c r="E583" s="25"/>
      <c r="F583" s="34">
        <f t="shared" si="64"/>
        <v>0.20300000000000001</v>
      </c>
      <c r="G583" s="55">
        <f>IF(AND(E550*12&gt;=150000),OnPeakPer*E550*E552,OnPeakPer*E550)</f>
        <v>180</v>
      </c>
      <c r="H583" s="130">
        <f>G583*F583</f>
        <v>36.54</v>
      </c>
      <c r="I583" s="35">
        <f t="shared" si="65"/>
        <v>0.20300000000000001</v>
      </c>
      <c r="J583" s="56">
        <f>IF(AND(E550*12&gt;=150000),OnPeakPer*E550*E553,OnPeakPer*E550)</f>
        <v>180</v>
      </c>
      <c r="K583" s="118">
        <f>J583*I583</f>
        <v>36.54</v>
      </c>
      <c r="L583" s="119">
        <f>K583-H583</f>
        <v>0</v>
      </c>
      <c r="M583" s="120">
        <f>IF(ISERROR(L583/H583), "", L583/H583)</f>
        <v>0</v>
      </c>
    </row>
    <row r="584" spans="1:13" ht="13.2" hidden="1" customHeight="1" x14ac:dyDescent="0.25">
      <c r="A584" s="103" t="str">
        <f t="shared" si="63"/>
        <v>GS &lt; 50 (Low)</v>
      </c>
      <c r="B584" s="103" t="s">
        <v>78</v>
      </c>
      <c r="D584" s="25" t="s">
        <v>79</v>
      </c>
      <c r="E584" s="25"/>
      <c r="F584" s="34">
        <f t="shared" si="64"/>
        <v>0.11308</v>
      </c>
      <c r="G584" s="55">
        <f>IF(AND(E550*12&gt;=150000),E550*E552,E550)</f>
        <v>1000</v>
      </c>
      <c r="H584" s="130">
        <f>G584*F584</f>
        <v>113.08</v>
      </c>
      <c r="I584" s="35">
        <f t="shared" si="65"/>
        <v>0.11308</v>
      </c>
      <c r="J584" s="56">
        <f>IF(AND(E550*12&gt;=150000),E550*E553,E550)</f>
        <v>1000</v>
      </c>
      <c r="K584" s="118">
        <f>J584*I584</f>
        <v>113.08</v>
      </c>
      <c r="L584" s="119">
        <f>K584-H584</f>
        <v>0</v>
      </c>
      <c r="M584" s="120">
        <f>IF(ISERROR(L584/H584), "", L584/H584)</f>
        <v>0</v>
      </c>
    </row>
    <row r="585" spans="1:13" ht="13.8" hidden="1" customHeight="1" thickBot="1" x14ac:dyDescent="0.3">
      <c r="A585" s="103" t="str">
        <f t="shared" si="63"/>
        <v>GS &lt; 50 (Low)</v>
      </c>
      <c r="B585" s="103" t="s">
        <v>17</v>
      </c>
      <c r="D585" s="25" t="s">
        <v>80</v>
      </c>
      <c r="E585" s="25"/>
      <c r="F585" s="34">
        <f t="shared" si="64"/>
        <v>0.11308</v>
      </c>
      <c r="G585" s="55">
        <f>IF(AND(E550*12&gt;=150000),E550*E552,E550)</f>
        <v>1000</v>
      </c>
      <c r="H585" s="130">
        <f>G585*F585</f>
        <v>113.08</v>
      </c>
      <c r="I585" s="35">
        <f t="shared" si="65"/>
        <v>0.11308</v>
      </c>
      <c r="J585" s="56">
        <f>IF(AND(E550*12&gt;=150000),E550*E553,E550)</f>
        <v>1000</v>
      </c>
      <c r="K585" s="118">
        <f>J585*I585</f>
        <v>113.08</v>
      </c>
      <c r="L585" s="119">
        <f>K585-H585</f>
        <v>0</v>
      </c>
      <c r="M585" s="120">
        <f>IF(ISERROR(L585/H585), "", L585/H585)</f>
        <v>0</v>
      </c>
    </row>
    <row r="586" spans="1:13" ht="13.8" thickBot="1" x14ac:dyDescent="0.3">
      <c r="A586" s="103" t="str">
        <f t="shared" si="63"/>
        <v>GS &lt; 50 (Low)</v>
      </c>
      <c r="D586" s="58"/>
      <c r="E586" s="59"/>
      <c r="F586" s="60"/>
      <c r="G586" s="61"/>
      <c r="H586" s="62"/>
      <c r="I586" s="60"/>
      <c r="J586" s="63"/>
      <c r="K586" s="62"/>
      <c r="L586" s="64"/>
      <c r="M586" s="65"/>
    </row>
    <row r="587" spans="1:13" x14ac:dyDescent="0.25">
      <c r="A587" s="103" t="str">
        <f t="shared" si="63"/>
        <v>GS &lt; 50 (Low)</v>
      </c>
      <c r="B587" s="103" t="s">
        <v>12</v>
      </c>
      <c r="D587" s="135" t="s">
        <v>81</v>
      </c>
      <c r="E587" s="25"/>
      <c r="F587" s="136"/>
      <c r="G587" s="137"/>
      <c r="H587" s="138">
        <f>SUM(H577:H583,H576)</f>
        <v>232.56687287697542</v>
      </c>
      <c r="I587" s="139"/>
      <c r="J587" s="139"/>
      <c r="K587" s="138">
        <f>SUM(K577:K583,K576)</f>
        <v>237.89236494409471</v>
      </c>
      <c r="L587" s="140">
        <f>K587-H587</f>
        <v>5.3254920671192849</v>
      </c>
      <c r="M587" s="141">
        <f>IF((H587)=0,"",(L587/H587))</f>
        <v>2.2898755963134933E-2</v>
      </c>
    </row>
    <row r="588" spans="1:13" x14ac:dyDescent="0.25">
      <c r="A588" s="103" t="str">
        <f t="shared" si="63"/>
        <v>GS &lt; 50 (Low)</v>
      </c>
      <c r="B588" s="103" t="s">
        <v>12</v>
      </c>
      <c r="D588" s="142" t="s">
        <v>82</v>
      </c>
      <c r="E588" s="25"/>
      <c r="F588" s="136">
        <v>0.13</v>
      </c>
      <c r="G588" s="143"/>
      <c r="H588" s="144">
        <f>H587*F588</f>
        <v>30.233693474006806</v>
      </c>
      <c r="I588" s="145">
        <v>0.13</v>
      </c>
      <c r="J588" s="115"/>
      <c r="K588" s="144">
        <f>K587*I588</f>
        <v>30.926007442732313</v>
      </c>
      <c r="L588" s="119">
        <f>K588-H588</f>
        <v>0.69231396872550732</v>
      </c>
      <c r="M588" s="146">
        <f>IF((H588)=0,"",(L588/H588))</f>
        <v>2.2898755963134943E-2</v>
      </c>
    </row>
    <row r="589" spans="1:13" ht="14.4" x14ac:dyDescent="0.3">
      <c r="A589" s="103" t="str">
        <f t="shared" si="63"/>
        <v>GS &lt; 50 (Low)</v>
      </c>
      <c r="B589" s="103" t="s">
        <v>12</v>
      </c>
      <c r="D589" s="142" t="s">
        <v>83</v>
      </c>
      <c r="E589" s="147"/>
      <c r="F589" s="148">
        <v>0.23499999999999999</v>
      </c>
      <c r="G589" s="143"/>
      <c r="H589" s="144">
        <f>IF(OR(ISNUMBER(SEARCH("[DGEN]", E548))=TRUE, ISNUMBER(SEARCH("STREET LIGHT", E548))=TRUE), 0, IF(AND(E550=0, E551=0),0, IF(AND(E551=0, E550*12&gt;250000), 0, IF(AND(E550=0, E551&gt;=50), 0, IF(E550*12&lt;=250000, F589*H587*-1, IF(E551&lt;50, F589*H587*-1, 0))))))</f>
        <v>-54.653215126089222</v>
      </c>
      <c r="I589" s="148">
        <v>0.23499999999999999</v>
      </c>
      <c r="J589" s="115"/>
      <c r="K589" s="144">
        <f>IF(OR(ISNUMBER(SEARCH("[DGEN]", E548))=TRUE, ISNUMBER(SEARCH("STREET LIGHT", E548))=TRUE), 0, IF(AND(E550=0, E551=0),0, IF(AND(E551=0, E550*12&gt;250000), 0, IF(AND(E550=0, E551&gt;=50), 0, IF(E550*12&lt;=250000, I589*K587*-1, IF(E551&lt;50, I589*K587*-1, 0))))))</f>
        <v>-55.904705761862253</v>
      </c>
      <c r="L589" s="119">
        <f>K589-H589</f>
        <v>-1.2514906357730311</v>
      </c>
      <c r="M589" s="146"/>
    </row>
    <row r="590" spans="1:13" ht="13.8" thickBot="1" x14ac:dyDescent="0.3">
      <c r="A590" s="103" t="str">
        <f t="shared" si="63"/>
        <v>GS &lt; 50 (Low)</v>
      </c>
      <c r="B590" s="103" t="s">
        <v>84</v>
      </c>
      <c r="C590" s="24">
        <f>B25</f>
        <v>9</v>
      </c>
      <c r="D590" s="247" t="s">
        <v>85</v>
      </c>
      <c r="E590" s="247"/>
      <c r="F590" s="77"/>
      <c r="G590" s="78"/>
      <c r="H590" s="79">
        <f>H587+H588+H589</f>
        <v>208.14735122489304</v>
      </c>
      <c r="I590" s="80"/>
      <c r="J590" s="80"/>
      <c r="K590" s="81">
        <f>K587+K588+K589</f>
        <v>212.91366662496478</v>
      </c>
      <c r="L590" s="82">
        <f>K590-H590</f>
        <v>4.7663154000717327</v>
      </c>
      <c r="M590" s="83">
        <f>IF((H590)=0,"",(L590/H590))</f>
        <v>2.2898755963134797E-2</v>
      </c>
    </row>
    <row r="591" spans="1:13" ht="13.8" thickBot="1" x14ac:dyDescent="0.3">
      <c r="A591" s="103" t="str">
        <f t="shared" si="63"/>
        <v>GS &lt; 50 (Low)</v>
      </c>
      <c r="B591" s="103" t="s">
        <v>12</v>
      </c>
      <c r="D591" s="58"/>
      <c r="E591" s="59"/>
      <c r="F591" s="60"/>
      <c r="G591" s="61"/>
      <c r="H591" s="62"/>
      <c r="I591" s="60"/>
      <c r="J591" s="63"/>
      <c r="K591" s="62"/>
      <c r="L591" s="64"/>
      <c r="M591" s="65"/>
    </row>
    <row r="594" spans="1:13" x14ac:dyDescent="0.25">
      <c r="D594" s="104" t="s">
        <v>34</v>
      </c>
      <c r="E594" s="246" t="str">
        <f>D26</f>
        <v>GS &lt; 50 (High)</v>
      </c>
      <c r="F594" s="246"/>
      <c r="G594" s="246"/>
      <c r="H594" s="246"/>
      <c r="I594" s="246"/>
      <c r="J594" s="246"/>
      <c r="K594" s="103" t="str">
        <f>IF(N544="DEMAND - INTERVAL","RTSR - INTERVAL METERED","")</f>
        <v/>
      </c>
    </row>
    <row r="595" spans="1:13" x14ac:dyDescent="0.25">
      <c r="D595" s="104" t="s">
        <v>35</v>
      </c>
      <c r="E595" s="236" t="str">
        <f>H26</f>
        <v>RPP</v>
      </c>
      <c r="F595" s="236"/>
      <c r="G595" s="236"/>
      <c r="H595" s="20"/>
      <c r="I595" s="20"/>
    </row>
    <row r="596" spans="1:13" ht="15.6" x14ac:dyDescent="0.25">
      <c r="D596" s="104" t="s">
        <v>36</v>
      </c>
      <c r="E596" s="21">
        <f>K26</f>
        <v>5000</v>
      </c>
      <c r="F596" s="105" t="s">
        <v>11</v>
      </c>
      <c r="J596" s="22"/>
      <c r="K596" s="22"/>
      <c r="L596" s="22"/>
      <c r="M596" s="22"/>
    </row>
    <row r="597" spans="1:13" ht="15.6" x14ac:dyDescent="0.3">
      <c r="D597" s="104" t="s">
        <v>37</v>
      </c>
      <c r="E597" s="21">
        <f>L26</f>
        <v>0</v>
      </c>
      <c r="F597" s="106" t="s">
        <v>16</v>
      </c>
      <c r="G597" s="107"/>
      <c r="H597" s="108"/>
      <c r="I597" s="108"/>
      <c r="J597" s="108"/>
    </row>
    <row r="598" spans="1:13" x14ac:dyDescent="0.25">
      <c r="D598" s="104" t="s">
        <v>38</v>
      </c>
      <c r="E598" s="23">
        <f>I26</f>
        <v>1.0415000000000001</v>
      </c>
    </row>
    <row r="599" spans="1:13" x14ac:dyDescent="0.25">
      <c r="D599" s="104" t="s">
        <v>39</v>
      </c>
      <c r="E599" s="23">
        <f>J26</f>
        <v>1.0415000000000001</v>
      </c>
    </row>
    <row r="601" spans="1:13" x14ac:dyDescent="0.25">
      <c r="E601" s="105"/>
      <c r="F601" s="237" t="s">
        <v>40</v>
      </c>
      <c r="G601" s="238"/>
      <c r="H601" s="239"/>
      <c r="I601" s="237" t="s">
        <v>41</v>
      </c>
      <c r="J601" s="238"/>
      <c r="K601" s="239"/>
      <c r="L601" s="237" t="s">
        <v>42</v>
      </c>
      <c r="M601" s="239"/>
    </row>
    <row r="602" spans="1:13" x14ac:dyDescent="0.25">
      <c r="E602" s="240"/>
      <c r="F602" s="109" t="s">
        <v>43</v>
      </c>
      <c r="G602" s="109" t="s">
        <v>44</v>
      </c>
      <c r="H602" s="110" t="s">
        <v>45</v>
      </c>
      <c r="I602" s="109" t="s">
        <v>43</v>
      </c>
      <c r="J602" s="111" t="s">
        <v>44</v>
      </c>
      <c r="K602" s="110" t="s">
        <v>45</v>
      </c>
      <c r="L602" s="242" t="s">
        <v>46</v>
      </c>
      <c r="M602" s="244" t="s">
        <v>47</v>
      </c>
    </row>
    <row r="603" spans="1:13" x14ac:dyDescent="0.25">
      <c r="E603" s="241"/>
      <c r="F603" s="112" t="s">
        <v>48</v>
      </c>
      <c r="G603" s="112"/>
      <c r="H603" s="113" t="s">
        <v>48</v>
      </c>
      <c r="I603" s="112" t="s">
        <v>48</v>
      </c>
      <c r="J603" s="113"/>
      <c r="K603" s="113" t="s">
        <v>48</v>
      </c>
      <c r="L603" s="243"/>
      <c r="M603" s="245"/>
    </row>
    <row r="604" spans="1:13" x14ac:dyDescent="0.25">
      <c r="A604" s="103" t="str">
        <f>$E594</f>
        <v>GS &lt; 50 (High)</v>
      </c>
      <c r="D604" s="114" t="s">
        <v>49</v>
      </c>
      <c r="E604" s="25"/>
      <c r="F604" s="26">
        <f>F130</f>
        <v>27.24</v>
      </c>
      <c r="G604" s="115">
        <v>1</v>
      </c>
      <c r="H604" s="116">
        <f>G604*F604</f>
        <v>27.24</v>
      </c>
      <c r="I604" s="29">
        <f>I130</f>
        <v>27.24</v>
      </c>
      <c r="J604" s="117">
        <f>G604</f>
        <v>1</v>
      </c>
      <c r="K604" s="118">
        <f>J604*I604</f>
        <v>27.24</v>
      </c>
      <c r="L604" s="119">
        <f>K604-H604</f>
        <v>0</v>
      </c>
      <c r="M604" s="120">
        <f>IF(ISERROR(L604/H604), "", L604/H604)</f>
        <v>0</v>
      </c>
    </row>
    <row r="605" spans="1:13" x14ac:dyDescent="0.25">
      <c r="A605" s="103" t="str">
        <f t="shared" ref="A605:A637" si="70">A604</f>
        <v>GS &lt; 50 (High)</v>
      </c>
      <c r="D605" s="114" t="s">
        <v>50</v>
      </c>
      <c r="E605" s="25"/>
      <c r="F605" s="34">
        <f t="shared" ref="F605:F631" si="71">F131</f>
        <v>3.7600000000000001E-2</v>
      </c>
      <c r="G605" s="115">
        <f>IF($E597&gt;0, $E597, $E596)</f>
        <v>5000</v>
      </c>
      <c r="H605" s="116">
        <f>G605*F605</f>
        <v>188</v>
      </c>
      <c r="I605" s="35">
        <f t="shared" ref="I605:I631" si="72">I131</f>
        <v>4.1500000000000002E-2</v>
      </c>
      <c r="J605" s="117">
        <f>IF($E597&gt;0, $E597, $E596)</f>
        <v>5000</v>
      </c>
      <c r="K605" s="118">
        <f>J605*I605</f>
        <v>207.5</v>
      </c>
      <c r="L605" s="119">
        <f>K605-H605</f>
        <v>19.5</v>
      </c>
      <c r="M605" s="120">
        <f>IF(ISERROR(L605/H605), "", L605/H605)</f>
        <v>0.10372340425531915</v>
      </c>
    </row>
    <row r="606" spans="1:13" ht="13.2" hidden="1" customHeight="1" x14ac:dyDescent="0.25">
      <c r="A606" s="103" t="str">
        <f t="shared" si="70"/>
        <v>GS &lt; 50 (High)</v>
      </c>
      <c r="D606" s="114" t="s">
        <v>51</v>
      </c>
      <c r="E606" s="25"/>
      <c r="F606" s="34">
        <f t="shared" si="71"/>
        <v>0</v>
      </c>
      <c r="G606" s="115">
        <f>IF($E597&gt;0, $E597, $E596)</f>
        <v>5000</v>
      </c>
      <c r="H606" s="116">
        <v>0</v>
      </c>
      <c r="I606" s="35">
        <f t="shared" si="72"/>
        <v>0</v>
      </c>
      <c r="J606" s="117">
        <f>IF($E597&gt;0, $E597, $E596)</f>
        <v>5000</v>
      </c>
      <c r="K606" s="118">
        <v>0</v>
      </c>
      <c r="L606" s="119"/>
      <c r="M606" s="120"/>
    </row>
    <row r="607" spans="1:13" ht="13.2" hidden="1" customHeight="1" x14ac:dyDescent="0.25">
      <c r="A607" s="103" t="str">
        <f t="shared" si="70"/>
        <v>GS &lt; 50 (High)</v>
      </c>
      <c r="D607" s="114" t="s">
        <v>52</v>
      </c>
      <c r="E607" s="25"/>
      <c r="F607" s="34">
        <f t="shared" si="71"/>
        <v>0</v>
      </c>
      <c r="G607" s="115">
        <f>IF($E597&gt;0, $E597, $E596)</f>
        <v>5000</v>
      </c>
      <c r="H607" s="116">
        <v>0</v>
      </c>
      <c r="I607" s="35">
        <f t="shared" si="72"/>
        <v>0</v>
      </c>
      <c r="J607" s="121">
        <f>IF($E597&gt;0, $E597, $E596)</f>
        <v>5000</v>
      </c>
      <c r="K607" s="118">
        <v>0</v>
      </c>
      <c r="L607" s="119">
        <f t="shared" ref="L607:L625" si="73">K607-H607</f>
        <v>0</v>
      </c>
      <c r="M607" s="120" t="str">
        <f>IF(ISERROR(L607/H607), "", L607/H607)</f>
        <v/>
      </c>
    </row>
    <row r="608" spans="1:13" x14ac:dyDescent="0.25">
      <c r="A608" s="103" t="str">
        <f t="shared" si="70"/>
        <v>GS &lt; 50 (High)</v>
      </c>
      <c r="D608" s="114" t="s">
        <v>53</v>
      </c>
      <c r="E608" s="25"/>
      <c r="F608" s="26">
        <f t="shared" si="71"/>
        <v>0</v>
      </c>
      <c r="G608" s="115">
        <v>1</v>
      </c>
      <c r="H608" s="116">
        <f>G608*F608</f>
        <v>0</v>
      </c>
      <c r="I608" s="29">
        <f t="shared" si="72"/>
        <v>0</v>
      </c>
      <c r="J608" s="117">
        <f>G608</f>
        <v>1</v>
      </c>
      <c r="K608" s="118">
        <f>J608*I608</f>
        <v>0</v>
      </c>
      <c r="L608" s="119">
        <f t="shared" si="73"/>
        <v>0</v>
      </c>
      <c r="M608" s="120" t="str">
        <f>IF(ISERROR(L608/H608), "", L608/H608)</f>
        <v/>
      </c>
    </row>
    <row r="609" spans="1:13" x14ac:dyDescent="0.25">
      <c r="A609" s="103" t="str">
        <f t="shared" si="70"/>
        <v>GS &lt; 50 (High)</v>
      </c>
      <c r="D609" s="114" t="s">
        <v>54</v>
      </c>
      <c r="E609" s="25"/>
      <c r="F609" s="36">
        <f t="shared" si="71"/>
        <v>2.0071596141889988E-3</v>
      </c>
      <c r="G609" s="115">
        <f>IF($E597&gt;0, $E597, $E596)</f>
        <v>5000</v>
      </c>
      <c r="H609" s="116">
        <f>G609*F609</f>
        <v>10.035798070944994</v>
      </c>
      <c r="I609" s="35">
        <f t="shared" si="72"/>
        <v>2.0071596141889988E-3</v>
      </c>
      <c r="J609" s="117">
        <f>IF($E597&gt;0, $E597, $E596)</f>
        <v>5000</v>
      </c>
      <c r="K609" s="118">
        <f>J609*I609</f>
        <v>10.035798070944994</v>
      </c>
      <c r="L609" s="119">
        <f t="shared" si="73"/>
        <v>0</v>
      </c>
      <c r="M609" s="120">
        <f>IF(ISERROR(L609/H609), "", L609/H609)</f>
        <v>0</v>
      </c>
    </row>
    <row r="610" spans="1:13" x14ac:dyDescent="0.25">
      <c r="A610" s="103" t="str">
        <f t="shared" si="70"/>
        <v>GS &lt; 50 (High)</v>
      </c>
      <c r="B610" s="103" t="s">
        <v>55</v>
      </c>
      <c r="C610" s="24">
        <f>B26</f>
        <v>10</v>
      </c>
      <c r="D610" s="46" t="s">
        <v>56</v>
      </c>
      <c r="E610" s="47"/>
      <c r="F610" s="48"/>
      <c r="G610" s="49"/>
      <c r="H610" s="50">
        <f>SUM(H604:H609)</f>
        <v>225.275798070945</v>
      </c>
      <c r="I610" s="51"/>
      <c r="J610" s="52"/>
      <c r="K610" s="50">
        <f>SUM(K604:K609)</f>
        <v>244.775798070945</v>
      </c>
      <c r="L610" s="41">
        <f t="shared" si="73"/>
        <v>19.5</v>
      </c>
      <c r="M610" s="42">
        <f>IF((H610)=0,"",(L610/H610))</f>
        <v>8.6560563393760392E-2</v>
      </c>
    </row>
    <row r="611" spans="1:13" x14ac:dyDescent="0.25">
      <c r="A611" s="103" t="str">
        <f t="shared" si="70"/>
        <v>GS &lt; 50 (High)</v>
      </c>
      <c r="D611" s="123" t="s">
        <v>57</v>
      </c>
      <c r="E611" s="25"/>
      <c r="F611" s="34">
        <f t="shared" si="71"/>
        <v>0.12752000000000002</v>
      </c>
      <c r="G611" s="43">
        <f>IF(F611=0, 0, $E596*E598-E596)</f>
        <v>207.50000000000091</v>
      </c>
      <c r="H611" s="28">
        <f t="shared" ref="H611:H618" si="74">G611*F611</f>
        <v>26.460400000000121</v>
      </c>
      <c r="I611" s="35">
        <f t="shared" si="72"/>
        <v>0.12752000000000002</v>
      </c>
      <c r="J611" s="44">
        <f>IF(I611=0, 0, E596*E599-E596)</f>
        <v>207.50000000000091</v>
      </c>
      <c r="K611" s="31">
        <f t="shared" ref="K611:K618" si="75">J611*I611</f>
        <v>26.460400000000121</v>
      </c>
      <c r="L611" s="119">
        <f t="shared" si="73"/>
        <v>0</v>
      </c>
      <c r="M611" s="120">
        <f t="shared" ref="M611:M618" si="76">IF(ISERROR(L611/H611), "", L611/H611)</f>
        <v>0</v>
      </c>
    </row>
    <row r="612" spans="1:13" ht="26.4" x14ac:dyDescent="0.25">
      <c r="A612" s="103" t="str">
        <f t="shared" si="70"/>
        <v>GS &lt; 50 (High)</v>
      </c>
      <c r="D612" s="123" t="s">
        <v>58</v>
      </c>
      <c r="E612" s="25"/>
      <c r="F612" s="36">
        <f t="shared" si="71"/>
        <v>0</v>
      </c>
      <c r="G612" s="55">
        <f>IF($E597&gt;0, $E597, $E596)</f>
        <v>5000</v>
      </c>
      <c r="H612" s="116">
        <f t="shared" si="74"/>
        <v>0</v>
      </c>
      <c r="I612" s="35">
        <f t="shared" si="72"/>
        <v>0</v>
      </c>
      <c r="J612" s="56">
        <f>IF($E597&gt;0, $E597, $E596)</f>
        <v>5000</v>
      </c>
      <c r="K612" s="118">
        <f t="shared" si="75"/>
        <v>0</v>
      </c>
      <c r="L612" s="119">
        <f t="shared" si="73"/>
        <v>0</v>
      </c>
      <c r="M612" s="120" t="str">
        <f t="shared" si="76"/>
        <v/>
      </c>
    </row>
    <row r="613" spans="1:13" x14ac:dyDescent="0.25">
      <c r="A613" s="103" t="str">
        <f t="shared" si="70"/>
        <v>GS &lt; 50 (High)</v>
      </c>
      <c r="D613" s="123" t="s">
        <v>59</v>
      </c>
      <c r="E613" s="25"/>
      <c r="F613" s="36">
        <f t="shared" si="71"/>
        <v>0</v>
      </c>
      <c r="G613" s="55">
        <f>IF($E597&gt;0, $E597, $E596)</f>
        <v>5000</v>
      </c>
      <c r="H613" s="116">
        <f t="shared" si="74"/>
        <v>0</v>
      </c>
      <c r="I613" s="35">
        <f t="shared" si="72"/>
        <v>0</v>
      </c>
      <c r="J613" s="56">
        <f>IF($E597&gt;0, $E597, $E596)</f>
        <v>5000</v>
      </c>
      <c r="K613" s="118">
        <f t="shared" si="75"/>
        <v>0</v>
      </c>
      <c r="L613" s="119">
        <f t="shared" si="73"/>
        <v>0</v>
      </c>
      <c r="M613" s="120" t="str">
        <f t="shared" si="76"/>
        <v/>
      </c>
    </row>
    <row r="614" spans="1:13" x14ac:dyDescent="0.25">
      <c r="A614" s="103" t="str">
        <f t="shared" si="70"/>
        <v>GS &lt; 50 (High)</v>
      </c>
      <c r="D614" s="123" t="s">
        <v>60</v>
      </c>
      <c r="E614" s="25"/>
      <c r="F614" s="34">
        <f t="shared" si="71"/>
        <v>0</v>
      </c>
      <c r="G614" s="55">
        <f>E596</f>
        <v>5000</v>
      </c>
      <c r="H614" s="116">
        <f t="shared" si="74"/>
        <v>0</v>
      </c>
      <c r="I614" s="35">
        <f t="shared" si="72"/>
        <v>0</v>
      </c>
      <c r="J614" s="56">
        <f>E596</f>
        <v>5000</v>
      </c>
      <c r="K614" s="118">
        <f t="shared" si="75"/>
        <v>0</v>
      </c>
      <c r="L614" s="119">
        <f t="shared" si="73"/>
        <v>0</v>
      </c>
      <c r="M614" s="120" t="str">
        <f t="shared" si="76"/>
        <v/>
      </c>
    </row>
    <row r="615" spans="1:13" x14ac:dyDescent="0.25">
      <c r="A615" s="103" t="str">
        <f t="shared" si="70"/>
        <v>GS &lt; 50 (High)</v>
      </c>
      <c r="D615" s="114" t="s">
        <v>61</v>
      </c>
      <c r="E615" s="25"/>
      <c r="F615" s="36">
        <f t="shared" si="71"/>
        <v>1.5649707472969784E-3</v>
      </c>
      <c r="G615" s="55">
        <f>IF($E597&gt;0, $E597, $E596)</f>
        <v>5000</v>
      </c>
      <c r="H615" s="116">
        <f t="shared" si="74"/>
        <v>7.8248537364848918</v>
      </c>
      <c r="I615" s="35">
        <f t="shared" si="72"/>
        <v>1.6365128144162761E-3</v>
      </c>
      <c r="J615" s="56">
        <f>IF($E597&gt;0, $E597, $E596)</f>
        <v>5000</v>
      </c>
      <c r="K615" s="118">
        <f t="shared" si="75"/>
        <v>8.1825640720813801</v>
      </c>
      <c r="L615" s="119">
        <f t="shared" si="73"/>
        <v>0.35771033559648835</v>
      </c>
      <c r="M615" s="120">
        <f t="shared" si="76"/>
        <v>4.5714635396773597E-2</v>
      </c>
    </row>
    <row r="616" spans="1:13" ht="26.4" x14ac:dyDescent="0.25">
      <c r="A616" s="103" t="str">
        <f t="shared" si="70"/>
        <v>GS &lt; 50 (High)</v>
      </c>
      <c r="D616" s="123" t="s">
        <v>62</v>
      </c>
      <c r="E616" s="25"/>
      <c r="F616" s="36">
        <f t="shared" si="71"/>
        <v>0.42</v>
      </c>
      <c r="G616" s="115">
        <v>1</v>
      </c>
      <c r="H616" s="116">
        <f t="shared" si="74"/>
        <v>0.42</v>
      </c>
      <c r="I616" s="45">
        <f t="shared" si="72"/>
        <v>0.42</v>
      </c>
      <c r="J616" s="121">
        <v>1</v>
      </c>
      <c r="K616" s="118">
        <f t="shared" si="75"/>
        <v>0.42</v>
      </c>
      <c r="L616" s="119">
        <f t="shared" si="73"/>
        <v>0</v>
      </c>
      <c r="M616" s="120">
        <f t="shared" si="76"/>
        <v>0</v>
      </c>
    </row>
    <row r="617" spans="1:13" x14ac:dyDescent="0.25">
      <c r="A617" s="103" t="str">
        <f t="shared" si="70"/>
        <v>GS &lt; 50 (High)</v>
      </c>
      <c r="D617" s="114" t="s">
        <v>63</v>
      </c>
      <c r="E617" s="25"/>
      <c r="F617" s="36">
        <f t="shared" si="71"/>
        <v>0</v>
      </c>
      <c r="G617" s="115">
        <v>1</v>
      </c>
      <c r="H617" s="116">
        <f t="shared" si="74"/>
        <v>0</v>
      </c>
      <c r="I617" s="29">
        <f t="shared" si="72"/>
        <v>0</v>
      </c>
      <c r="J617" s="121">
        <v>1</v>
      </c>
      <c r="K617" s="118">
        <f t="shared" si="75"/>
        <v>0</v>
      </c>
      <c r="L617" s="119">
        <f t="shared" si="73"/>
        <v>0</v>
      </c>
      <c r="M617" s="120" t="str">
        <f t="shared" si="76"/>
        <v/>
      </c>
    </row>
    <row r="618" spans="1:13" x14ac:dyDescent="0.25">
      <c r="A618" s="103" t="str">
        <f t="shared" si="70"/>
        <v>GS &lt; 50 (High)</v>
      </c>
      <c r="D618" s="114" t="s">
        <v>64</v>
      </c>
      <c r="E618" s="25"/>
      <c r="F618" s="34">
        <f t="shared" si="71"/>
        <v>-5.1587484510541794E-5</v>
      </c>
      <c r="G618" s="55">
        <f>IF($E597&gt;0, $E597, $E596)</f>
        <v>5000</v>
      </c>
      <c r="H618" s="116">
        <f t="shared" si="74"/>
        <v>-0.25793742255270896</v>
      </c>
      <c r="I618" s="35">
        <f t="shared" si="72"/>
        <v>-5.1587484510541794E-5</v>
      </c>
      <c r="J618" s="56">
        <f>IF($E597&gt;0, $E597, $E596)</f>
        <v>5000</v>
      </c>
      <c r="K618" s="118">
        <f t="shared" si="75"/>
        <v>-0.25793742255270896</v>
      </c>
      <c r="L618" s="119">
        <f t="shared" si="73"/>
        <v>0</v>
      </c>
      <c r="M618" s="120">
        <f t="shared" si="76"/>
        <v>0</v>
      </c>
    </row>
    <row r="619" spans="1:13" ht="26.4" x14ac:dyDescent="0.25">
      <c r="A619" s="103" t="str">
        <f t="shared" si="70"/>
        <v>GS &lt; 50 (High)</v>
      </c>
      <c r="B619" s="103" t="s">
        <v>65</v>
      </c>
      <c r="C619" s="24">
        <f>B26</f>
        <v>10</v>
      </c>
      <c r="D619" s="46" t="s">
        <v>66</v>
      </c>
      <c r="E619" s="47"/>
      <c r="F619" s="48"/>
      <c r="G619" s="49"/>
      <c r="H619" s="50">
        <f>SUM(H610:H618)</f>
        <v>259.72311438487736</v>
      </c>
      <c r="I619" s="51"/>
      <c r="J619" s="52"/>
      <c r="K619" s="50">
        <f>SUM(K610:K618)</f>
        <v>279.58082472047386</v>
      </c>
      <c r="L619" s="41">
        <f t="shared" si="73"/>
        <v>19.857710335596494</v>
      </c>
      <c r="M619" s="42">
        <f>IF((H619)=0,"",(L619/H619))</f>
        <v>7.6457231704721657E-2</v>
      </c>
    </row>
    <row r="620" spans="1:13" x14ac:dyDescent="0.25">
      <c r="A620" s="103" t="str">
        <f t="shared" si="70"/>
        <v>GS &lt; 50 (High)</v>
      </c>
      <c r="D620" s="126" t="s">
        <v>67</v>
      </c>
      <c r="E620" s="25"/>
      <c r="F620" s="36">
        <f t="shared" si="71"/>
        <v>1.3899999999999999E-2</v>
      </c>
      <c r="G620" s="43">
        <f>IF($E597&gt;0, $E597, $E596*$E598)</f>
        <v>5207.5000000000009</v>
      </c>
      <c r="H620" s="116">
        <f>G620*F620</f>
        <v>72.384250000000009</v>
      </c>
      <c r="I620" s="35">
        <f t="shared" si="72"/>
        <v>1.47E-2</v>
      </c>
      <c r="J620" s="44">
        <f>IF($E597&gt;0, $E597, $E596*$E599)</f>
        <v>5207.5000000000009</v>
      </c>
      <c r="K620" s="118">
        <f>J620*I620</f>
        <v>76.550250000000005</v>
      </c>
      <c r="L620" s="119">
        <f t="shared" si="73"/>
        <v>4.1659999999999968</v>
      </c>
      <c r="M620" s="120">
        <f>IF(ISERROR(L620/H620), "", L620/H620)</f>
        <v>5.7553956834532322E-2</v>
      </c>
    </row>
    <row r="621" spans="1:13" ht="26.4" x14ac:dyDescent="0.25">
      <c r="A621" s="103" t="str">
        <f t="shared" si="70"/>
        <v>GS &lt; 50 (High)</v>
      </c>
      <c r="D621" s="128" t="s">
        <v>68</v>
      </c>
      <c r="E621" s="25"/>
      <c r="F621" s="36">
        <f t="shared" si="71"/>
        <v>1.03E-2</v>
      </c>
      <c r="G621" s="43">
        <f>IF($E597&gt;0, $E597, $E596*$E598)</f>
        <v>5207.5000000000009</v>
      </c>
      <c r="H621" s="116">
        <f>G621*F621</f>
        <v>53.637250000000009</v>
      </c>
      <c r="I621" s="35">
        <f t="shared" si="72"/>
        <v>1.0800000000000001E-2</v>
      </c>
      <c r="J621" s="44">
        <f>IF($E597&gt;0, $E597, $E596*$E599)</f>
        <v>5207.5000000000009</v>
      </c>
      <c r="K621" s="118">
        <f>J621*I621</f>
        <v>56.241000000000014</v>
      </c>
      <c r="L621" s="119">
        <f t="shared" si="73"/>
        <v>2.6037500000000051</v>
      </c>
      <c r="M621" s="120">
        <f>IF(ISERROR(L621/H621), "", L621/H621)</f>
        <v>4.8543689320388439E-2</v>
      </c>
    </row>
    <row r="622" spans="1:13" ht="26.4" x14ac:dyDescent="0.25">
      <c r="A622" s="103" t="str">
        <f t="shared" si="70"/>
        <v>GS &lt; 50 (High)</v>
      </c>
      <c r="B622" s="103" t="s">
        <v>69</v>
      </c>
      <c r="C622" s="24">
        <f>B26</f>
        <v>10</v>
      </c>
      <c r="D622" s="46" t="s">
        <v>70</v>
      </c>
      <c r="E622" s="47"/>
      <c r="F622" s="48"/>
      <c r="G622" s="49"/>
      <c r="H622" s="50">
        <f>SUM(H619:H621)</f>
        <v>385.74461438487737</v>
      </c>
      <c r="I622" s="51"/>
      <c r="J622" s="52"/>
      <c r="K622" s="50">
        <f>SUM(K619:K621)</f>
        <v>412.37207472047385</v>
      </c>
      <c r="L622" s="41">
        <f t="shared" si="73"/>
        <v>26.627460335596481</v>
      </c>
      <c r="M622" s="42">
        <f>IF((H622)=0,"",(L622/H622))</f>
        <v>6.9028728704502107E-2</v>
      </c>
    </row>
    <row r="623" spans="1:13" ht="26.4" x14ac:dyDescent="0.25">
      <c r="A623" s="103" t="str">
        <f t="shared" si="70"/>
        <v>GS &lt; 50 (High)</v>
      </c>
      <c r="D623" s="129" t="s">
        <v>71</v>
      </c>
      <c r="E623" s="25"/>
      <c r="F623" s="34">
        <f t="shared" si="71"/>
        <v>4.7000000000000002E-3</v>
      </c>
      <c r="G623" s="43">
        <f>E596*E598</f>
        <v>5207.5000000000009</v>
      </c>
      <c r="H623" s="53">
        <f>G623*F623</f>
        <v>24.475250000000006</v>
      </c>
      <c r="I623" s="35">
        <f t="shared" si="72"/>
        <v>4.7000000000000002E-3</v>
      </c>
      <c r="J623" s="44">
        <f>E596*E599</f>
        <v>5207.5000000000009</v>
      </c>
      <c r="K623" s="31">
        <f>J623*I623</f>
        <v>24.475250000000006</v>
      </c>
      <c r="L623" s="119">
        <f t="shared" si="73"/>
        <v>0</v>
      </c>
      <c r="M623" s="120">
        <f>IF(ISERROR(L623/H623), "", L623/H623)</f>
        <v>0</v>
      </c>
    </row>
    <row r="624" spans="1:13" ht="26.4" x14ac:dyDescent="0.25">
      <c r="A624" s="103" t="str">
        <f t="shared" si="70"/>
        <v>GS &lt; 50 (High)</v>
      </c>
      <c r="D624" s="129" t="s">
        <v>72</v>
      </c>
      <c r="E624" s="25"/>
      <c r="F624" s="34">
        <f t="shared" si="71"/>
        <v>5.9999999999999995E-4</v>
      </c>
      <c r="G624" s="43">
        <f>E596*E598</f>
        <v>5207.5000000000009</v>
      </c>
      <c r="H624" s="53">
        <f>G624*F624</f>
        <v>3.1245000000000003</v>
      </c>
      <c r="I624" s="35">
        <f t="shared" si="72"/>
        <v>5.9999999999999995E-4</v>
      </c>
      <c r="J624" s="44">
        <f>E596*E599</f>
        <v>5207.5000000000009</v>
      </c>
      <c r="K624" s="31">
        <f>J624*I624</f>
        <v>3.1245000000000003</v>
      </c>
      <c r="L624" s="119">
        <f t="shared" si="73"/>
        <v>0</v>
      </c>
      <c r="M624" s="120">
        <f>IF(ISERROR(L624/H624), "", L624/H624)</f>
        <v>0</v>
      </c>
    </row>
    <row r="625" spans="1:13" x14ac:dyDescent="0.25">
      <c r="A625" s="103" t="str">
        <f t="shared" si="70"/>
        <v>GS &lt; 50 (High)</v>
      </c>
      <c r="D625" s="25" t="s">
        <v>73</v>
      </c>
      <c r="E625" s="25"/>
      <c r="F625" s="54">
        <f t="shared" si="71"/>
        <v>0.25</v>
      </c>
      <c r="G625" s="115">
        <v>1</v>
      </c>
      <c r="H625" s="130">
        <f>G625*F625</f>
        <v>0.25</v>
      </c>
      <c r="I625" s="45">
        <f t="shared" si="72"/>
        <v>0.25</v>
      </c>
      <c r="J625" s="117">
        <v>1</v>
      </c>
      <c r="K625" s="118">
        <f>J625*I625</f>
        <v>0.25</v>
      </c>
      <c r="L625" s="119">
        <f t="shared" si="73"/>
        <v>0</v>
      </c>
      <c r="M625" s="120">
        <f>IF(ISERROR(L625/H625), "", L625/H625)</f>
        <v>0</v>
      </c>
    </row>
    <row r="626" spans="1:13" ht="26.4" x14ac:dyDescent="0.25">
      <c r="A626" s="103" t="str">
        <f t="shared" si="70"/>
        <v>GS &lt; 50 (High)</v>
      </c>
      <c r="D626" s="129" t="s">
        <v>74</v>
      </c>
      <c r="E626" s="25"/>
      <c r="F626" s="34">
        <f t="shared" si="71"/>
        <v>0</v>
      </c>
      <c r="G626" s="55"/>
      <c r="H626" s="130"/>
      <c r="I626" s="35">
        <f t="shared" si="72"/>
        <v>0</v>
      </c>
      <c r="J626" s="56"/>
      <c r="K626" s="118"/>
      <c r="L626" s="119"/>
      <c r="M626" s="120"/>
    </row>
    <row r="627" spans="1:13" x14ac:dyDescent="0.25">
      <c r="A627" s="103" t="str">
        <f t="shared" si="70"/>
        <v>GS &lt; 50 (High)</v>
      </c>
      <c r="B627" s="103" t="s">
        <v>12</v>
      </c>
      <c r="D627" s="25" t="s">
        <v>75</v>
      </c>
      <c r="E627" s="25"/>
      <c r="F627" s="34">
        <f t="shared" si="71"/>
        <v>9.8000000000000004E-2</v>
      </c>
      <c r="G627" s="55">
        <f>IF(AND(E596*12&gt;=150000),OffPeakPer*E596*E598,OffPeakPer*E596)</f>
        <v>3200</v>
      </c>
      <c r="H627" s="130">
        <f>G627*F627</f>
        <v>313.60000000000002</v>
      </c>
      <c r="I627" s="35">
        <f t="shared" si="72"/>
        <v>9.8000000000000004E-2</v>
      </c>
      <c r="J627" s="56">
        <f>IF(AND(E596*12&gt;=150000),OffPeakPer*E596*E599,OffPeakPer*E596)</f>
        <v>3200</v>
      </c>
      <c r="K627" s="118">
        <f>J627*I627</f>
        <v>313.60000000000002</v>
      </c>
      <c r="L627" s="119">
        <f>K627-H627</f>
        <v>0</v>
      </c>
      <c r="M627" s="120">
        <f>IF(ISERROR(L627/H627), "", L627/H627)</f>
        <v>0</v>
      </c>
    </row>
    <row r="628" spans="1:13" x14ac:dyDescent="0.25">
      <c r="A628" s="103" t="str">
        <f t="shared" si="70"/>
        <v>GS &lt; 50 (High)</v>
      </c>
      <c r="B628" s="103" t="s">
        <v>12</v>
      </c>
      <c r="D628" s="25" t="s">
        <v>76</v>
      </c>
      <c r="E628" s="25"/>
      <c r="F628" s="34">
        <f t="shared" si="71"/>
        <v>0.157</v>
      </c>
      <c r="G628" s="55">
        <f>IF(AND(E596*12&gt;=150000),MidPeakPer*E596*E598,MidPeakPer*E596)</f>
        <v>900</v>
      </c>
      <c r="H628" s="130">
        <f>G628*F628</f>
        <v>141.30000000000001</v>
      </c>
      <c r="I628" s="35">
        <f t="shared" si="72"/>
        <v>0.157</v>
      </c>
      <c r="J628" s="56">
        <f>IF(AND(E596*12&gt;=150000),MidPeakPer*E596*E599,MidPeakPer*E596)</f>
        <v>900</v>
      </c>
      <c r="K628" s="118">
        <f>J628*I628</f>
        <v>141.30000000000001</v>
      </c>
      <c r="L628" s="119">
        <f>K628-H628</f>
        <v>0</v>
      </c>
      <c r="M628" s="120">
        <f>IF(ISERROR(L628/H628), "", L628/H628)</f>
        <v>0</v>
      </c>
    </row>
    <row r="629" spans="1:13" ht="13.8" thickBot="1" x14ac:dyDescent="0.3">
      <c r="A629" s="103" t="str">
        <f t="shared" si="70"/>
        <v>GS &lt; 50 (High)</v>
      </c>
      <c r="B629" s="103" t="s">
        <v>12</v>
      </c>
      <c r="D629" s="103" t="s">
        <v>77</v>
      </c>
      <c r="E629" s="25"/>
      <c r="F629" s="34">
        <f t="shared" si="71"/>
        <v>0.20300000000000001</v>
      </c>
      <c r="G629" s="55">
        <f>IF(AND(E596*12&gt;=150000),OnPeakPer*E596*E598,OnPeakPer*E596)</f>
        <v>900</v>
      </c>
      <c r="H629" s="130">
        <f>G629*F629</f>
        <v>182.70000000000002</v>
      </c>
      <c r="I629" s="35">
        <f t="shared" si="72"/>
        <v>0.20300000000000001</v>
      </c>
      <c r="J629" s="56">
        <f>IF(AND(E596*12&gt;=150000),OnPeakPer*E596*E599,OnPeakPer*E596)</f>
        <v>900</v>
      </c>
      <c r="K629" s="118">
        <f>J629*I629</f>
        <v>182.70000000000002</v>
      </c>
      <c r="L629" s="119">
        <f>K629-H629</f>
        <v>0</v>
      </c>
      <c r="M629" s="120">
        <f>IF(ISERROR(L629/H629), "", L629/H629)</f>
        <v>0</v>
      </c>
    </row>
    <row r="630" spans="1:13" ht="13.2" hidden="1" customHeight="1" x14ac:dyDescent="0.25">
      <c r="A630" s="103" t="str">
        <f t="shared" si="70"/>
        <v>GS &lt; 50 (High)</v>
      </c>
      <c r="B630" s="103" t="s">
        <v>78</v>
      </c>
      <c r="D630" s="25" t="s">
        <v>79</v>
      </c>
      <c r="E630" s="25"/>
      <c r="F630" s="34">
        <f t="shared" si="71"/>
        <v>0.11308</v>
      </c>
      <c r="G630" s="55">
        <f>IF(AND(E596*12&gt;=150000),E596*E598,E596)</f>
        <v>5000</v>
      </c>
      <c r="H630" s="130">
        <f>G630*F630</f>
        <v>565.4</v>
      </c>
      <c r="I630" s="35">
        <f t="shared" si="72"/>
        <v>0.11308</v>
      </c>
      <c r="J630" s="56">
        <f>IF(AND(E596*12&gt;=150000),E596*E599,E596)</f>
        <v>5000</v>
      </c>
      <c r="K630" s="118">
        <f>J630*I630</f>
        <v>565.4</v>
      </c>
      <c r="L630" s="119">
        <f>K630-H630</f>
        <v>0</v>
      </c>
      <c r="M630" s="120">
        <f>IF(ISERROR(L630/H630), "", L630/H630)</f>
        <v>0</v>
      </c>
    </row>
    <row r="631" spans="1:13" ht="13.8" hidden="1" customHeight="1" thickBot="1" x14ac:dyDescent="0.3">
      <c r="A631" s="103" t="str">
        <f t="shared" si="70"/>
        <v>GS &lt; 50 (High)</v>
      </c>
      <c r="B631" s="103" t="s">
        <v>17</v>
      </c>
      <c r="D631" s="25" t="s">
        <v>80</v>
      </c>
      <c r="E631" s="25"/>
      <c r="F631" s="34">
        <f t="shared" si="71"/>
        <v>0.11308</v>
      </c>
      <c r="G631" s="55">
        <f>IF(AND(E596*12&gt;=150000),E596*E598,E596)</f>
        <v>5000</v>
      </c>
      <c r="H631" s="130">
        <f>G631*F631</f>
        <v>565.4</v>
      </c>
      <c r="I631" s="35">
        <f t="shared" si="72"/>
        <v>0.11308</v>
      </c>
      <c r="J631" s="56">
        <f>IF(AND(E596*12&gt;=150000),E596*E599,E596)</f>
        <v>5000</v>
      </c>
      <c r="K631" s="118">
        <f>J631*I631</f>
        <v>565.4</v>
      </c>
      <c r="L631" s="119">
        <f>K631-H631</f>
        <v>0</v>
      </c>
      <c r="M631" s="120">
        <f>IF(ISERROR(L631/H631), "", L631/H631)</f>
        <v>0</v>
      </c>
    </row>
    <row r="632" spans="1:13" ht="13.8" thickBot="1" x14ac:dyDescent="0.3">
      <c r="A632" s="103" t="str">
        <f t="shared" si="70"/>
        <v>GS &lt; 50 (High)</v>
      </c>
      <c r="D632" s="58"/>
      <c r="E632" s="59"/>
      <c r="F632" s="60"/>
      <c r="G632" s="61"/>
      <c r="H632" s="62"/>
      <c r="I632" s="60"/>
      <c r="J632" s="63"/>
      <c r="K632" s="62"/>
      <c r="L632" s="64"/>
      <c r="M632" s="65"/>
    </row>
    <row r="633" spans="1:13" x14ac:dyDescent="0.25">
      <c r="A633" s="103" t="str">
        <f t="shared" si="70"/>
        <v>GS &lt; 50 (High)</v>
      </c>
      <c r="B633" s="103" t="s">
        <v>12</v>
      </c>
      <c r="D633" s="135" t="s">
        <v>81</v>
      </c>
      <c r="E633" s="25"/>
      <c r="F633" s="136"/>
      <c r="G633" s="137"/>
      <c r="H633" s="138">
        <f>SUM(H623:H629,H622)</f>
        <v>1051.1943643848774</v>
      </c>
      <c r="I633" s="139"/>
      <c r="J633" s="139"/>
      <c r="K633" s="138">
        <f>SUM(K623:K629,K622)</f>
        <v>1077.8218247204741</v>
      </c>
      <c r="L633" s="140">
        <f>K633-H633</f>
        <v>26.627460335596652</v>
      </c>
      <c r="M633" s="141">
        <f>IF((H633)=0,"",(L633/H633))</f>
        <v>2.533067264984637E-2</v>
      </c>
    </row>
    <row r="634" spans="1:13" x14ac:dyDescent="0.25">
      <c r="A634" s="103" t="str">
        <f t="shared" si="70"/>
        <v>GS &lt; 50 (High)</v>
      </c>
      <c r="B634" s="103" t="s">
        <v>12</v>
      </c>
      <c r="D634" s="142" t="s">
        <v>82</v>
      </c>
      <c r="E634" s="25"/>
      <c r="F634" s="136">
        <v>0.13</v>
      </c>
      <c r="G634" s="143"/>
      <c r="H634" s="144">
        <f>H633*F634</f>
        <v>136.65526737003407</v>
      </c>
      <c r="I634" s="145">
        <v>0.13</v>
      </c>
      <c r="J634" s="115"/>
      <c r="K634" s="144">
        <f>K633*I634</f>
        <v>140.11683721366163</v>
      </c>
      <c r="L634" s="119">
        <f>K634-H634</f>
        <v>3.4615698436275579</v>
      </c>
      <c r="M634" s="146">
        <f>IF((H634)=0,"",(L634/H634))</f>
        <v>2.5330672649846318E-2</v>
      </c>
    </row>
    <row r="635" spans="1:13" ht="14.4" x14ac:dyDescent="0.3">
      <c r="A635" s="103" t="str">
        <f t="shared" si="70"/>
        <v>GS &lt; 50 (High)</v>
      </c>
      <c r="B635" s="103" t="s">
        <v>12</v>
      </c>
      <c r="D635" s="142" t="s">
        <v>83</v>
      </c>
      <c r="E635" s="147"/>
      <c r="F635" s="148">
        <v>0.23499999999999999</v>
      </c>
      <c r="G635" s="143"/>
      <c r="H635" s="144">
        <f>IF(OR(ISNUMBER(SEARCH("[DGEN]", E594))=TRUE, ISNUMBER(SEARCH("STREET LIGHT", E594))=TRUE), 0, IF(AND(E596=0, E597=0),0, IF(AND(E597=0, E596*12&gt;250000), 0, IF(AND(E596=0, E597&gt;=50), 0, IF(E596*12&lt;=250000, F635*H633*-1, IF(E597&lt;50, F635*H633*-1, 0))))))</f>
        <v>-247.03067563044618</v>
      </c>
      <c r="I635" s="148">
        <v>0.23499999999999999</v>
      </c>
      <c r="J635" s="115"/>
      <c r="K635" s="144">
        <f>IF(OR(ISNUMBER(SEARCH("[DGEN]", E594))=TRUE, ISNUMBER(SEARCH("STREET LIGHT", E594))=TRUE), 0, IF(AND(E596=0, E597=0),0, IF(AND(E597=0, E596*12&gt;250000), 0, IF(AND(E596=0, E597&gt;=50), 0, IF(E596*12&lt;=250000, I635*K633*-1, IF(E597&lt;50, I635*K633*-1, 0))))))</f>
        <v>-253.28812880931139</v>
      </c>
      <c r="L635" s="119">
        <f>K635-H635</f>
        <v>-6.2574531788652052</v>
      </c>
      <c r="M635" s="146"/>
    </row>
    <row r="636" spans="1:13" ht="13.8" thickBot="1" x14ac:dyDescent="0.3">
      <c r="A636" s="103" t="str">
        <f t="shared" si="70"/>
        <v>GS &lt; 50 (High)</v>
      </c>
      <c r="B636" s="103" t="s">
        <v>84</v>
      </c>
      <c r="C636" s="24">
        <f>B26</f>
        <v>10</v>
      </c>
      <c r="D636" s="247" t="s">
        <v>85</v>
      </c>
      <c r="E636" s="247"/>
      <c r="F636" s="77"/>
      <c r="G636" s="78"/>
      <c r="H636" s="79">
        <f>H633+H634+H635</f>
        <v>940.81895612446533</v>
      </c>
      <c r="I636" s="80"/>
      <c r="J636" s="80"/>
      <c r="K636" s="81">
        <f>K633+K634+K635</f>
        <v>964.65053312482439</v>
      </c>
      <c r="L636" s="82">
        <f>K636-H636</f>
        <v>23.831577000359061</v>
      </c>
      <c r="M636" s="83">
        <f>IF((H636)=0,"",(L636/H636))</f>
        <v>2.5330672649846429E-2</v>
      </c>
    </row>
    <row r="637" spans="1:13" ht="13.8" thickBot="1" x14ac:dyDescent="0.3">
      <c r="A637" s="103" t="str">
        <f t="shared" si="70"/>
        <v>GS &lt; 50 (High)</v>
      </c>
      <c r="B637" s="103" t="s">
        <v>12</v>
      </c>
      <c r="D637" s="58"/>
      <c r="E637" s="59"/>
      <c r="F637" s="60"/>
      <c r="G637" s="61"/>
      <c r="H637" s="62"/>
      <c r="I637" s="60"/>
      <c r="J637" s="63"/>
      <c r="K637" s="62"/>
      <c r="L637" s="64"/>
      <c r="M637" s="65"/>
    </row>
  </sheetData>
  <mergeCells count="142">
    <mergeCell ref="E602:E603"/>
    <mergeCell ref="L602:L603"/>
    <mergeCell ref="M602:M603"/>
    <mergeCell ref="D636:E636"/>
    <mergeCell ref="D590:E590"/>
    <mergeCell ref="E594:J594"/>
    <mergeCell ref="E595:G595"/>
    <mergeCell ref="F601:H601"/>
    <mergeCell ref="I601:K601"/>
    <mergeCell ref="L601:M601"/>
    <mergeCell ref="F555:H555"/>
    <mergeCell ref="I555:K555"/>
    <mergeCell ref="L555:M555"/>
    <mergeCell ref="E556:E557"/>
    <mergeCell ref="L556:L557"/>
    <mergeCell ref="M556:M557"/>
    <mergeCell ref="E510:E511"/>
    <mergeCell ref="L510:L511"/>
    <mergeCell ref="M510:M511"/>
    <mergeCell ref="D544:E544"/>
    <mergeCell ref="E548:J548"/>
    <mergeCell ref="E549:G549"/>
    <mergeCell ref="D498:E498"/>
    <mergeCell ref="E502:J502"/>
    <mergeCell ref="E503:G503"/>
    <mergeCell ref="F509:H509"/>
    <mergeCell ref="I509:K509"/>
    <mergeCell ref="L509:M509"/>
    <mergeCell ref="E456:J456"/>
    <mergeCell ref="E457:G457"/>
    <mergeCell ref="F463:H463"/>
    <mergeCell ref="I463:K463"/>
    <mergeCell ref="L463:M463"/>
    <mergeCell ref="E464:E465"/>
    <mergeCell ref="L464:L465"/>
    <mergeCell ref="M464:M465"/>
    <mergeCell ref="E408:E409"/>
    <mergeCell ref="L408:L409"/>
    <mergeCell ref="M408:M409"/>
    <mergeCell ref="D442:E442"/>
    <mergeCell ref="D447:E447"/>
    <mergeCell ref="D452:E452"/>
    <mergeCell ref="D396:E396"/>
    <mergeCell ref="E400:J400"/>
    <mergeCell ref="E401:G401"/>
    <mergeCell ref="F407:H407"/>
    <mergeCell ref="I407:K407"/>
    <mergeCell ref="L407:M407"/>
    <mergeCell ref="L351:M351"/>
    <mergeCell ref="E352:E353"/>
    <mergeCell ref="L352:L353"/>
    <mergeCell ref="M352:M353"/>
    <mergeCell ref="D386:E386"/>
    <mergeCell ref="D391:E391"/>
    <mergeCell ref="D330:E330"/>
    <mergeCell ref="D335:E335"/>
    <mergeCell ref="D340:E340"/>
    <mergeCell ref="E344:J344"/>
    <mergeCell ref="E345:G345"/>
    <mergeCell ref="F351:H351"/>
    <mergeCell ref="I351:K351"/>
    <mergeCell ref="F295:H295"/>
    <mergeCell ref="I295:K295"/>
    <mergeCell ref="L295:M295"/>
    <mergeCell ref="E296:E297"/>
    <mergeCell ref="L296:L297"/>
    <mergeCell ref="M296:M297"/>
    <mergeCell ref="D284:E284"/>
    <mergeCell ref="E288:J288"/>
    <mergeCell ref="E289:G289"/>
    <mergeCell ref="D274:E274"/>
    <mergeCell ref="D279:E279"/>
    <mergeCell ref="E240:E241"/>
    <mergeCell ref="L240:L241"/>
    <mergeCell ref="M240:M241"/>
    <mergeCell ref="F239:H239"/>
    <mergeCell ref="I239:K239"/>
    <mergeCell ref="L239:M239"/>
    <mergeCell ref="D228:E228"/>
    <mergeCell ref="E232:J232"/>
    <mergeCell ref="E233:G233"/>
    <mergeCell ref="L183:M183"/>
    <mergeCell ref="E184:E185"/>
    <mergeCell ref="L184:L185"/>
    <mergeCell ref="M184:M185"/>
    <mergeCell ref="D218:E218"/>
    <mergeCell ref="D223:E223"/>
    <mergeCell ref="D162:E162"/>
    <mergeCell ref="D167:E167"/>
    <mergeCell ref="D172:E172"/>
    <mergeCell ref="E176:J176"/>
    <mergeCell ref="E177:G177"/>
    <mergeCell ref="F183:H183"/>
    <mergeCell ref="I183:K183"/>
    <mergeCell ref="E120:J120"/>
    <mergeCell ref="E121:G121"/>
    <mergeCell ref="F127:H127"/>
    <mergeCell ref="I127:K127"/>
    <mergeCell ref="L127:M127"/>
    <mergeCell ref="E128:E129"/>
    <mergeCell ref="L128:L129"/>
    <mergeCell ref="M128:M129"/>
    <mergeCell ref="E72:E73"/>
    <mergeCell ref="L72:L73"/>
    <mergeCell ref="M72:M73"/>
    <mergeCell ref="D106:E106"/>
    <mergeCell ref="D111:E111"/>
    <mergeCell ref="D116:E116"/>
    <mergeCell ref="E64:J64"/>
    <mergeCell ref="E65:G65"/>
    <mergeCell ref="F71:H71"/>
    <mergeCell ref="I71:K71"/>
    <mergeCell ref="L71:M71"/>
    <mergeCell ref="D55:F55"/>
    <mergeCell ref="D56:F56"/>
    <mergeCell ref="D57:F57"/>
    <mergeCell ref="D58:F58"/>
    <mergeCell ref="D59:F59"/>
    <mergeCell ref="D60:F60"/>
    <mergeCell ref="D49:F49"/>
    <mergeCell ref="D50:F50"/>
    <mergeCell ref="D51:F51"/>
    <mergeCell ref="D52:F52"/>
    <mergeCell ref="D53:F53"/>
    <mergeCell ref="D54:F54"/>
    <mergeCell ref="D43:F43"/>
    <mergeCell ref="D44:F44"/>
    <mergeCell ref="D45:F45"/>
    <mergeCell ref="D46:F46"/>
    <mergeCell ref="D47:F47"/>
    <mergeCell ref="D48:F48"/>
    <mergeCell ref="D15:F15"/>
    <mergeCell ref="D41:F41"/>
    <mergeCell ref="D42:F42"/>
    <mergeCell ref="D38:F40"/>
    <mergeCell ref="G38:G40"/>
    <mergeCell ref="H38:M38"/>
    <mergeCell ref="N38:O38"/>
    <mergeCell ref="H39:I39"/>
    <mergeCell ref="J39:K39"/>
    <mergeCell ref="L39:M39"/>
    <mergeCell ref="N39:O39"/>
  </mergeCells>
  <conditionalFormatting sqref="K16:K35">
    <cfRule type="expression" dxfId="5" priority="2">
      <formula>$G16="kVa"</formula>
    </cfRule>
    <cfRule type="expression" dxfId="4" priority="3">
      <formula>$G16="kWh"</formula>
    </cfRule>
  </conditionalFormatting>
  <conditionalFormatting sqref="K16:L35">
    <cfRule type="expression" dxfId="3" priority="1">
      <formula>$G16="kW"</formula>
    </cfRule>
  </conditionalFormatting>
  <dataValidations count="4">
    <dataValidation type="list" allowBlank="1" showInputMessage="1" showErrorMessage="1" sqref="M16:M35" xr:uid="{E3E634FB-77E9-495A-B390-CEABC9DB2E25}">
      <formula1>"CONSUMPTION, DEMAND, DEMAND - INTERVAL"</formula1>
    </dataValidation>
    <dataValidation type="list" allowBlank="1" showInputMessage="1" showErrorMessage="1" sqref="H16:H35" xr:uid="{0154EC18-EDCE-4543-9C6B-08DAA97E0424}">
      <formula1>"RPP, Non-RPP (Retailer), Non-RPP (Other)"</formula1>
    </dataValidation>
    <dataValidation allowBlank="1" showInputMessage="1" showErrorMessage="1" sqref="D16:D22" xr:uid="{D774B330-9E9F-42C9-B3BC-05F4F31EF756}"/>
    <dataValidation type="list" allowBlank="1" showInputMessage="1" showErrorMessage="1" prompt="Select Charge Unit - monthly, per kWh, per kW" sqref="E107 E112 E117 E102 E163 E168 E173 E158 E219 E224 E229 E214 E331 E336 E341 E326 E387 E392 E397 E382 E443 E448 E453 E438 E275 E280 E285 E270 E499 E494 E545 E540 E591 E586 E637 E632" xr:uid="{25511A8B-7BB7-47C0-B231-3CF86F2BB6B0}">
      <formula1>"Monthly, per kWh, per kW"</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2A39A-21C8-457C-A91B-EE7004C90FEA}">
  <sheetPr codeName="Sheet20"/>
  <dimension ref="A1:R841"/>
  <sheetViews>
    <sheetView topLeftCell="C514" workbookViewId="0">
      <selection activeCell="N532" sqref="N532"/>
    </sheetView>
  </sheetViews>
  <sheetFormatPr defaultColWidth="9.33203125" defaultRowHeight="13.2" x14ac:dyDescent="0.25"/>
  <cols>
    <col min="1" max="1" width="9" style="103" hidden="1" customWidth="1"/>
    <col min="2" max="2" width="4.6640625" style="103" hidden="1" customWidth="1"/>
    <col min="3" max="3" width="3.44140625" style="24" customWidth="1"/>
    <col min="4" max="4" width="34.6640625" style="103" customWidth="1"/>
    <col min="5" max="5" width="13.33203125" style="103" customWidth="1"/>
    <col min="6" max="6" width="26.6640625" style="103" customWidth="1"/>
    <col min="7" max="7" width="10.33203125" style="103" bestFit="1" customWidth="1"/>
    <col min="8" max="8" width="18.33203125" style="103" customWidth="1"/>
    <col min="9" max="9" width="12.6640625" style="103" customWidth="1"/>
    <col min="10" max="10" width="14.33203125" style="103" bestFit="1" customWidth="1"/>
    <col min="11" max="11" width="18.6640625" style="103" bestFit="1" customWidth="1"/>
    <col min="12" max="12" width="13.5546875" style="103" bestFit="1" customWidth="1"/>
    <col min="13" max="13" width="15.6640625" style="103" customWidth="1"/>
    <col min="14" max="14" width="22.33203125" style="103" customWidth="1"/>
    <col min="15" max="15" width="14.44140625" style="103" customWidth="1"/>
    <col min="16" max="16" width="3.6640625" style="103" customWidth="1"/>
    <col min="17" max="16384" width="9.33203125" style="103"/>
  </cols>
  <sheetData>
    <row r="1" spans="2:18" s="98" customFormat="1" ht="27.75" hidden="1" customHeight="1" x14ac:dyDescent="0.25">
      <c r="C1" s="5"/>
    </row>
    <row r="2" spans="2:18" s="98" customFormat="1" hidden="1" x14ac:dyDescent="0.25">
      <c r="C2" s="5"/>
    </row>
    <row r="3" spans="2:18" s="98" customFormat="1" hidden="1" x14ac:dyDescent="0.25">
      <c r="C3" s="5"/>
    </row>
    <row r="4" spans="2:18" s="98" customFormat="1" hidden="1" x14ac:dyDescent="0.25">
      <c r="C4" s="5"/>
    </row>
    <row r="5" spans="2:18" s="98" customFormat="1" hidden="1" x14ac:dyDescent="0.25">
      <c r="C5" s="5"/>
    </row>
    <row r="6" spans="2:18" s="98" customFormat="1" hidden="1" x14ac:dyDescent="0.25">
      <c r="C6" s="5"/>
    </row>
    <row r="7" spans="2:18" s="98" customFormat="1" hidden="1" x14ac:dyDescent="0.25">
      <c r="C7" s="5"/>
    </row>
    <row r="8" spans="2:18" s="98" customFormat="1" hidden="1" x14ac:dyDescent="0.25">
      <c r="C8" s="5"/>
    </row>
    <row r="9" spans="2:18" s="98" customFormat="1" hidden="1" x14ac:dyDescent="0.25">
      <c r="C9" s="5"/>
    </row>
    <row r="10" spans="2:18" s="98" customFormat="1" hidden="1" x14ac:dyDescent="0.25">
      <c r="C10" s="5"/>
    </row>
    <row r="11" spans="2:18" s="98" customFormat="1" hidden="1" x14ac:dyDescent="0.25">
      <c r="C11" s="5"/>
    </row>
    <row r="12" spans="2:18" s="98" customFormat="1" hidden="1" x14ac:dyDescent="0.25">
      <c r="C12" s="5"/>
    </row>
    <row r="13" spans="2:18" s="98" customFormat="1" hidden="1" x14ac:dyDescent="0.25">
      <c r="C13" s="5"/>
    </row>
    <row r="14" spans="2:18" s="98" customFormat="1" ht="15.6" x14ac:dyDescent="0.3">
      <c r="C14" s="5"/>
      <c r="D14" s="99" t="s">
        <v>0</v>
      </c>
    </row>
    <row r="15" spans="2:18" s="98" customFormat="1" ht="78" customHeight="1" x14ac:dyDescent="0.25">
      <c r="C15" s="5"/>
      <c r="D15" s="233" t="s">
        <v>1</v>
      </c>
      <c r="E15" s="234"/>
      <c r="F15" s="235"/>
      <c r="G15" s="1" t="s">
        <v>2</v>
      </c>
      <c r="H15" s="2" t="s">
        <v>3</v>
      </c>
      <c r="I15" s="2" t="s">
        <v>4</v>
      </c>
      <c r="J15" s="2" t="s">
        <v>5</v>
      </c>
      <c r="K15" s="2" t="s">
        <v>6</v>
      </c>
      <c r="L15" s="2" t="s">
        <v>7</v>
      </c>
      <c r="M15" s="3" t="s">
        <v>8</v>
      </c>
      <c r="N15" s="4" t="s">
        <v>9</v>
      </c>
    </row>
    <row r="16" spans="2:18" s="98" customFormat="1" ht="14.4" x14ac:dyDescent="0.3">
      <c r="B16" s="98">
        <v>1</v>
      </c>
      <c r="C16" s="5">
        <v>1</v>
      </c>
      <c r="D16" s="6" t="s">
        <v>10</v>
      </c>
      <c r="E16" s="7"/>
      <c r="F16" s="8"/>
      <c r="G16" s="9" t="s">
        <v>11</v>
      </c>
      <c r="H16" s="10" t="s">
        <v>12</v>
      </c>
      <c r="I16" s="97">
        <f>'VRZ BI (2027)'!J16</f>
        <v>1.0415000000000001</v>
      </c>
      <c r="J16" s="11">
        <f>I16</f>
        <v>1.0415000000000001</v>
      </c>
      <c r="K16" s="12">
        <v>750</v>
      </c>
      <c r="L16" s="12"/>
      <c r="M16" s="10" t="s">
        <v>13</v>
      </c>
      <c r="N16" s="13"/>
      <c r="R16" s="98">
        <v>1</v>
      </c>
    </row>
    <row r="17" spans="2:18" s="98" customFormat="1" ht="14.4" x14ac:dyDescent="0.3">
      <c r="B17" s="98">
        <v>2</v>
      </c>
      <c r="C17" s="5">
        <v>2</v>
      </c>
      <c r="D17" s="6" t="s">
        <v>90</v>
      </c>
      <c r="E17" s="7"/>
      <c r="F17" s="8"/>
      <c r="G17" s="9" t="s">
        <v>11</v>
      </c>
      <c r="H17" s="10" t="s">
        <v>12</v>
      </c>
      <c r="I17" s="97">
        <f>'VRZ BI (2027)'!J17</f>
        <v>1.0415000000000001</v>
      </c>
      <c r="J17" s="11">
        <f t="shared" ref="J17:J35" si="0">I17</f>
        <v>1.0415000000000001</v>
      </c>
      <c r="K17" s="12">
        <v>680</v>
      </c>
      <c r="L17" s="12"/>
      <c r="M17" s="10" t="s">
        <v>13</v>
      </c>
      <c r="N17" s="13"/>
      <c r="R17" s="98">
        <v>2</v>
      </c>
    </row>
    <row r="18" spans="2:18" s="98" customFormat="1" ht="14.4" x14ac:dyDescent="0.3">
      <c r="B18" s="98">
        <v>3</v>
      </c>
      <c r="C18" s="5">
        <v>3</v>
      </c>
      <c r="D18" s="6" t="s">
        <v>14</v>
      </c>
      <c r="E18" s="7"/>
      <c r="F18" s="8"/>
      <c r="G18" s="9" t="s">
        <v>11</v>
      </c>
      <c r="H18" s="10" t="s">
        <v>12</v>
      </c>
      <c r="I18" s="97">
        <f>'VRZ BI (2027)'!J18</f>
        <v>1.0415000000000001</v>
      </c>
      <c r="J18" s="11">
        <f t="shared" si="0"/>
        <v>1.0415000000000001</v>
      </c>
      <c r="K18" s="12">
        <v>2000</v>
      </c>
      <c r="L18" s="12"/>
      <c r="M18" s="10" t="s">
        <v>13</v>
      </c>
      <c r="N18" s="13"/>
      <c r="R18" s="98">
        <v>3</v>
      </c>
    </row>
    <row r="19" spans="2:18" s="98" customFormat="1" ht="14.4" x14ac:dyDescent="0.3">
      <c r="B19" s="98">
        <v>4</v>
      </c>
      <c r="C19" s="5">
        <v>4</v>
      </c>
      <c r="D19" s="6" t="s">
        <v>15</v>
      </c>
      <c r="E19" s="7"/>
      <c r="F19" s="8"/>
      <c r="G19" s="9" t="s">
        <v>16</v>
      </c>
      <c r="H19" s="10" t="s">
        <v>17</v>
      </c>
      <c r="I19" s="97">
        <f>'VRZ BI (2027)'!J19</f>
        <v>1.0415000000000001</v>
      </c>
      <c r="J19" s="11">
        <f t="shared" si="0"/>
        <v>1.0415000000000001</v>
      </c>
      <c r="K19" s="12">
        <v>75000</v>
      </c>
      <c r="L19" s="12">
        <v>175</v>
      </c>
      <c r="M19" s="10" t="s">
        <v>18</v>
      </c>
      <c r="N19" s="13"/>
      <c r="R19" s="98">
        <v>4</v>
      </c>
    </row>
    <row r="20" spans="2:18" s="98" customFormat="1" ht="14.4" x14ac:dyDescent="0.3">
      <c r="B20" s="98">
        <v>5</v>
      </c>
      <c r="C20" s="5">
        <v>5</v>
      </c>
      <c r="D20" s="6" t="s">
        <v>19</v>
      </c>
      <c r="E20" s="7"/>
      <c r="F20" s="8"/>
      <c r="G20" s="9" t="s">
        <v>16</v>
      </c>
      <c r="H20" s="10" t="s">
        <v>17</v>
      </c>
      <c r="I20" s="97">
        <f>'VRZ BI (2027)'!J20</f>
        <v>1.0310999999999999</v>
      </c>
      <c r="J20" s="11">
        <f t="shared" si="0"/>
        <v>1.0310999999999999</v>
      </c>
      <c r="K20" s="12">
        <v>2000000</v>
      </c>
      <c r="L20" s="12">
        <v>4000</v>
      </c>
      <c r="M20" s="10" t="s">
        <v>18</v>
      </c>
      <c r="N20" s="13"/>
      <c r="R20" s="98">
        <v>5</v>
      </c>
    </row>
    <row r="21" spans="2:18" s="98" customFormat="1" ht="14.4" x14ac:dyDescent="0.3">
      <c r="B21" s="98">
        <v>6</v>
      </c>
      <c r="C21" s="5">
        <v>6</v>
      </c>
      <c r="D21" s="6" t="s">
        <v>91</v>
      </c>
      <c r="E21" s="7"/>
      <c r="F21" s="8"/>
      <c r="G21" s="9" t="s">
        <v>16</v>
      </c>
      <c r="H21" s="10" t="s">
        <v>17</v>
      </c>
      <c r="I21" s="97">
        <f>'VRZ BI (2027)'!J21</f>
        <v>1.0065999999999999</v>
      </c>
      <c r="J21" s="11">
        <f t="shared" si="0"/>
        <v>1.0065999999999999</v>
      </c>
      <c r="K21" s="12">
        <v>5650000</v>
      </c>
      <c r="L21" s="12">
        <v>9400</v>
      </c>
      <c r="M21" s="10" t="s">
        <v>18</v>
      </c>
      <c r="N21" s="13"/>
      <c r="R21" s="98">
        <v>6</v>
      </c>
    </row>
    <row r="22" spans="2:18" s="98" customFormat="1" ht="14.4" x14ac:dyDescent="0.3">
      <c r="B22" s="98">
        <v>7</v>
      </c>
      <c r="C22" s="5">
        <v>7</v>
      </c>
      <c r="D22" s="6" t="s">
        <v>20</v>
      </c>
      <c r="E22" s="7"/>
      <c r="F22" s="8"/>
      <c r="G22" s="9" t="s">
        <v>11</v>
      </c>
      <c r="H22" s="10" t="s">
        <v>12</v>
      </c>
      <c r="I22" s="97">
        <f>'VRZ BI (2027)'!J22</f>
        <v>1.0415000000000001</v>
      </c>
      <c r="J22" s="11">
        <f t="shared" si="0"/>
        <v>1.0415000000000001</v>
      </c>
      <c r="K22" s="12">
        <v>450</v>
      </c>
      <c r="L22" s="12"/>
      <c r="M22" s="10" t="s">
        <v>13</v>
      </c>
      <c r="N22" s="14">
        <v>1</v>
      </c>
      <c r="R22" s="98">
        <v>7</v>
      </c>
    </row>
    <row r="23" spans="2:18" s="98" customFormat="1" ht="14.4" x14ac:dyDescent="0.3">
      <c r="B23" s="98">
        <v>8</v>
      </c>
      <c r="C23" s="5">
        <v>8</v>
      </c>
      <c r="D23" s="6" t="s">
        <v>21</v>
      </c>
      <c r="E23" s="7"/>
      <c r="F23" s="8"/>
      <c r="G23" s="9" t="s">
        <v>16</v>
      </c>
      <c r="H23" s="10" t="s">
        <v>12</v>
      </c>
      <c r="I23" s="97">
        <f>'VRZ BI (2027)'!J23</f>
        <v>1.0415000000000001</v>
      </c>
      <c r="J23" s="11">
        <f t="shared" si="0"/>
        <v>1.0415000000000001</v>
      </c>
      <c r="K23" s="12">
        <v>60</v>
      </c>
      <c r="L23" s="15">
        <v>0.2</v>
      </c>
      <c r="M23" s="10" t="s">
        <v>18</v>
      </c>
      <c r="N23" s="14">
        <v>1</v>
      </c>
      <c r="R23" s="98">
        <v>8</v>
      </c>
    </row>
    <row r="24" spans="2:18" s="98" customFormat="1" ht="14.4" x14ac:dyDescent="0.3">
      <c r="B24" s="98">
        <v>9</v>
      </c>
      <c r="C24" s="5">
        <v>9</v>
      </c>
      <c r="D24" s="6" t="s">
        <v>22</v>
      </c>
      <c r="E24" s="7"/>
      <c r="F24" s="8"/>
      <c r="G24" s="9" t="s">
        <v>16</v>
      </c>
      <c r="H24" s="10" t="s">
        <v>17</v>
      </c>
      <c r="I24" s="97">
        <f>'VRZ BI (2027)'!J24</f>
        <v>1.0415000000000001</v>
      </c>
      <c r="J24" s="11">
        <f t="shared" si="0"/>
        <v>1.0415000000000001</v>
      </c>
      <c r="K24" s="12">
        <v>340939.97242408589</v>
      </c>
      <c r="L24" s="12">
        <v>910.35058338722581</v>
      </c>
      <c r="M24" s="10" t="s">
        <v>18</v>
      </c>
      <c r="N24" s="14">
        <v>11114.044540496456</v>
      </c>
      <c r="R24" s="98">
        <v>9</v>
      </c>
    </row>
    <row r="25" spans="2:18" s="98" customFormat="1" ht="14.4" x14ac:dyDescent="0.3">
      <c r="B25" s="98">
        <v>10</v>
      </c>
      <c r="C25" s="5" t="str">
        <f>IF(ISERROR(VLOOKUP(D25, D16:R35, 42, FALSE)),"", VLOOKUP(D25, D16:R35, 42, FALSE))</f>
        <v/>
      </c>
      <c r="D25" s="16" t="s">
        <v>92</v>
      </c>
      <c r="E25" s="17"/>
      <c r="F25" s="18"/>
      <c r="G25" s="9" t="s">
        <v>11</v>
      </c>
      <c r="H25" s="10" t="s">
        <v>12</v>
      </c>
      <c r="I25" s="97">
        <f>'VRZ BI (2027)'!J25</f>
        <v>1.0415000000000001</v>
      </c>
      <c r="J25" s="11">
        <f t="shared" ref="J25:J30" si="1">J24</f>
        <v>1.0415000000000001</v>
      </c>
      <c r="K25" s="12">
        <v>325</v>
      </c>
      <c r="L25" s="12"/>
      <c r="M25" s="10" t="s">
        <v>13</v>
      </c>
      <c r="N25" s="13"/>
      <c r="R25" s="98">
        <v>10</v>
      </c>
    </row>
    <row r="26" spans="2:18" s="98" customFormat="1" ht="14.4" x14ac:dyDescent="0.3">
      <c r="B26" s="98">
        <v>11</v>
      </c>
      <c r="C26" s="5" t="str">
        <f>IF(ISERROR(VLOOKUP(D26, D16:R35, 42, FALSE)),"", VLOOKUP(D26, D16:R35, 42, FALSE))</f>
        <v/>
      </c>
      <c r="D26" s="16" t="s">
        <v>93</v>
      </c>
      <c r="E26" s="17"/>
      <c r="F26" s="18"/>
      <c r="G26" s="9" t="s">
        <v>11</v>
      </c>
      <c r="H26" s="10" t="s">
        <v>12</v>
      </c>
      <c r="I26" s="97">
        <f>'VRZ BI (2027)'!J26</f>
        <v>1.0415000000000001</v>
      </c>
      <c r="J26" s="11">
        <f t="shared" si="1"/>
        <v>1.0415000000000001</v>
      </c>
      <c r="K26" s="12">
        <v>1500</v>
      </c>
      <c r="L26" s="12"/>
      <c r="M26" s="10" t="s">
        <v>13</v>
      </c>
      <c r="N26" s="13"/>
      <c r="R26" s="98">
        <v>11</v>
      </c>
    </row>
    <row r="27" spans="2:18" s="98" customFormat="1" ht="14.4" x14ac:dyDescent="0.3">
      <c r="B27" s="98">
        <v>12</v>
      </c>
      <c r="C27" s="5" t="str">
        <f>IF(ISERROR(VLOOKUP(D27, D16:R35, 42, FALSE)),"", VLOOKUP(D27, D16:R35, 42, FALSE))</f>
        <v/>
      </c>
      <c r="D27" s="16" t="s">
        <v>96</v>
      </c>
      <c r="E27" s="17"/>
      <c r="F27" s="18"/>
      <c r="G27" s="9" t="s">
        <v>11</v>
      </c>
      <c r="H27" s="10" t="s">
        <v>12</v>
      </c>
      <c r="I27" s="97">
        <f>'VRZ BI (2027)'!J27</f>
        <v>1.0415000000000001</v>
      </c>
      <c r="J27" s="11">
        <f t="shared" si="1"/>
        <v>1.0415000000000001</v>
      </c>
      <c r="K27" s="12">
        <v>350</v>
      </c>
      <c r="L27" s="12"/>
      <c r="M27" s="10" t="s">
        <v>13</v>
      </c>
      <c r="N27" s="13"/>
    </row>
    <row r="28" spans="2:18" s="98" customFormat="1" ht="14.4" x14ac:dyDescent="0.3">
      <c r="B28" s="98">
        <v>13</v>
      </c>
      <c r="C28" s="5" t="str">
        <f>IF(ISERROR(VLOOKUP(D28, D16:R35, 42, FALSE)),"", VLOOKUP(D28, D16:R35, 42, FALSE))</f>
        <v/>
      </c>
      <c r="D28" s="16" t="s">
        <v>97</v>
      </c>
      <c r="E28" s="17"/>
      <c r="F28" s="18"/>
      <c r="G28" s="9" t="s">
        <v>11</v>
      </c>
      <c r="H28" s="10" t="s">
        <v>12</v>
      </c>
      <c r="I28" s="97">
        <f>'VRZ BI (2027)'!J28</f>
        <v>1.0415000000000001</v>
      </c>
      <c r="J28" s="11">
        <f t="shared" si="1"/>
        <v>1.0415000000000001</v>
      </c>
      <c r="K28" s="12">
        <v>1500</v>
      </c>
      <c r="L28" s="12"/>
      <c r="M28" s="10" t="s">
        <v>13</v>
      </c>
      <c r="N28" s="13"/>
    </row>
    <row r="29" spans="2:18" s="98" customFormat="1" ht="14.4" x14ac:dyDescent="0.3">
      <c r="B29" s="98">
        <v>14</v>
      </c>
      <c r="C29" s="5" t="str">
        <f>IF(ISERROR(VLOOKUP(D29, D16:R35, 42, FALSE)),"", VLOOKUP(D29, D16:R35, 42, FALSE))</f>
        <v/>
      </c>
      <c r="D29" s="16" t="s">
        <v>94</v>
      </c>
      <c r="E29" s="17"/>
      <c r="F29" s="18"/>
      <c r="G29" s="9" t="s">
        <v>11</v>
      </c>
      <c r="H29" s="10" t="s">
        <v>12</v>
      </c>
      <c r="I29" s="97">
        <f>'VRZ BI (2027)'!J29</f>
        <v>1.0415000000000001</v>
      </c>
      <c r="J29" s="11">
        <f t="shared" si="1"/>
        <v>1.0415000000000001</v>
      </c>
      <c r="K29" s="12">
        <v>1000</v>
      </c>
      <c r="L29" s="12"/>
      <c r="M29" s="10" t="s">
        <v>13</v>
      </c>
      <c r="N29" s="13"/>
    </row>
    <row r="30" spans="2:18" s="98" customFormat="1" ht="14.4" x14ac:dyDescent="0.3">
      <c r="B30" s="98">
        <v>15</v>
      </c>
      <c r="C30" s="5" t="str">
        <f>IF(ISERROR(VLOOKUP(D30, D16:R35, 42, FALSE)),"", VLOOKUP(D30, D16:R35, 42, FALSE))</f>
        <v/>
      </c>
      <c r="D30" s="16" t="s">
        <v>95</v>
      </c>
      <c r="E30" s="17"/>
      <c r="F30" s="18"/>
      <c r="G30" s="9" t="s">
        <v>11</v>
      </c>
      <c r="H30" s="10" t="s">
        <v>12</v>
      </c>
      <c r="I30" s="97">
        <f>'VRZ BI (2027)'!J30</f>
        <v>1.0415000000000001</v>
      </c>
      <c r="J30" s="11">
        <f t="shared" si="1"/>
        <v>1.0415000000000001</v>
      </c>
      <c r="K30" s="12">
        <v>5000</v>
      </c>
      <c r="L30" s="12"/>
      <c r="M30" s="10" t="s">
        <v>13</v>
      </c>
      <c r="N30" s="13"/>
    </row>
    <row r="31" spans="2:18" s="98" customFormat="1" ht="14.4" x14ac:dyDescent="0.3">
      <c r="B31" s="98">
        <v>16</v>
      </c>
      <c r="C31" s="5" t="str">
        <f>IF(ISERROR(VLOOKUP(D31, D16:R35, 42, FALSE)),"", VLOOKUP(D31, D16:R35, 42, FALSE))</f>
        <v/>
      </c>
      <c r="D31" s="16" t="s">
        <v>23</v>
      </c>
      <c r="E31" s="17"/>
      <c r="F31" s="18"/>
      <c r="G31" s="9" t="s">
        <v>24</v>
      </c>
      <c r="H31" s="10"/>
      <c r="I31" s="97">
        <f>'VRZ BI (2027)'!J31</f>
        <v>0</v>
      </c>
      <c r="J31" s="11">
        <f t="shared" si="0"/>
        <v>0</v>
      </c>
      <c r="K31" s="12"/>
      <c r="L31" s="12"/>
      <c r="M31" s="10"/>
      <c r="N31" s="13"/>
    </row>
    <row r="32" spans="2:18" s="98" customFormat="1" ht="14.4" x14ac:dyDescent="0.3">
      <c r="B32" s="98">
        <v>17</v>
      </c>
      <c r="C32" s="5" t="str">
        <f>IF(ISERROR(VLOOKUP(D32, D16:R35, 42, FALSE)),"", VLOOKUP(D32, D16:R35, 42, FALSE))</f>
        <v/>
      </c>
      <c r="D32" s="16" t="s">
        <v>23</v>
      </c>
      <c r="E32" s="17"/>
      <c r="F32" s="18"/>
      <c r="G32" s="9" t="s">
        <v>24</v>
      </c>
      <c r="H32" s="10"/>
      <c r="I32" s="97">
        <f>'VRZ BI (2027)'!J32</f>
        <v>0</v>
      </c>
      <c r="J32" s="11">
        <f t="shared" si="0"/>
        <v>0</v>
      </c>
      <c r="K32" s="12"/>
      <c r="L32" s="12"/>
      <c r="M32" s="10"/>
      <c r="N32" s="13"/>
    </row>
    <row r="33" spans="2:15" s="98" customFormat="1" ht="14.4" x14ac:dyDescent="0.3">
      <c r="B33" s="98">
        <v>18</v>
      </c>
      <c r="C33" s="5" t="str">
        <f>IF(ISERROR(VLOOKUP(D33, D16:R35, 42, FALSE)),"", VLOOKUP(D33, D16:R35, 42, FALSE))</f>
        <v/>
      </c>
      <c r="D33" s="16" t="s">
        <v>23</v>
      </c>
      <c r="E33" s="17"/>
      <c r="F33" s="18"/>
      <c r="G33" s="9" t="s">
        <v>24</v>
      </c>
      <c r="H33" s="10"/>
      <c r="I33" s="97">
        <f>'VRZ BI (2027)'!J33</f>
        <v>0</v>
      </c>
      <c r="J33" s="11">
        <f t="shared" si="0"/>
        <v>0</v>
      </c>
      <c r="K33" s="12"/>
      <c r="L33" s="12"/>
      <c r="M33" s="10"/>
      <c r="N33" s="13"/>
    </row>
    <row r="34" spans="2:15" s="98" customFormat="1" ht="14.4" x14ac:dyDescent="0.3">
      <c r="B34" s="98">
        <v>19</v>
      </c>
      <c r="C34" s="5" t="str">
        <f>IF(ISERROR(VLOOKUP(D34, D16:R35, 42, FALSE)),"", VLOOKUP(D34, D16:R35, 42, FALSE))</f>
        <v/>
      </c>
      <c r="D34" s="16" t="s">
        <v>23</v>
      </c>
      <c r="E34" s="17"/>
      <c r="F34" s="18"/>
      <c r="G34" s="9" t="s">
        <v>24</v>
      </c>
      <c r="H34" s="10"/>
      <c r="I34" s="97">
        <f>'VRZ BI (2027)'!J34</f>
        <v>0</v>
      </c>
      <c r="J34" s="11">
        <f t="shared" si="0"/>
        <v>0</v>
      </c>
      <c r="K34" s="12"/>
      <c r="L34" s="12"/>
      <c r="M34" s="10"/>
      <c r="N34" s="13"/>
    </row>
    <row r="35" spans="2:15" s="98" customFormat="1" ht="14.4" x14ac:dyDescent="0.3">
      <c r="B35" s="98">
        <v>20</v>
      </c>
      <c r="C35" s="5" t="str">
        <f>IF(ISERROR(VLOOKUP(D35, D16:R35, 42, FALSE)),"", VLOOKUP(D35, D16:R35, 42, FALSE))</f>
        <v/>
      </c>
      <c r="D35" s="16" t="s">
        <v>23</v>
      </c>
      <c r="E35" s="17"/>
      <c r="F35" s="18"/>
      <c r="G35" s="9" t="s">
        <v>24</v>
      </c>
      <c r="H35" s="10"/>
      <c r="I35" s="97">
        <f>'VRZ BI (2027)'!J35</f>
        <v>0</v>
      </c>
      <c r="J35" s="11">
        <f t="shared" si="0"/>
        <v>0</v>
      </c>
      <c r="K35" s="12"/>
      <c r="L35" s="12"/>
      <c r="M35" s="10"/>
      <c r="N35" s="13"/>
    </row>
    <row r="36" spans="2:15" s="98" customFormat="1" x14ac:dyDescent="0.25">
      <c r="C36" s="5"/>
    </row>
    <row r="37" spans="2:15" s="98" customFormat="1" ht="15.6" x14ac:dyDescent="0.3">
      <c r="C37" s="5"/>
      <c r="D37" s="99" t="s">
        <v>25</v>
      </c>
    </row>
    <row r="38" spans="2:15" s="98" customFormat="1" ht="12.75" customHeight="1" x14ac:dyDescent="0.25">
      <c r="C38" s="5"/>
      <c r="D38" s="221" t="s">
        <v>1</v>
      </c>
      <c r="E38" s="222"/>
      <c r="F38" s="223"/>
      <c r="G38" s="230" t="s">
        <v>2</v>
      </c>
      <c r="H38" s="231" t="s">
        <v>26</v>
      </c>
      <c r="I38" s="231"/>
      <c r="J38" s="231"/>
      <c r="K38" s="231"/>
      <c r="L38" s="231"/>
      <c r="M38" s="231"/>
      <c r="N38" s="231" t="s">
        <v>27</v>
      </c>
      <c r="O38" s="231"/>
    </row>
    <row r="39" spans="2:15" s="98" customFormat="1" x14ac:dyDescent="0.25">
      <c r="C39" s="5"/>
      <c r="D39" s="224"/>
      <c r="E39" s="225"/>
      <c r="F39" s="226"/>
      <c r="G39" s="230"/>
      <c r="H39" s="232" t="s">
        <v>28</v>
      </c>
      <c r="I39" s="232"/>
      <c r="J39" s="232" t="s">
        <v>29</v>
      </c>
      <c r="K39" s="232"/>
      <c r="L39" s="232" t="s">
        <v>30</v>
      </c>
      <c r="M39" s="232"/>
      <c r="N39" s="232" t="s">
        <v>31</v>
      </c>
      <c r="O39" s="232"/>
    </row>
    <row r="40" spans="2:15" s="98" customFormat="1" x14ac:dyDescent="0.25">
      <c r="C40" s="5"/>
      <c r="D40" s="227"/>
      <c r="E40" s="228"/>
      <c r="F40" s="229"/>
      <c r="G40" s="230"/>
      <c r="H40" s="19" t="s">
        <v>32</v>
      </c>
      <c r="I40" s="19" t="s">
        <v>33</v>
      </c>
      <c r="J40" s="19" t="s">
        <v>32</v>
      </c>
      <c r="K40" s="19" t="s">
        <v>33</v>
      </c>
      <c r="L40" s="19" t="s">
        <v>32</v>
      </c>
      <c r="M40" s="19" t="s">
        <v>33</v>
      </c>
      <c r="N40" s="19" t="s">
        <v>32</v>
      </c>
      <c r="O40" s="19" t="s">
        <v>33</v>
      </c>
    </row>
    <row r="41" spans="2:15" s="98" customFormat="1" ht="14.4" x14ac:dyDescent="0.25">
      <c r="B41" s="98" t="str">
        <f t="shared" ref="B41:B60" si="2">H16</f>
        <v>RPP</v>
      </c>
      <c r="C41" s="5">
        <v>1</v>
      </c>
      <c r="D41" s="220" t="str">
        <f t="shared" ref="D41:D48" si="3">IF(ISBLANK(D16), "", IF(D16 = "Add additional scenarios if required", "", IF(M16="YES", D16 &amp; " - " &amp; H16 &amp; " - Interval Customers", D16 &amp; " - " &amp;H16)))</f>
        <v>Residential - RPP</v>
      </c>
      <c r="E41" s="220"/>
      <c r="F41" s="220"/>
      <c r="G41" s="100" t="str">
        <f t="shared" ref="G41:G60" si="4">IF(ISBLANK(G16), "", G16)</f>
        <v>kWh</v>
      </c>
      <c r="H41" s="101">
        <f t="shared" ref="H41:H60" si="5">IF(LEN($G41)&gt;1, (SUMPRODUCT(--($C$64:$C$1986=$B16), --($A$64:$A$1986=$D16), --($B$64:$B$1986="ST_A"), $L$64:$L$1986)), "")</f>
        <v>4.1299999999999955</v>
      </c>
      <c r="I41" s="102">
        <f t="shared" ref="I41:I60" si="6">IF(LEN($G41)&gt;1, (SUMPRODUCT(--($C$64:$C$1986=$B16), --($A$64:$A$1986=$D16), --($B$64:$B$1986="ST_A"), $M$64:$M$1986)), "")</f>
        <v>7.529242322379523E-2</v>
      </c>
      <c r="J41" s="101">
        <f t="shared" ref="J41:J60" si="7">IF(LEN($G41)&gt;1, (SUMPRODUCT(--($C$64:$C$1986=$B16), --($A$64:$A$1986=$D16), --($B$64:$B$1986="ST_B"), $L$64:$L$1986)), "")</f>
        <v>4.1875087468936627</v>
      </c>
      <c r="K41" s="102">
        <f t="shared" ref="K41:K60" si="8">IF(LEN($G41)&gt;1, (SUMPRODUCT(--($C$64:$C$1986=$B16), --($A$64:$A$1986=$D16), --($B$64:$B$1986="ST_B"), $M$64:$M$1986)), "")</f>
        <v>6.9078400458370492E-2</v>
      </c>
      <c r="L41" s="101">
        <f t="shared" ref="L41:L60" si="9">IF(LEN($G41)&gt;1, (SUMPRODUCT(--($C$64:$C$1986=$B16), --($A$64:$A$1986=$D16), --($B$64:$B$1986="ST_C"), $L$64:$L$1986)), "")</f>
        <v>5.2810837468936569</v>
      </c>
      <c r="M41" s="102">
        <f t="shared" ref="M41:M60" si="10">IF(LEN($G41)&gt;1, (SUMPRODUCT(--($C$64:$C$1986=$B16), --($A$64:$A$1986=$D16), --($B$64:$B$1986="ST_C"), $M$64:$M$1986)), "")</f>
        <v>6.5004870984563812E-2</v>
      </c>
      <c r="N41" s="101">
        <f t="shared" ref="N41:N60" si="11">IF(LEN($G41)&gt;1, (SUMPRODUCT(--($C$64:$C$1986=$B16), --($A$64:$A$1986=$D16), --($B$64:$B$1986=$B41&amp;"_TOTAL"), $L$64:$L$1986)), "")</f>
        <v>4.7265699534698342</v>
      </c>
      <c r="O41" s="102">
        <f t="shared" ref="O41:O60" si="12">IF(LEN($G41)&gt;1, (SUMPRODUCT(--($C$64:$C$1986=$B16), --($A$64:$A$1986=$D16), --($B$64:$B$1986=$B41&amp;"_TOTAL"), $M$64:$M$1986)), "")</f>
        <v>2.9133587396515122E-2</v>
      </c>
    </row>
    <row r="42" spans="2:15" s="98" customFormat="1" ht="14.4" x14ac:dyDescent="0.25">
      <c r="B42" s="98" t="str">
        <f t="shared" si="2"/>
        <v>RPP</v>
      </c>
      <c r="C42" s="5">
        <v>2</v>
      </c>
      <c r="D42" s="220" t="str">
        <f t="shared" si="3"/>
        <v>Seasonal Residential - RPP</v>
      </c>
      <c r="E42" s="220"/>
      <c r="F42" s="220"/>
      <c r="G42" s="100" t="str">
        <f t="shared" si="4"/>
        <v>kWh</v>
      </c>
      <c r="H42" s="101">
        <f t="shared" si="5"/>
        <v>7.2000000000000028</v>
      </c>
      <c r="I42" s="102">
        <f t="shared" si="6"/>
        <v>7.5587752892548002E-2</v>
      </c>
      <c r="J42" s="101">
        <f t="shared" si="7"/>
        <v>7.2629345707444628</v>
      </c>
      <c r="K42" s="102">
        <f t="shared" si="8"/>
        <v>7.1992986592328528E-2</v>
      </c>
      <c r="L42" s="101">
        <f t="shared" si="9"/>
        <v>8.3252645707444657</v>
      </c>
      <c r="M42" s="102">
        <f t="shared" si="10"/>
        <v>6.8644621232364048E-2</v>
      </c>
      <c r="N42" s="101">
        <f t="shared" si="11"/>
        <v>7.4511117908163271</v>
      </c>
      <c r="O42" s="102">
        <f t="shared" si="12"/>
        <v>3.927051968118115E-2</v>
      </c>
    </row>
    <row r="43" spans="2:15" s="98" customFormat="1" ht="14.4" x14ac:dyDescent="0.25">
      <c r="B43" s="98" t="str">
        <f t="shared" si="2"/>
        <v>RPP</v>
      </c>
      <c r="C43" s="5">
        <v>3</v>
      </c>
      <c r="D43" s="220" t="str">
        <f t="shared" si="3"/>
        <v>GS &lt;50 - RPP</v>
      </c>
      <c r="E43" s="220"/>
      <c r="F43" s="220"/>
      <c r="G43" s="100" t="str">
        <f t="shared" si="4"/>
        <v>kWh</v>
      </c>
      <c r="H43" s="101">
        <f t="shared" si="5"/>
        <v>7.7999999999999972</v>
      </c>
      <c r="I43" s="102">
        <f t="shared" si="6"/>
        <v>7.3023630583546453E-2</v>
      </c>
      <c r="J43" s="101">
        <f t="shared" si="7"/>
        <v>7.9430841342385889</v>
      </c>
      <c r="K43" s="102">
        <f t="shared" si="8"/>
        <v>6.5529205375858268E-2</v>
      </c>
      <c r="L43" s="101">
        <f t="shared" si="9"/>
        <v>10.65098413423857</v>
      </c>
      <c r="M43" s="102">
        <f t="shared" si="10"/>
        <v>6.2060349461503184E-2</v>
      </c>
      <c r="N43" s="101">
        <f t="shared" si="11"/>
        <v>9.5326308001435223</v>
      </c>
      <c r="O43" s="102">
        <f t="shared" si="12"/>
        <v>2.4319929903698703E-2</v>
      </c>
    </row>
    <row r="44" spans="2:15" s="98" customFormat="1" ht="14.4" x14ac:dyDescent="0.25">
      <c r="B44" s="98" t="str">
        <f t="shared" si="2"/>
        <v>Non-RPP (Other)</v>
      </c>
      <c r="C44" s="5">
        <v>4</v>
      </c>
      <c r="D44" s="220" t="str">
        <f t="shared" si="3"/>
        <v>GS 50 - 2,999 kW - Non-RPP (Other)</v>
      </c>
      <c r="E44" s="220"/>
      <c r="F44" s="220"/>
      <c r="G44" s="100" t="str">
        <f t="shared" si="4"/>
        <v>kW</v>
      </c>
      <c r="H44" s="101">
        <f t="shared" si="5"/>
        <v>106.67999999999984</v>
      </c>
      <c r="I44" s="102">
        <f t="shared" si="6"/>
        <v>7.1371472909287553E-2</v>
      </c>
      <c r="J44" s="101">
        <f t="shared" si="7"/>
        <v>111.93036873096025</v>
      </c>
      <c r="K44" s="102">
        <f t="shared" si="8"/>
        <v>6.9401487010181659E-2</v>
      </c>
      <c r="L44" s="101">
        <f t="shared" si="9"/>
        <v>215.51286873096024</v>
      </c>
      <c r="M44" s="102">
        <f t="shared" si="10"/>
        <v>6.1072263142299937E-2</v>
      </c>
      <c r="N44" s="101">
        <f t="shared" si="11"/>
        <v>243.52954166598283</v>
      </c>
      <c r="O44" s="102">
        <f t="shared" si="12"/>
        <v>1.6868538150503983E-2</v>
      </c>
    </row>
    <row r="45" spans="2:15" s="98" customFormat="1" ht="14.4" x14ac:dyDescent="0.25">
      <c r="B45" s="98" t="str">
        <f t="shared" si="2"/>
        <v>Non-RPP (Other)</v>
      </c>
      <c r="C45" s="5">
        <v>5</v>
      </c>
      <c r="D45" s="220" t="str">
        <f t="shared" si="3"/>
        <v>GS 3,000 - 4,999 kW - Non-RPP (Other)</v>
      </c>
      <c r="E45" s="220"/>
      <c r="F45" s="220"/>
      <c r="G45" s="100" t="str">
        <f t="shared" si="4"/>
        <v>kW</v>
      </c>
      <c r="H45" s="101">
        <f t="shared" si="5"/>
        <v>1850.4000000000015</v>
      </c>
      <c r="I45" s="102">
        <f t="shared" si="6"/>
        <v>6.498188170779895E-2</v>
      </c>
      <c r="J45" s="101">
        <f t="shared" si="7"/>
        <v>1935.6290510980434</v>
      </c>
      <c r="K45" s="102">
        <f t="shared" si="8"/>
        <v>6.3714206726005987E-2</v>
      </c>
      <c r="L45" s="101">
        <f t="shared" si="9"/>
        <v>4105.6290510980471</v>
      </c>
      <c r="M45" s="102">
        <f t="shared" si="10"/>
        <v>5.8329973942042118E-2</v>
      </c>
      <c r="N45" s="101">
        <f t="shared" si="11"/>
        <v>4639.3608277407475</v>
      </c>
      <c r="O45" s="102">
        <f t="shared" si="12"/>
        <v>1.305405961930621E-2</v>
      </c>
    </row>
    <row r="46" spans="2:15" s="98" customFormat="1" ht="14.4" x14ac:dyDescent="0.25">
      <c r="B46" s="98" t="str">
        <f t="shared" si="2"/>
        <v>Non-RPP (Other)</v>
      </c>
      <c r="C46" s="5">
        <v>6</v>
      </c>
      <c r="D46" s="220" t="str">
        <f t="shared" si="3"/>
        <v>Large Use &gt;5MW - Non-RPP (Other)</v>
      </c>
      <c r="E46" s="220"/>
      <c r="F46" s="220"/>
      <c r="G46" s="100" t="str">
        <f t="shared" si="4"/>
        <v>kW</v>
      </c>
      <c r="H46" s="101">
        <f t="shared" si="5"/>
        <v>4996.1000000000058</v>
      </c>
      <c r="I46" s="102">
        <f t="shared" si="6"/>
        <v>6.4042305933458235E-2</v>
      </c>
      <c r="J46" s="101">
        <f t="shared" si="7"/>
        <v>5305.5548615156877</v>
      </c>
      <c r="K46" s="102">
        <f t="shared" si="8"/>
        <v>6.2486603212172163E-2</v>
      </c>
      <c r="L46" s="101">
        <f t="shared" si="9"/>
        <v>11504.85486151572</v>
      </c>
      <c r="M46" s="102">
        <f t="shared" si="10"/>
        <v>5.7659035727227061E-2</v>
      </c>
      <c r="N46" s="101">
        <f t="shared" si="11"/>
        <v>13000.48599351279</v>
      </c>
      <c r="O46" s="102">
        <f t="shared" si="12"/>
        <v>1.3181635363595842E-2</v>
      </c>
    </row>
    <row r="47" spans="2:15" s="98" customFormat="1" ht="14.4" x14ac:dyDescent="0.25">
      <c r="B47" s="98" t="str">
        <f t="shared" si="2"/>
        <v>RPP</v>
      </c>
      <c r="C47" s="5">
        <v>7</v>
      </c>
      <c r="D47" s="220" t="str">
        <f t="shared" si="3"/>
        <v>Unmetered Scattered Load - RPP</v>
      </c>
      <c r="E47" s="220"/>
      <c r="F47" s="220"/>
      <c r="G47" s="100" t="str">
        <f t="shared" si="4"/>
        <v>kWh</v>
      </c>
      <c r="H47" s="101">
        <f t="shared" si="5"/>
        <v>1.9599999999999973</v>
      </c>
      <c r="I47" s="102">
        <f t="shared" si="6"/>
        <v>7.5052743543433623E-2</v>
      </c>
      <c r="J47" s="101">
        <f t="shared" si="7"/>
        <v>1.9925680197515483</v>
      </c>
      <c r="K47" s="102">
        <f t="shared" si="8"/>
        <v>6.8066944662304563E-2</v>
      </c>
      <c r="L47" s="101">
        <f t="shared" si="9"/>
        <v>2.6487130197515469</v>
      </c>
      <c r="M47" s="102">
        <f t="shared" si="10"/>
        <v>6.5139035062781611E-2</v>
      </c>
      <c r="N47" s="101">
        <f t="shared" si="11"/>
        <v>2.3705981526776299</v>
      </c>
      <c r="O47" s="102">
        <f t="shared" si="12"/>
        <v>2.62820170459254E-2</v>
      </c>
    </row>
    <row r="48" spans="2:15" s="98" customFormat="1" ht="14.4" x14ac:dyDescent="0.25">
      <c r="B48" s="98" t="str">
        <f t="shared" si="2"/>
        <v>RPP</v>
      </c>
      <c r="C48" s="5">
        <v>8</v>
      </c>
      <c r="D48" s="220" t="str">
        <f t="shared" si="3"/>
        <v>Sentinel - RPP</v>
      </c>
      <c r="E48" s="220"/>
      <c r="F48" s="220"/>
      <c r="G48" s="100" t="str">
        <f t="shared" si="4"/>
        <v>kW</v>
      </c>
      <c r="H48" s="101">
        <f t="shared" si="5"/>
        <v>1.0534600000000012</v>
      </c>
      <c r="I48" s="102">
        <f t="shared" si="6"/>
        <v>7.5507240658398159E-2</v>
      </c>
      <c r="J48" s="101">
        <f t="shared" si="7"/>
        <v>1.0573682382731064</v>
      </c>
      <c r="K48" s="102">
        <f t="shared" si="8"/>
        <v>7.3490788433950516E-2</v>
      </c>
      <c r="L48" s="101">
        <f t="shared" si="9"/>
        <v>1.1340882382731081</v>
      </c>
      <c r="M48" s="102">
        <f t="shared" si="10"/>
        <v>7.1746378858577084E-2</v>
      </c>
      <c r="N48" s="101">
        <f t="shared" si="11"/>
        <v>1.0150089732544352</v>
      </c>
      <c r="O48" s="102">
        <f t="shared" si="12"/>
        <v>4.7176420081974521E-2</v>
      </c>
    </row>
    <row r="49" spans="2:15" s="98" customFormat="1" ht="14.4" x14ac:dyDescent="0.25">
      <c r="B49" s="98" t="str">
        <f t="shared" si="2"/>
        <v>Non-RPP (Other)</v>
      </c>
      <c r="C49" s="5">
        <v>9</v>
      </c>
      <c r="D49" s="220" t="str">
        <f t="shared" ref="D49:D51" si="13">IF(ISBLANK(D24), "", IF(D24 = "Add additional scenarios if required", "", IF(M24="YES", D24 &amp; " - " &amp; H24 &amp; " - Interval Customers", D24 &amp; " - " &amp;H24)))</f>
        <v>Street Light - Non-RPP (Other)</v>
      </c>
      <c r="E49" s="220"/>
      <c r="F49" s="220"/>
      <c r="G49" s="100" t="str">
        <f t="shared" si="4"/>
        <v>kW</v>
      </c>
      <c r="H49" s="101">
        <f t="shared" si="5"/>
        <v>1489.5144069167836</v>
      </c>
      <c r="I49" s="102">
        <f t="shared" si="6"/>
        <v>7.2144291905118244E-2</v>
      </c>
      <c r="J49" s="101">
        <f t="shared" si="7"/>
        <v>1508.3039431483812</v>
      </c>
      <c r="K49" s="102">
        <f t="shared" si="8"/>
        <v>7.1407509226603841E-2</v>
      </c>
      <c r="L49" s="101">
        <f t="shared" si="9"/>
        <v>1875.7214386034648</v>
      </c>
      <c r="M49" s="102">
        <f t="shared" si="10"/>
        <v>6.7181828110676287E-2</v>
      </c>
      <c r="N49" s="101">
        <f t="shared" si="11"/>
        <v>2119.5652256219182</v>
      </c>
      <c r="O49" s="102">
        <f t="shared" si="12"/>
        <v>2.5829799692650521E-2</v>
      </c>
    </row>
    <row r="50" spans="2:15" s="98" customFormat="1" ht="14.4" x14ac:dyDescent="0.25">
      <c r="B50" s="98" t="str">
        <f t="shared" si="2"/>
        <v>RPP</v>
      </c>
      <c r="C50" s="5">
        <v>10</v>
      </c>
      <c r="D50" s="220" t="str">
        <f t="shared" si="13"/>
        <v>Residential (Low) - RPP</v>
      </c>
      <c r="E50" s="220"/>
      <c r="F50" s="220"/>
      <c r="G50" s="100" t="str">
        <f t="shared" si="4"/>
        <v>kWh</v>
      </c>
      <c r="H50" s="101">
        <f t="shared" si="5"/>
        <v>4.1299999999999955</v>
      </c>
      <c r="I50" s="102">
        <f t="shared" si="6"/>
        <v>7.529242322379523E-2</v>
      </c>
      <c r="J50" s="101">
        <f t="shared" si="7"/>
        <v>4.1549204569872558</v>
      </c>
      <c r="K50" s="102">
        <f t="shared" si="8"/>
        <v>7.206190276240837E-2</v>
      </c>
      <c r="L50" s="101">
        <f t="shared" si="9"/>
        <v>4.6288029569872577</v>
      </c>
      <c r="M50" s="102">
        <f t="shared" si="10"/>
        <v>6.9508093032571536E-2</v>
      </c>
      <c r="N50" s="101">
        <f t="shared" si="11"/>
        <v>4.1427786465035865</v>
      </c>
      <c r="O50" s="102">
        <f t="shared" si="12"/>
        <v>4.2048792068656186E-2</v>
      </c>
    </row>
    <row r="51" spans="2:15" s="98" customFormat="1" ht="14.4" x14ac:dyDescent="0.25">
      <c r="B51" s="98" t="str">
        <f t="shared" si="2"/>
        <v>RPP</v>
      </c>
      <c r="C51" s="5">
        <v>11</v>
      </c>
      <c r="D51" s="220" t="str">
        <f t="shared" si="13"/>
        <v>Residential (High) - RPP</v>
      </c>
      <c r="E51" s="220"/>
      <c r="F51" s="220"/>
      <c r="G51" s="100" t="str">
        <f t="shared" si="4"/>
        <v>kWh</v>
      </c>
      <c r="H51" s="101">
        <f t="shared" si="5"/>
        <v>4.1299999999999955</v>
      </c>
      <c r="I51" s="102">
        <f t="shared" si="6"/>
        <v>7.529242322379523E-2</v>
      </c>
      <c r="J51" s="101">
        <f t="shared" si="7"/>
        <v>4.2450174937873442</v>
      </c>
      <c r="K51" s="102">
        <f t="shared" si="8"/>
        <v>6.4468180679221387E-2</v>
      </c>
      <c r="L51" s="101">
        <f t="shared" si="9"/>
        <v>6.4321674937873325</v>
      </c>
      <c r="M51" s="102">
        <f t="shared" si="10"/>
        <v>6.0063133657549617E-2</v>
      </c>
      <c r="N51" s="101">
        <f t="shared" si="11"/>
        <v>5.7567899069396731</v>
      </c>
      <c r="O51" s="102">
        <f t="shared" si="12"/>
        <v>2.0958510244144031E-2</v>
      </c>
    </row>
    <row r="52" spans="2:15" s="98" customFormat="1" ht="14.4" x14ac:dyDescent="0.25">
      <c r="B52" s="98" t="str">
        <f t="shared" si="2"/>
        <v>RPP</v>
      </c>
      <c r="C52" s="5">
        <v>12</v>
      </c>
      <c r="D52" s="220" t="str">
        <f t="shared" ref="D52:D60" si="14">IF(ISBLANK(D27), "", IF(D27 = "Add additional scenarios if required", "", IF(M27="YES", D27 &amp; " - " &amp; H27 &amp; " - Interval Customers", D27 &amp; " - " &amp;H27)))</f>
        <v>Seasonal Residential (Low) - RPP</v>
      </c>
      <c r="E52" s="220"/>
      <c r="F52" s="220"/>
      <c r="G52" s="100" t="str">
        <f t="shared" si="4"/>
        <v>kWh</v>
      </c>
      <c r="H52" s="101">
        <f t="shared" si="5"/>
        <v>7.2000000000000028</v>
      </c>
      <c r="I52" s="102">
        <f t="shared" si="6"/>
        <v>7.5587752892548002E-2</v>
      </c>
      <c r="J52" s="101">
        <f t="shared" si="7"/>
        <v>7.2323927937655412</v>
      </c>
      <c r="K52" s="102">
        <f t="shared" si="8"/>
        <v>7.3448098425410974E-2</v>
      </c>
      <c r="L52" s="101">
        <f t="shared" si="9"/>
        <v>7.7791802937655348</v>
      </c>
      <c r="M52" s="102">
        <f t="shared" si="10"/>
        <v>7.1389745112169486E-2</v>
      </c>
      <c r="N52" s="101">
        <f t="shared" si="11"/>
        <v>6.9623663629201644</v>
      </c>
      <c r="O52" s="102">
        <f t="shared" si="12"/>
        <v>4.9936407125875271E-2</v>
      </c>
    </row>
    <row r="53" spans="2:15" s="98" customFormat="1" ht="14.4" x14ac:dyDescent="0.25">
      <c r="B53" s="98" t="str">
        <f t="shared" si="2"/>
        <v>RPP</v>
      </c>
      <c r="C53" s="5">
        <v>13</v>
      </c>
      <c r="D53" s="220" t="str">
        <f t="shared" si="14"/>
        <v>Seasonal Residential (High) - RPP</v>
      </c>
      <c r="E53" s="220"/>
      <c r="F53" s="220"/>
      <c r="G53" s="100" t="str">
        <f t="shared" si="4"/>
        <v>kWh</v>
      </c>
      <c r="H53" s="101">
        <f t="shared" si="5"/>
        <v>7.2000000000000028</v>
      </c>
      <c r="I53" s="102">
        <f t="shared" si="6"/>
        <v>7.5587752892548002E-2</v>
      </c>
      <c r="J53" s="101">
        <f t="shared" si="7"/>
        <v>7.3388262589951552</v>
      </c>
      <c r="K53" s="102">
        <f t="shared" si="8"/>
        <v>6.8661892526066762E-2</v>
      </c>
      <c r="L53" s="101">
        <f t="shared" si="9"/>
        <v>9.6822012589951498</v>
      </c>
      <c r="M53" s="102">
        <f t="shared" si="10"/>
        <v>6.3750556176576822E-2</v>
      </c>
      <c r="N53" s="101">
        <f t="shared" si="11"/>
        <v>8.6655701268007306</v>
      </c>
      <c r="O53" s="102">
        <f t="shared" si="12"/>
        <v>2.7530791427960305E-2</v>
      </c>
    </row>
    <row r="54" spans="2:15" s="98" customFormat="1" ht="14.4" x14ac:dyDescent="0.25">
      <c r="B54" s="98" t="str">
        <f t="shared" si="2"/>
        <v>RPP</v>
      </c>
      <c r="C54" s="5">
        <v>14</v>
      </c>
      <c r="D54" s="220" t="str">
        <f t="shared" si="14"/>
        <v>GS &lt; 50 (Low) - RPP</v>
      </c>
      <c r="E54" s="220"/>
      <c r="F54" s="220"/>
      <c r="G54" s="100" t="str">
        <f t="shared" si="4"/>
        <v>kWh</v>
      </c>
      <c r="H54" s="101">
        <f t="shared" si="5"/>
        <v>3.8999999999999915</v>
      </c>
      <c r="I54" s="102">
        <f t="shared" si="6"/>
        <v>5.8185186822510927E-2</v>
      </c>
      <c r="J54" s="101">
        <f t="shared" si="7"/>
        <v>3.9715420671192874</v>
      </c>
      <c r="K54" s="102">
        <f t="shared" si="8"/>
        <v>5.3354260133762835E-2</v>
      </c>
      <c r="L54" s="101">
        <f t="shared" si="9"/>
        <v>5.3254920671192849</v>
      </c>
      <c r="M54" s="102">
        <f t="shared" si="10"/>
        <v>5.3446523103828872E-2</v>
      </c>
      <c r="N54" s="101">
        <f t="shared" si="11"/>
        <v>4.7663154000717611</v>
      </c>
      <c r="O54" s="102">
        <f t="shared" si="12"/>
        <v>2.2862914920679944E-2</v>
      </c>
    </row>
    <row r="55" spans="2:15" s="98" customFormat="1" ht="14.4" x14ac:dyDescent="0.25">
      <c r="B55" s="98" t="str">
        <f t="shared" si="2"/>
        <v>RPP</v>
      </c>
      <c r="C55" s="5">
        <v>15</v>
      </c>
      <c r="D55" s="220" t="str">
        <f t="shared" si="14"/>
        <v>GS &lt; 50 (High) - RPP</v>
      </c>
      <c r="E55" s="220"/>
      <c r="F55" s="220"/>
      <c r="G55" s="100" t="str">
        <f t="shared" si="4"/>
        <v>kWh</v>
      </c>
      <c r="H55" s="101">
        <f t="shared" si="5"/>
        <v>19.5</v>
      </c>
      <c r="I55" s="102">
        <f t="shared" si="6"/>
        <v>8.6215721628312356E-2</v>
      </c>
      <c r="J55" s="101">
        <f t="shared" si="7"/>
        <v>19.857710335596494</v>
      </c>
      <c r="K55" s="102">
        <f t="shared" si="8"/>
        <v>7.5924342005750517E-2</v>
      </c>
      <c r="L55" s="101">
        <f t="shared" si="9"/>
        <v>26.627460335596481</v>
      </c>
      <c r="M55" s="102">
        <f t="shared" si="10"/>
        <v>6.8704053308648816E-2</v>
      </c>
      <c r="N55" s="101">
        <f t="shared" si="11"/>
        <v>23.83157700035872</v>
      </c>
      <c r="O55" s="102">
        <f t="shared" si="12"/>
        <v>2.5286821789934914E-2</v>
      </c>
    </row>
    <row r="56" spans="2:15" s="98" customFormat="1" ht="14.4" x14ac:dyDescent="0.25">
      <c r="B56" s="98">
        <f t="shared" si="2"/>
        <v>0</v>
      </c>
      <c r="C56" s="5">
        <v>16</v>
      </c>
      <c r="D56" s="220" t="str">
        <f t="shared" si="14"/>
        <v/>
      </c>
      <c r="E56" s="220"/>
      <c r="F56" s="220"/>
      <c r="G56" s="100" t="str">
        <f t="shared" si="4"/>
        <v/>
      </c>
      <c r="H56" s="101" t="str">
        <f t="shared" si="5"/>
        <v/>
      </c>
      <c r="I56" s="102" t="str">
        <f t="shared" si="6"/>
        <v/>
      </c>
      <c r="J56" s="101" t="str">
        <f t="shared" si="7"/>
        <v/>
      </c>
      <c r="K56" s="102" t="str">
        <f t="shared" si="8"/>
        <v/>
      </c>
      <c r="L56" s="101" t="str">
        <f t="shared" si="9"/>
        <v/>
      </c>
      <c r="M56" s="102" t="str">
        <f t="shared" si="10"/>
        <v/>
      </c>
      <c r="N56" s="101" t="str">
        <f t="shared" si="11"/>
        <v/>
      </c>
      <c r="O56" s="102" t="str">
        <f t="shared" si="12"/>
        <v/>
      </c>
    </row>
    <row r="57" spans="2:15" s="98" customFormat="1" ht="14.4" x14ac:dyDescent="0.25">
      <c r="B57" s="98">
        <f t="shared" si="2"/>
        <v>0</v>
      </c>
      <c r="C57" s="5">
        <v>17</v>
      </c>
      <c r="D57" s="220" t="str">
        <f t="shared" si="14"/>
        <v/>
      </c>
      <c r="E57" s="220"/>
      <c r="F57" s="220"/>
      <c r="G57" s="100" t="str">
        <f t="shared" si="4"/>
        <v/>
      </c>
      <c r="H57" s="101" t="str">
        <f t="shared" si="5"/>
        <v/>
      </c>
      <c r="I57" s="102" t="str">
        <f t="shared" si="6"/>
        <v/>
      </c>
      <c r="J57" s="101" t="str">
        <f t="shared" si="7"/>
        <v/>
      </c>
      <c r="K57" s="102" t="str">
        <f t="shared" si="8"/>
        <v/>
      </c>
      <c r="L57" s="101" t="str">
        <f t="shared" si="9"/>
        <v/>
      </c>
      <c r="M57" s="102" t="str">
        <f t="shared" si="10"/>
        <v/>
      </c>
      <c r="N57" s="101" t="str">
        <f t="shared" si="11"/>
        <v/>
      </c>
      <c r="O57" s="102" t="str">
        <f t="shared" si="12"/>
        <v/>
      </c>
    </row>
    <row r="58" spans="2:15" s="98" customFormat="1" ht="14.4" x14ac:dyDescent="0.25">
      <c r="B58" s="98">
        <f t="shared" si="2"/>
        <v>0</v>
      </c>
      <c r="C58" s="5">
        <v>18</v>
      </c>
      <c r="D58" s="220" t="str">
        <f t="shared" si="14"/>
        <v/>
      </c>
      <c r="E58" s="220"/>
      <c r="F58" s="220"/>
      <c r="G58" s="100" t="str">
        <f t="shared" si="4"/>
        <v/>
      </c>
      <c r="H58" s="101" t="str">
        <f t="shared" si="5"/>
        <v/>
      </c>
      <c r="I58" s="102" t="str">
        <f t="shared" si="6"/>
        <v/>
      </c>
      <c r="J58" s="101" t="str">
        <f t="shared" si="7"/>
        <v/>
      </c>
      <c r="K58" s="102" t="str">
        <f t="shared" si="8"/>
        <v/>
      </c>
      <c r="L58" s="101" t="str">
        <f t="shared" si="9"/>
        <v/>
      </c>
      <c r="M58" s="102" t="str">
        <f t="shared" si="10"/>
        <v/>
      </c>
      <c r="N58" s="101" t="str">
        <f t="shared" si="11"/>
        <v/>
      </c>
      <c r="O58" s="102" t="str">
        <f t="shared" si="12"/>
        <v/>
      </c>
    </row>
    <row r="59" spans="2:15" s="98" customFormat="1" ht="14.4" x14ac:dyDescent="0.25">
      <c r="B59" s="98">
        <f t="shared" si="2"/>
        <v>0</v>
      </c>
      <c r="C59" s="5">
        <v>19</v>
      </c>
      <c r="D59" s="220" t="str">
        <f t="shared" si="14"/>
        <v/>
      </c>
      <c r="E59" s="220"/>
      <c r="F59" s="220"/>
      <c r="G59" s="100" t="str">
        <f t="shared" si="4"/>
        <v/>
      </c>
      <c r="H59" s="101" t="str">
        <f t="shared" si="5"/>
        <v/>
      </c>
      <c r="I59" s="102" t="str">
        <f t="shared" si="6"/>
        <v/>
      </c>
      <c r="J59" s="101" t="str">
        <f t="shared" si="7"/>
        <v/>
      </c>
      <c r="K59" s="102" t="str">
        <f t="shared" si="8"/>
        <v/>
      </c>
      <c r="L59" s="101" t="str">
        <f t="shared" si="9"/>
        <v/>
      </c>
      <c r="M59" s="102" t="str">
        <f t="shared" si="10"/>
        <v/>
      </c>
      <c r="N59" s="101" t="str">
        <f t="shared" si="11"/>
        <v/>
      </c>
      <c r="O59" s="102" t="str">
        <f t="shared" si="12"/>
        <v/>
      </c>
    </row>
    <row r="60" spans="2:15" s="98" customFormat="1" ht="14.4" x14ac:dyDescent="0.25">
      <c r="B60" s="98">
        <f t="shared" si="2"/>
        <v>0</v>
      </c>
      <c r="C60" s="5">
        <v>20</v>
      </c>
      <c r="D60" s="220" t="str">
        <f t="shared" si="14"/>
        <v/>
      </c>
      <c r="E60" s="220"/>
      <c r="F60" s="220"/>
      <c r="G60" s="100" t="str">
        <f t="shared" si="4"/>
        <v/>
      </c>
      <c r="H60" s="101" t="str">
        <f t="shared" si="5"/>
        <v/>
      </c>
      <c r="I60" s="102" t="str">
        <f t="shared" si="6"/>
        <v/>
      </c>
      <c r="J60" s="101" t="str">
        <f t="shared" si="7"/>
        <v/>
      </c>
      <c r="K60" s="102" t="str">
        <f t="shared" si="8"/>
        <v/>
      </c>
      <c r="L60" s="101" t="str">
        <f t="shared" si="9"/>
        <v/>
      </c>
      <c r="M60" s="102" t="str">
        <f t="shared" si="10"/>
        <v/>
      </c>
      <c r="N60" s="101" t="str">
        <f t="shared" si="11"/>
        <v/>
      </c>
      <c r="O60" s="102" t="str">
        <f t="shared" si="12"/>
        <v/>
      </c>
    </row>
    <row r="61" spans="2:15" s="98" customFormat="1" x14ac:dyDescent="0.25">
      <c r="C61" s="5"/>
    </row>
    <row r="62" spans="2:15" ht="5.25" customHeight="1" x14ac:dyDescent="0.25"/>
    <row r="63" spans="2:15" s="98" customFormat="1" x14ac:dyDescent="0.25">
      <c r="C63" s="5"/>
    </row>
    <row r="64" spans="2:15" x14ac:dyDescent="0.25">
      <c r="C64" s="103"/>
      <c r="D64" s="104" t="s">
        <v>34</v>
      </c>
      <c r="E64" s="246" t="str">
        <f>D16</f>
        <v>Residential</v>
      </c>
      <c r="F64" s="246"/>
      <c r="G64" s="246"/>
      <c r="H64" s="246"/>
      <c r="I64" s="246"/>
      <c r="J64" s="246"/>
      <c r="K64" s="103" t="str">
        <f>IF(N16="DEMAND - INTERVAL","RTSR - INTERVAL METERED","")</f>
        <v/>
      </c>
    </row>
    <row r="65" spans="1:14" x14ac:dyDescent="0.25">
      <c r="C65" s="103"/>
      <c r="D65" s="104" t="s">
        <v>35</v>
      </c>
      <c r="E65" s="236" t="str">
        <f>H16</f>
        <v>RPP</v>
      </c>
      <c r="F65" s="236"/>
      <c r="G65" s="236"/>
      <c r="H65" s="20"/>
      <c r="I65" s="20"/>
    </row>
    <row r="66" spans="1:14" ht="15.6" x14ac:dyDescent="0.25">
      <c r="C66" s="103"/>
      <c r="D66" s="104" t="s">
        <v>36</v>
      </c>
      <c r="E66" s="21">
        <f>K16</f>
        <v>750</v>
      </c>
      <c r="F66" s="105" t="s">
        <v>11</v>
      </c>
      <c r="J66" s="22"/>
      <c r="K66" s="22"/>
      <c r="L66" s="22"/>
      <c r="M66" s="22"/>
      <c r="N66" s="22"/>
    </row>
    <row r="67" spans="1:14" ht="15.6" x14ac:dyDescent="0.3">
      <c r="C67" s="103"/>
      <c r="D67" s="104" t="s">
        <v>37</v>
      </c>
      <c r="E67" s="21">
        <f>L16</f>
        <v>0</v>
      </c>
      <c r="F67" s="106" t="s">
        <v>16</v>
      </c>
      <c r="G67" s="107"/>
      <c r="H67" s="108"/>
      <c r="I67" s="108"/>
      <c r="J67" s="108"/>
    </row>
    <row r="68" spans="1:14" x14ac:dyDescent="0.25">
      <c r="C68" s="103"/>
      <c r="D68" s="104" t="s">
        <v>38</v>
      </c>
      <c r="E68" s="23">
        <f>I16</f>
        <v>1.0415000000000001</v>
      </c>
    </row>
    <row r="69" spans="1:14" x14ac:dyDescent="0.25">
      <c r="C69" s="103"/>
      <c r="D69" s="104" t="s">
        <v>39</v>
      </c>
      <c r="E69" s="23">
        <f>J16</f>
        <v>1.0415000000000001</v>
      </c>
    </row>
    <row r="70" spans="1:14" x14ac:dyDescent="0.25">
      <c r="C70" s="103"/>
    </row>
    <row r="71" spans="1:14" x14ac:dyDescent="0.25">
      <c r="C71" s="103"/>
      <c r="E71" s="105"/>
      <c r="F71" s="237" t="s">
        <v>40</v>
      </c>
      <c r="G71" s="238"/>
      <c r="H71" s="239"/>
      <c r="I71" s="237" t="s">
        <v>41</v>
      </c>
      <c r="J71" s="238"/>
      <c r="K71" s="239"/>
      <c r="L71" s="237" t="s">
        <v>42</v>
      </c>
      <c r="M71" s="239"/>
    </row>
    <row r="72" spans="1:14" x14ac:dyDescent="0.25">
      <c r="C72" s="103"/>
      <c r="E72" s="240"/>
      <c r="F72" s="109" t="s">
        <v>43</v>
      </c>
      <c r="G72" s="109" t="s">
        <v>44</v>
      </c>
      <c r="H72" s="110" t="s">
        <v>45</v>
      </c>
      <c r="I72" s="109" t="s">
        <v>43</v>
      </c>
      <c r="J72" s="111" t="s">
        <v>44</v>
      </c>
      <c r="K72" s="110" t="s">
        <v>45</v>
      </c>
      <c r="L72" s="242" t="s">
        <v>46</v>
      </c>
      <c r="M72" s="244" t="s">
        <v>47</v>
      </c>
    </row>
    <row r="73" spans="1:14" x14ac:dyDescent="0.25">
      <c r="C73" s="103"/>
      <c r="E73" s="241"/>
      <c r="F73" s="112" t="s">
        <v>48</v>
      </c>
      <c r="G73" s="112"/>
      <c r="H73" s="113" t="s">
        <v>48</v>
      </c>
      <c r="I73" s="112" t="s">
        <v>48</v>
      </c>
      <c r="J73" s="113"/>
      <c r="K73" s="113" t="s">
        <v>48</v>
      </c>
      <c r="L73" s="243"/>
      <c r="M73" s="245"/>
    </row>
    <row r="74" spans="1:14" x14ac:dyDescent="0.25">
      <c r="A74" s="103" t="str">
        <f>$E64</f>
        <v>Residential</v>
      </c>
      <c r="D74" s="114" t="s">
        <v>49</v>
      </c>
      <c r="E74" s="25"/>
      <c r="F74" s="26">
        <f>'VRZ BI (2030)'!I74</f>
        <v>52.88</v>
      </c>
      <c r="G74" s="115">
        <v>1</v>
      </c>
      <c r="H74" s="116">
        <f>G74*F74</f>
        <v>52.88</v>
      </c>
      <c r="I74" s="45">
        <v>57.01</v>
      </c>
      <c r="J74" s="117">
        <f>G74</f>
        <v>1</v>
      </c>
      <c r="K74" s="118">
        <f>J74*I74</f>
        <v>57.01</v>
      </c>
      <c r="L74" s="119">
        <f>K74-H74</f>
        <v>4.1299999999999955</v>
      </c>
      <c r="M74" s="120">
        <f>IF(ISERROR(L74/H74), "", L74/H74)</f>
        <v>7.8101361573373593E-2</v>
      </c>
    </row>
    <row r="75" spans="1:14" x14ac:dyDescent="0.25">
      <c r="A75" s="103" t="str">
        <f t="shared" ref="A75:A117" si="15">A74</f>
        <v>Residential</v>
      </c>
      <c r="D75" s="114" t="s">
        <v>50</v>
      </c>
      <c r="E75" s="25"/>
      <c r="F75" s="34">
        <v>0</v>
      </c>
      <c r="G75" s="115">
        <f>IF($E67&gt;0, $E67, $E66)</f>
        <v>750</v>
      </c>
      <c r="H75" s="116">
        <f>G75*F75</f>
        <v>0</v>
      </c>
      <c r="I75" s="35">
        <v>0</v>
      </c>
      <c r="J75" s="117">
        <f>IF($E67&gt;0, $E67, $E66)</f>
        <v>750</v>
      </c>
      <c r="K75" s="118">
        <f>J75*I75</f>
        <v>0</v>
      </c>
      <c r="L75" s="119">
        <f>K75-H75</f>
        <v>0</v>
      </c>
      <c r="M75" s="120" t="str">
        <f>IF(ISERROR(L75/H75), "", L75/H75)</f>
        <v/>
      </c>
    </row>
    <row r="76" spans="1:14" ht="13.2" hidden="1" customHeight="1" x14ac:dyDescent="0.25">
      <c r="A76" s="103" t="str">
        <f t="shared" si="15"/>
        <v>Residential</v>
      </c>
      <c r="D76" s="114" t="s">
        <v>51</v>
      </c>
      <c r="E76" s="25"/>
      <c r="F76" s="34"/>
      <c r="G76" s="115">
        <f>IF($E67&gt;0, $E67, $E66)</f>
        <v>750</v>
      </c>
      <c r="H76" s="116">
        <v>0</v>
      </c>
      <c r="I76" s="35"/>
      <c r="J76" s="117">
        <f>IF($E67&gt;0, $E67, $E66)</f>
        <v>750</v>
      </c>
      <c r="K76" s="118">
        <v>0</v>
      </c>
      <c r="L76" s="119"/>
      <c r="M76" s="120"/>
    </row>
    <row r="77" spans="1:14" ht="13.2" hidden="1" customHeight="1" x14ac:dyDescent="0.25">
      <c r="A77" s="103" t="str">
        <f t="shared" si="15"/>
        <v>Residential</v>
      </c>
      <c r="D77" s="114" t="s">
        <v>52</v>
      </c>
      <c r="E77" s="25"/>
      <c r="F77" s="34"/>
      <c r="G77" s="115">
        <f>IF($E67&gt;0, $E67, $E66)</f>
        <v>750</v>
      </c>
      <c r="H77" s="116">
        <v>0</v>
      </c>
      <c r="I77" s="35"/>
      <c r="J77" s="121">
        <f>IF($E67&gt;0, $E67, $E66)</f>
        <v>750</v>
      </c>
      <c r="K77" s="118">
        <v>0</v>
      </c>
      <c r="L77" s="119">
        <f t="shared" ref="L77:L95" si="16">K77-H77</f>
        <v>0</v>
      </c>
      <c r="M77" s="120" t="str">
        <f>IF(ISERROR(L77/H77), "", L77/H77)</f>
        <v/>
      </c>
    </row>
    <row r="78" spans="1:14" x14ac:dyDescent="0.25">
      <c r="A78" s="103" t="str">
        <f t="shared" si="15"/>
        <v>Residential</v>
      </c>
      <c r="D78" s="114" t="s">
        <v>53</v>
      </c>
      <c r="E78" s="25"/>
      <c r="F78" s="26">
        <f>'VRZ BI (2030)'!I78</f>
        <v>1.9727969105762635</v>
      </c>
      <c r="G78" s="115">
        <v>1</v>
      </c>
      <c r="H78" s="116">
        <f>G78*F78</f>
        <v>1.9727969105762635</v>
      </c>
      <c r="I78" s="45">
        <v>1.9727969105762635</v>
      </c>
      <c r="J78" s="117">
        <f>G78</f>
        <v>1</v>
      </c>
      <c r="K78" s="118">
        <f>J78*I78</f>
        <v>1.9727969105762635</v>
      </c>
      <c r="L78" s="119">
        <f t="shared" si="16"/>
        <v>0</v>
      </c>
      <c r="M78" s="120">
        <f>IF(ISERROR(L78/H78), "", L78/H78)</f>
        <v>0</v>
      </c>
    </row>
    <row r="79" spans="1:14" x14ac:dyDescent="0.25">
      <c r="A79" s="103" t="str">
        <f t="shared" si="15"/>
        <v>Residential</v>
      </c>
      <c r="D79" s="114" t="s">
        <v>54</v>
      </c>
      <c r="E79" s="25"/>
      <c r="F79" s="36">
        <f>'VRZ BI (2030)'!I79</f>
        <v>0</v>
      </c>
      <c r="G79" s="115">
        <f>IF($E67&gt;0, $E67, $E66)</f>
        <v>750</v>
      </c>
      <c r="H79" s="116">
        <f>G79*F79</f>
        <v>0</v>
      </c>
      <c r="I79" s="35">
        <v>0</v>
      </c>
      <c r="J79" s="117">
        <f>IF($E67&gt;0, $E67, $E66)</f>
        <v>750</v>
      </c>
      <c r="K79" s="118">
        <f>J79*I79</f>
        <v>0</v>
      </c>
      <c r="L79" s="119">
        <f t="shared" si="16"/>
        <v>0</v>
      </c>
      <c r="M79" s="120" t="str">
        <f>IF(ISERROR(L79/H79), "", L79/H79)</f>
        <v/>
      </c>
    </row>
    <row r="80" spans="1:14" x14ac:dyDescent="0.25">
      <c r="A80" s="103" t="str">
        <f t="shared" si="15"/>
        <v>Residential</v>
      </c>
      <c r="B80" s="103" t="s">
        <v>55</v>
      </c>
      <c r="C80" s="24">
        <f>B16</f>
        <v>1</v>
      </c>
      <c r="D80" s="46" t="s">
        <v>56</v>
      </c>
      <c r="E80" s="47"/>
      <c r="F80" s="48"/>
      <c r="G80" s="49"/>
      <c r="H80" s="50">
        <f>SUM(H74:H79)</f>
        <v>54.852796910576266</v>
      </c>
      <c r="I80" s="51"/>
      <c r="J80" s="52"/>
      <c r="K80" s="50">
        <f>SUM(K74:K79)</f>
        <v>58.982796910576262</v>
      </c>
      <c r="L80" s="41">
        <f t="shared" si="16"/>
        <v>4.1299999999999955</v>
      </c>
      <c r="M80" s="42">
        <f>IF((H80)=0,"",(L80/H80))</f>
        <v>7.529242322379523E-2</v>
      </c>
    </row>
    <row r="81" spans="1:15" x14ac:dyDescent="0.25">
      <c r="A81" s="103" t="str">
        <f t="shared" si="15"/>
        <v>Residential</v>
      </c>
      <c r="D81" s="123" t="s">
        <v>57</v>
      </c>
      <c r="E81" s="25"/>
      <c r="F81" s="34">
        <f>IF((E66*12&gt;=150000), 0, IF(E65="RPP",(F97*OffPeakPer+F98*MidPeakPer+F99*OnPeakPer),IF(E65="Non-RPP (Retailer)",F100,F101)))</f>
        <v>0.12752000000000002</v>
      </c>
      <c r="G81" s="43">
        <f>IF(F81=0, 0, $E66*E68-E66)</f>
        <v>31.125000000000114</v>
      </c>
      <c r="H81" s="28">
        <f t="shared" ref="H81:H88" si="17">G81*F81</f>
        <v>3.9690600000000154</v>
      </c>
      <c r="I81" s="35">
        <f>IF((E66*12&gt;=150000), 0, IF(E65="RPP",(I97*OffPeakPer+I98*MidPeakPer+I99*OnPeakPer),IF(E65="Non-RPP (Retailer)",I100,I101)))</f>
        <v>0.12752000000000002</v>
      </c>
      <c r="J81" s="44">
        <f>IF(I81=0, 0, E66*E69-E66)</f>
        <v>31.125000000000114</v>
      </c>
      <c r="K81" s="31">
        <f t="shared" ref="K81:K88" si="18">J81*I81</f>
        <v>3.9690600000000154</v>
      </c>
      <c r="L81" s="119">
        <f t="shared" si="16"/>
        <v>0</v>
      </c>
      <c r="M81" s="120">
        <f t="shared" ref="M81:M88" si="19">IF(ISERROR(L81/H81), "", L81/H81)</f>
        <v>0</v>
      </c>
    </row>
    <row r="82" spans="1:15" ht="26.4" x14ac:dyDescent="0.25">
      <c r="A82" s="103" t="str">
        <f t="shared" si="15"/>
        <v>Residential</v>
      </c>
      <c r="D82" s="123" t="s">
        <v>58</v>
      </c>
      <c r="E82" s="25"/>
      <c r="F82" s="36">
        <f>'VRZ BI (2030)'!I82</f>
        <v>0</v>
      </c>
      <c r="G82" s="55">
        <f>IF($E67&gt;0, $E67, $E66)</f>
        <v>750</v>
      </c>
      <c r="H82" s="116">
        <f t="shared" si="17"/>
        <v>0</v>
      </c>
      <c r="I82" s="35">
        <v>0</v>
      </c>
      <c r="J82" s="56">
        <f>IF($E67&gt;0, $E67, $E66)</f>
        <v>750</v>
      </c>
      <c r="K82" s="118">
        <f t="shared" si="18"/>
        <v>0</v>
      </c>
      <c r="L82" s="119">
        <f t="shared" si="16"/>
        <v>0</v>
      </c>
      <c r="M82" s="120" t="str">
        <f t="shared" si="19"/>
        <v/>
      </c>
    </row>
    <row r="83" spans="1:15" x14ac:dyDescent="0.25">
      <c r="A83" s="103" t="str">
        <f t="shared" si="15"/>
        <v>Residential</v>
      </c>
      <c r="D83" s="123" t="s">
        <v>59</v>
      </c>
      <c r="E83" s="25"/>
      <c r="F83" s="36">
        <f>'VRZ BI (2030)'!I83</f>
        <v>0</v>
      </c>
      <c r="G83" s="55">
        <f>IF($E67&gt;0, $E67, $E66)</f>
        <v>750</v>
      </c>
      <c r="H83" s="116">
        <f t="shared" si="17"/>
        <v>0</v>
      </c>
      <c r="I83" s="35">
        <v>0</v>
      </c>
      <c r="J83" s="56">
        <f>IF($E67&gt;0, $E67, $E66)</f>
        <v>750</v>
      </c>
      <c r="K83" s="118">
        <f t="shared" si="18"/>
        <v>0</v>
      </c>
      <c r="L83" s="119">
        <f t="shared" si="16"/>
        <v>0</v>
      </c>
      <c r="M83" s="120" t="str">
        <f t="shared" si="19"/>
        <v/>
      </c>
    </row>
    <row r="84" spans="1:15" x14ac:dyDescent="0.25">
      <c r="A84" s="103" t="str">
        <f t="shared" si="15"/>
        <v>Residential</v>
      </c>
      <c r="D84" s="123" t="s">
        <v>60</v>
      </c>
      <c r="E84" s="25"/>
      <c r="F84" s="36">
        <f>'VRZ BI (2030)'!I84</f>
        <v>0</v>
      </c>
      <c r="G84" s="55">
        <f>E66</f>
        <v>750</v>
      </c>
      <c r="H84" s="116">
        <f t="shared" si="17"/>
        <v>0</v>
      </c>
      <c r="I84" s="35">
        <v>0</v>
      </c>
      <c r="J84" s="56">
        <f>E66</f>
        <v>750</v>
      </c>
      <c r="K84" s="118">
        <f t="shared" si="18"/>
        <v>0</v>
      </c>
      <c r="L84" s="119">
        <f t="shared" si="16"/>
        <v>0</v>
      </c>
      <c r="M84" s="120" t="str">
        <f t="shared" si="19"/>
        <v/>
      </c>
    </row>
    <row r="85" spans="1:15" x14ac:dyDescent="0.25">
      <c r="A85" s="103" t="str">
        <f t="shared" si="15"/>
        <v>Residential</v>
      </c>
      <c r="D85" s="114" t="s">
        <v>61</v>
      </c>
      <c r="E85" s="25"/>
      <c r="F85" s="36">
        <f>'VRZ BI (2030)'!I85</f>
        <v>1.6773256206912112E-3</v>
      </c>
      <c r="G85" s="55">
        <f>IF($E67&gt;0, $E67, $E66)</f>
        <v>750</v>
      </c>
      <c r="H85" s="116">
        <f t="shared" si="17"/>
        <v>1.2579942155184085</v>
      </c>
      <c r="I85" s="35">
        <v>1.7540039498827771E-3</v>
      </c>
      <c r="J85" s="56">
        <f>IF($E67&gt;0, $E67, $E66)</f>
        <v>750</v>
      </c>
      <c r="K85" s="118">
        <f t="shared" si="18"/>
        <v>1.3155029624120829</v>
      </c>
      <c r="L85" s="119">
        <f t="shared" si="16"/>
        <v>5.7508746893674356E-2</v>
      </c>
      <c r="M85" s="120">
        <f t="shared" si="19"/>
        <v>4.5714635396773666E-2</v>
      </c>
      <c r="O85" s="160"/>
    </row>
    <row r="86" spans="1:15" ht="26.4" x14ac:dyDescent="0.25">
      <c r="A86" s="103" t="str">
        <f t="shared" si="15"/>
        <v>Residential</v>
      </c>
      <c r="D86" s="123" t="s">
        <v>62</v>
      </c>
      <c r="E86" s="25"/>
      <c r="F86" s="26">
        <f>'VRZ BI (2030)'!I86</f>
        <v>0.42</v>
      </c>
      <c r="G86" s="115">
        <v>1</v>
      </c>
      <c r="H86" s="116">
        <f t="shared" si="17"/>
        <v>0.42</v>
      </c>
      <c r="I86" s="45">
        <v>0.42</v>
      </c>
      <c r="J86" s="121">
        <v>1</v>
      </c>
      <c r="K86" s="118">
        <f t="shared" si="18"/>
        <v>0.42</v>
      </c>
      <c r="L86" s="119">
        <f t="shared" si="16"/>
        <v>0</v>
      </c>
      <c r="M86" s="120">
        <f t="shared" si="19"/>
        <v>0</v>
      </c>
    </row>
    <row r="87" spans="1:15" x14ac:dyDescent="0.25">
      <c r="A87" s="103" t="str">
        <f t="shared" si="15"/>
        <v>Residential</v>
      </c>
      <c r="D87" s="114" t="s">
        <v>63</v>
      </c>
      <c r="E87" s="25"/>
      <c r="F87" s="26">
        <f>'VRZ BI (2030)'!I87</f>
        <v>0.11980305100555978</v>
      </c>
      <c r="G87" s="115">
        <v>1</v>
      </c>
      <c r="H87" s="116">
        <f t="shared" si="17"/>
        <v>0.11980305100555978</v>
      </c>
      <c r="I87" s="45">
        <v>0.11980305100555978</v>
      </c>
      <c r="J87" s="121">
        <v>1</v>
      </c>
      <c r="K87" s="118">
        <f t="shared" si="18"/>
        <v>0.11980305100555978</v>
      </c>
      <c r="L87" s="119">
        <f t="shared" si="16"/>
        <v>0</v>
      </c>
      <c r="M87" s="120">
        <f t="shared" si="19"/>
        <v>0</v>
      </c>
    </row>
    <row r="88" spans="1:15" x14ac:dyDescent="0.25">
      <c r="A88" s="103" t="str">
        <f t="shared" si="15"/>
        <v>Residential</v>
      </c>
      <c r="D88" s="114" t="s">
        <v>64</v>
      </c>
      <c r="E88" s="25"/>
      <c r="F88" s="36">
        <f>'VRZ BI (2030)'!I88</f>
        <v>0</v>
      </c>
      <c r="G88" s="55">
        <f>IF($E67&gt;0, $E67, $E66)</f>
        <v>750</v>
      </c>
      <c r="H88" s="116">
        <f t="shared" si="17"/>
        <v>0</v>
      </c>
      <c r="I88" s="35">
        <v>0</v>
      </c>
      <c r="J88" s="56">
        <f>IF($E67&gt;0, $E67, $E66)</f>
        <v>750</v>
      </c>
      <c r="K88" s="118">
        <f t="shared" si="18"/>
        <v>0</v>
      </c>
      <c r="L88" s="119">
        <f t="shared" si="16"/>
        <v>0</v>
      </c>
      <c r="M88" s="120" t="str">
        <f t="shared" si="19"/>
        <v/>
      </c>
    </row>
    <row r="89" spans="1:15" ht="26.4" x14ac:dyDescent="0.25">
      <c r="A89" s="103" t="str">
        <f t="shared" si="15"/>
        <v>Residential</v>
      </c>
      <c r="B89" s="103" t="s">
        <v>65</v>
      </c>
      <c r="C89" s="24">
        <f>B16</f>
        <v>1</v>
      </c>
      <c r="D89" s="46" t="s">
        <v>66</v>
      </c>
      <c r="E89" s="47"/>
      <c r="F89" s="48"/>
      <c r="G89" s="49"/>
      <c r="H89" s="50">
        <f>SUM(H80:H88)</f>
        <v>60.619654177100252</v>
      </c>
      <c r="I89" s="51"/>
      <c r="J89" s="52"/>
      <c r="K89" s="50">
        <f>SUM(K80:K88)</f>
        <v>64.807162923993914</v>
      </c>
      <c r="L89" s="41">
        <f t="shared" si="16"/>
        <v>4.1875087468936627</v>
      </c>
      <c r="M89" s="42">
        <f>IF((H89)=0,"",(L89/H89))</f>
        <v>6.9078400458370492E-2</v>
      </c>
    </row>
    <row r="90" spans="1:15" x14ac:dyDescent="0.25">
      <c r="A90" s="103" t="str">
        <f t="shared" si="15"/>
        <v>Residential</v>
      </c>
      <c r="D90" s="126" t="s">
        <v>67</v>
      </c>
      <c r="E90" s="25"/>
      <c r="F90" s="36">
        <f>'VRZ BI (2030)'!I90</f>
        <v>1.5299999999999999E-2</v>
      </c>
      <c r="G90" s="43">
        <f>IF($E67&gt;0, $E67, $E66*$E68)</f>
        <v>781.12500000000011</v>
      </c>
      <c r="H90" s="116">
        <f>G90*F90</f>
        <v>11.9512125</v>
      </c>
      <c r="I90" s="35">
        <v>1.61E-2</v>
      </c>
      <c r="J90" s="44">
        <f>IF($E67&gt;0, $E67, $E66*$E69)</f>
        <v>781.12500000000011</v>
      </c>
      <c r="K90" s="118">
        <f>J90*I90</f>
        <v>12.576112500000002</v>
      </c>
      <c r="L90" s="119">
        <f t="shared" si="16"/>
        <v>0.62490000000000201</v>
      </c>
      <c r="M90" s="120">
        <f>IF(ISERROR(L90/H90), "", L90/H90)</f>
        <v>5.2287581699346573E-2</v>
      </c>
      <c r="N90" s="127" t="str">
        <f>IF(ISERROR(ABS(M90)), "", IF(ABS(M90)&gt;=4%, "In the manager's summary, discuss the reasoning for the change in RTSR rates", ""))</f>
        <v>In the manager's summary, discuss the reasoning for the change in RTSR rates</v>
      </c>
      <c r="O90" s="160"/>
    </row>
    <row r="91" spans="1:15" ht="26.4" x14ac:dyDescent="0.25">
      <c r="A91" s="103" t="str">
        <f t="shared" si="15"/>
        <v>Residential</v>
      </c>
      <c r="D91" s="128" t="s">
        <v>68</v>
      </c>
      <c r="E91" s="25"/>
      <c r="F91" s="36">
        <f>'VRZ BI (2030)'!I91</f>
        <v>1.11E-2</v>
      </c>
      <c r="G91" s="43">
        <f>IF($E67&gt;0, $E67, $E66*$E68)</f>
        <v>781.12500000000011</v>
      </c>
      <c r="H91" s="116">
        <f>G91*F91</f>
        <v>8.6704875000000019</v>
      </c>
      <c r="I91" s="35">
        <v>1.17E-2</v>
      </c>
      <c r="J91" s="44">
        <f>IF($E67&gt;0, $E67, $E66*$E69)</f>
        <v>781.12500000000011</v>
      </c>
      <c r="K91" s="118">
        <f>J91*I91</f>
        <v>9.1391625000000012</v>
      </c>
      <c r="L91" s="119">
        <f t="shared" si="16"/>
        <v>0.46867499999999929</v>
      </c>
      <c r="M91" s="120">
        <f>IF(ISERROR(L91/H91), "", L91/H91)</f>
        <v>5.405405405405396E-2</v>
      </c>
      <c r="N91" s="127" t="str">
        <f>IF(ISERROR(ABS(M91)), "", IF(ABS(M91)&gt;=4%, "In the manager's summary, discuss the reasoning for the change in RTSR rates", ""))</f>
        <v>In the manager's summary, discuss the reasoning for the change in RTSR rates</v>
      </c>
      <c r="O91" s="160"/>
    </row>
    <row r="92" spans="1:15" ht="26.4" x14ac:dyDescent="0.25">
      <c r="A92" s="103" t="str">
        <f t="shared" si="15"/>
        <v>Residential</v>
      </c>
      <c r="B92" s="103" t="s">
        <v>69</v>
      </c>
      <c r="C92" s="24">
        <f>B16</f>
        <v>1</v>
      </c>
      <c r="D92" s="46" t="s">
        <v>70</v>
      </c>
      <c r="E92" s="47"/>
      <c r="F92" s="48"/>
      <c r="G92" s="49"/>
      <c r="H92" s="50">
        <f>SUM(H89:H91)</f>
        <v>81.241354177100263</v>
      </c>
      <c r="I92" s="51"/>
      <c r="J92" s="52"/>
      <c r="K92" s="50">
        <f>SUM(K89:K91)</f>
        <v>86.52243792399392</v>
      </c>
      <c r="L92" s="41">
        <f t="shared" si="16"/>
        <v>5.2810837468936569</v>
      </c>
      <c r="M92" s="42">
        <f>IF((H92)=0,"",(L92/H92))</f>
        <v>6.5004870984563812E-2</v>
      </c>
    </row>
    <row r="93" spans="1:15" ht="26.4" x14ac:dyDescent="0.25">
      <c r="A93" s="103" t="str">
        <f t="shared" si="15"/>
        <v>Residential</v>
      </c>
      <c r="D93" s="129" t="s">
        <v>71</v>
      </c>
      <c r="E93" s="25"/>
      <c r="F93" s="34">
        <v>4.7000000000000002E-3</v>
      </c>
      <c r="G93" s="43">
        <f>E66*E68</f>
        <v>781.12500000000011</v>
      </c>
      <c r="H93" s="53">
        <f>G93*F93</f>
        <v>3.6712875000000005</v>
      </c>
      <c r="I93" s="35">
        <f>F93</f>
        <v>4.7000000000000002E-3</v>
      </c>
      <c r="J93" s="44">
        <f>E66*E69</f>
        <v>781.12500000000011</v>
      </c>
      <c r="K93" s="31">
        <f>J93*I93</f>
        <v>3.6712875000000005</v>
      </c>
      <c r="L93" s="119">
        <f t="shared" si="16"/>
        <v>0</v>
      </c>
      <c r="M93" s="120">
        <f>IF(ISERROR(L93/H93), "", L93/H93)</f>
        <v>0</v>
      </c>
    </row>
    <row r="94" spans="1:15" ht="26.4" x14ac:dyDescent="0.25">
      <c r="A94" s="103" t="str">
        <f t="shared" si="15"/>
        <v>Residential</v>
      </c>
      <c r="D94" s="129" t="s">
        <v>72</v>
      </c>
      <c r="E94" s="25"/>
      <c r="F94" s="34">
        <v>5.9999999999999995E-4</v>
      </c>
      <c r="G94" s="43">
        <f>E66*E68</f>
        <v>781.12500000000011</v>
      </c>
      <c r="H94" s="53">
        <f>G94*F94</f>
        <v>0.46867500000000001</v>
      </c>
      <c r="I94" s="35">
        <f>F94</f>
        <v>5.9999999999999995E-4</v>
      </c>
      <c r="J94" s="44">
        <f>E66*E69</f>
        <v>781.12500000000011</v>
      </c>
      <c r="K94" s="31">
        <f>J94*I94</f>
        <v>0.46867500000000001</v>
      </c>
      <c r="L94" s="119">
        <f t="shared" si="16"/>
        <v>0</v>
      </c>
      <c r="M94" s="120">
        <f>IF(ISERROR(L94/H94), "", L94/H94)</f>
        <v>0</v>
      </c>
    </row>
    <row r="95" spans="1:15" x14ac:dyDescent="0.25">
      <c r="A95" s="103" t="str">
        <f t="shared" si="15"/>
        <v>Residential</v>
      </c>
      <c r="D95" s="25" t="s">
        <v>73</v>
      </c>
      <c r="E95" s="25"/>
      <c r="F95" s="54">
        <v>0.25</v>
      </c>
      <c r="G95" s="115">
        <v>1</v>
      </c>
      <c r="H95" s="130">
        <f>G95*F95</f>
        <v>0.25</v>
      </c>
      <c r="I95" s="45">
        <v>0.25</v>
      </c>
      <c r="J95" s="117">
        <v>1</v>
      </c>
      <c r="K95" s="118">
        <f>J95*I95</f>
        <v>0.25</v>
      </c>
      <c r="L95" s="119">
        <f t="shared" si="16"/>
        <v>0</v>
      </c>
      <c r="M95" s="120">
        <f>IF(ISERROR(L95/H95), "", L95/H95)</f>
        <v>0</v>
      </c>
    </row>
    <row r="96" spans="1:15" ht="26.4" hidden="1" customHeight="1" x14ac:dyDescent="0.25">
      <c r="A96" s="103" t="str">
        <f t="shared" si="15"/>
        <v>Residential</v>
      </c>
      <c r="D96" s="129" t="s">
        <v>74</v>
      </c>
      <c r="E96" s="25"/>
      <c r="F96" s="34"/>
      <c r="G96" s="55"/>
      <c r="H96" s="130"/>
      <c r="I96" s="35"/>
      <c r="J96" s="56"/>
      <c r="K96" s="118"/>
      <c r="L96" s="119"/>
      <c r="M96" s="120"/>
    </row>
    <row r="97" spans="1:13" x14ac:dyDescent="0.25">
      <c r="A97" s="103" t="str">
        <f t="shared" si="15"/>
        <v>Residential</v>
      </c>
      <c r="B97" s="103" t="s">
        <v>12</v>
      </c>
      <c r="D97" s="25" t="s">
        <v>75</v>
      </c>
      <c r="E97" s="25"/>
      <c r="F97" s="34">
        <v>9.8000000000000004E-2</v>
      </c>
      <c r="G97" s="55">
        <f>IF(AND(E66*12&gt;=150000),OffPeakPer*E66*E68,OffPeakPer*E66)</f>
        <v>480</v>
      </c>
      <c r="H97" s="130">
        <f>G97*F97</f>
        <v>47.04</v>
      </c>
      <c r="I97" s="35">
        <f>F97</f>
        <v>9.8000000000000004E-2</v>
      </c>
      <c r="J97" s="56">
        <f>IF(AND(E66*12&gt;=150000),OffPeakPer*E66*E69,OffPeakPer*E66)</f>
        <v>480</v>
      </c>
      <c r="K97" s="118">
        <f>J97*I97</f>
        <v>47.04</v>
      </c>
      <c r="L97" s="119">
        <f>K97-H97</f>
        <v>0</v>
      </c>
      <c r="M97" s="120">
        <f>IF(ISERROR(L97/H97), "", L97/H97)</f>
        <v>0</v>
      </c>
    </row>
    <row r="98" spans="1:13" x14ac:dyDescent="0.25">
      <c r="A98" s="103" t="str">
        <f t="shared" si="15"/>
        <v>Residential</v>
      </c>
      <c r="B98" s="103" t="s">
        <v>12</v>
      </c>
      <c r="D98" s="25" t="s">
        <v>76</v>
      </c>
      <c r="E98" s="25"/>
      <c r="F98" s="34">
        <v>0.157</v>
      </c>
      <c r="G98" s="55">
        <f>IF(AND(E66*12&gt;=150000),MidPeakPer*E66*E68,MidPeakPer*E66)</f>
        <v>135</v>
      </c>
      <c r="H98" s="130">
        <f>G98*F98</f>
        <v>21.195</v>
      </c>
      <c r="I98" s="35">
        <f>F98</f>
        <v>0.157</v>
      </c>
      <c r="J98" s="56">
        <f>IF(AND(E66*12&gt;=150000),MidPeakPer*E66*E69,MidPeakPer*E66)</f>
        <v>135</v>
      </c>
      <c r="K98" s="118">
        <f>J98*I98</f>
        <v>21.195</v>
      </c>
      <c r="L98" s="119">
        <f>K98-H98</f>
        <v>0</v>
      </c>
      <c r="M98" s="120">
        <f>IF(ISERROR(L98/H98), "", L98/H98)</f>
        <v>0</v>
      </c>
    </row>
    <row r="99" spans="1:13" ht="13.8" thickBot="1" x14ac:dyDescent="0.3">
      <c r="A99" s="103" t="str">
        <f t="shared" si="15"/>
        <v>Residential</v>
      </c>
      <c r="B99" s="103" t="s">
        <v>12</v>
      </c>
      <c r="D99" s="103" t="s">
        <v>77</v>
      </c>
      <c r="E99" s="25"/>
      <c r="F99" s="34">
        <v>0.20300000000000001</v>
      </c>
      <c r="G99" s="55">
        <f>IF(AND(E66*12&gt;=150000),OnPeakPer*E66*E68,OnPeakPer*E66)</f>
        <v>135</v>
      </c>
      <c r="H99" s="130">
        <f>G99*F99</f>
        <v>27.405000000000001</v>
      </c>
      <c r="I99" s="35">
        <f>F99</f>
        <v>0.20300000000000001</v>
      </c>
      <c r="J99" s="56">
        <f>IF(AND(E66*12&gt;=150000),OnPeakPer*E66*E69,OnPeakPer*E66)</f>
        <v>135</v>
      </c>
      <c r="K99" s="118">
        <f>J99*I99</f>
        <v>27.405000000000001</v>
      </c>
      <c r="L99" s="119">
        <f>K99-H99</f>
        <v>0</v>
      </c>
      <c r="M99" s="120">
        <f>IF(ISERROR(L99/H99), "", L99/H99)</f>
        <v>0</v>
      </c>
    </row>
    <row r="100" spans="1:13" ht="13.8" hidden="1" customHeight="1" thickBot="1" x14ac:dyDescent="0.3">
      <c r="A100" s="103" t="str">
        <f t="shared" si="15"/>
        <v>Residential</v>
      </c>
      <c r="B100" s="103" t="s">
        <v>78</v>
      </c>
      <c r="D100" s="25" t="s">
        <v>79</v>
      </c>
      <c r="E100" s="25"/>
      <c r="F100" s="34">
        <v>0.157</v>
      </c>
      <c r="G100" s="55">
        <f>IF(AND(E66*12&gt;=150000),E66*E68,E66)</f>
        <v>750</v>
      </c>
      <c r="H100" s="130">
        <f>G100*F100</f>
        <v>117.75</v>
      </c>
      <c r="I100" s="35">
        <f>F100</f>
        <v>0.157</v>
      </c>
      <c r="J100" s="56">
        <f>IF(AND(E66*12&gt;=150000),E66*E69,E66)</f>
        <v>750</v>
      </c>
      <c r="K100" s="118">
        <f>J100*I100</f>
        <v>117.75</v>
      </c>
      <c r="L100" s="119">
        <f>K100-H100</f>
        <v>0</v>
      </c>
      <c r="M100" s="120">
        <f>IF(ISERROR(L100/H100), "", L100/H100)</f>
        <v>0</v>
      </c>
    </row>
    <row r="101" spans="1:13" ht="13.8" hidden="1" customHeight="1" thickBot="1" x14ac:dyDescent="0.3">
      <c r="A101" s="103" t="str">
        <f t="shared" si="15"/>
        <v>Residential</v>
      </c>
      <c r="B101" s="103" t="s">
        <v>17</v>
      </c>
      <c r="D101" s="25" t="s">
        <v>80</v>
      </c>
      <c r="E101" s="25"/>
      <c r="F101" s="34">
        <v>0.11308</v>
      </c>
      <c r="G101" s="55">
        <f>IF(AND(E66*12&gt;=150000),E66*E68,E66)</f>
        <v>750</v>
      </c>
      <c r="H101" s="130">
        <f>G101*F101</f>
        <v>84.81</v>
      </c>
      <c r="I101" s="35">
        <f>F101</f>
        <v>0.11308</v>
      </c>
      <c r="J101" s="56">
        <f>IF(AND(E66*12&gt;=150000),E66*E69,E66)</f>
        <v>750</v>
      </c>
      <c r="K101" s="118">
        <f>J101*I101</f>
        <v>84.81</v>
      </c>
      <c r="L101" s="119">
        <f>K101-H101</f>
        <v>0</v>
      </c>
      <c r="M101" s="120">
        <f>IF(ISERROR(L101/H101), "", L101/H101)</f>
        <v>0</v>
      </c>
    </row>
    <row r="102" spans="1:13" ht="13.8" thickBot="1" x14ac:dyDescent="0.3">
      <c r="A102" s="103" t="str">
        <f t="shared" si="15"/>
        <v>Residential</v>
      </c>
      <c r="D102" s="58"/>
      <c r="E102" s="59"/>
      <c r="F102" s="60"/>
      <c r="G102" s="61"/>
      <c r="H102" s="62"/>
      <c r="I102" s="60"/>
      <c r="J102" s="63"/>
      <c r="K102" s="62"/>
      <c r="L102" s="64"/>
      <c r="M102" s="65"/>
    </row>
    <row r="103" spans="1:13" x14ac:dyDescent="0.25">
      <c r="A103" s="103" t="str">
        <f t="shared" si="15"/>
        <v>Residential</v>
      </c>
      <c r="B103" s="103" t="s">
        <v>12</v>
      </c>
      <c r="D103" s="135" t="s">
        <v>81</v>
      </c>
      <c r="E103" s="25"/>
      <c r="F103" s="136"/>
      <c r="G103" s="137"/>
      <c r="H103" s="138">
        <f>SUM(H93:H99,H92)</f>
        <v>181.27131667710029</v>
      </c>
      <c r="I103" s="139"/>
      <c r="J103" s="139"/>
      <c r="K103" s="138">
        <f>SUM(K93:K99,K92)</f>
        <v>186.55240042399393</v>
      </c>
      <c r="L103" s="140">
        <f>K103-H103</f>
        <v>5.2810837468936427</v>
      </c>
      <c r="M103" s="141">
        <f>IF((H103)=0,"",(L103/H103))</f>
        <v>2.9133587396514969E-2</v>
      </c>
    </row>
    <row r="104" spans="1:13" x14ac:dyDescent="0.25">
      <c r="A104" s="103" t="str">
        <f t="shared" si="15"/>
        <v>Residential</v>
      </c>
      <c r="B104" s="103" t="s">
        <v>12</v>
      </c>
      <c r="D104" s="142" t="s">
        <v>82</v>
      </c>
      <c r="E104" s="25"/>
      <c r="F104" s="136">
        <v>0.13</v>
      </c>
      <c r="G104" s="143"/>
      <c r="H104" s="144">
        <f>H103*F104</f>
        <v>23.565271168023038</v>
      </c>
      <c r="I104" s="145">
        <v>0.13</v>
      </c>
      <c r="J104" s="115"/>
      <c r="K104" s="144">
        <f>K103*I104</f>
        <v>24.251812055119213</v>
      </c>
      <c r="L104" s="119">
        <f>K104-H104</f>
        <v>0.68654088709617511</v>
      </c>
      <c r="M104" s="146">
        <f>IF((H104)=0,"",(L104/H104))</f>
        <v>2.9133587396515035E-2</v>
      </c>
    </row>
    <row r="105" spans="1:13" ht="14.4" x14ac:dyDescent="0.3">
      <c r="A105" s="103" t="str">
        <f t="shared" si="15"/>
        <v>Residential</v>
      </c>
      <c r="B105" s="103" t="s">
        <v>12</v>
      </c>
      <c r="D105" s="142" t="s">
        <v>83</v>
      </c>
      <c r="E105" s="147"/>
      <c r="F105" s="148">
        <f>OER</f>
        <v>0.23499999999999999</v>
      </c>
      <c r="G105" s="143"/>
      <c r="H105" s="144">
        <f>IF(OR(ISNUMBER(SEARCH("[DGEN]", E64))=TRUE, ISNUMBER(SEARCH("STREET LIGHT", E64))=TRUE), 0, IF(AND(E66=0, E67=0),0, IF(AND(E67=0, E66*12&gt;250000), 0, IF(AND(E66=0, E67&gt;=50), 0, IF(E66*12&lt;=250000, F105*H103*-1, IF(E67&lt;50, F105*H103*-1, 0))))))</f>
        <v>-42.598759419118565</v>
      </c>
      <c r="I105" s="148">
        <f>OER</f>
        <v>0.23499999999999999</v>
      </c>
      <c r="J105" s="115"/>
      <c r="K105" s="144">
        <f>IF(OR(ISNUMBER(SEARCH("[DGEN]", E64))=TRUE, ISNUMBER(SEARCH("STREET LIGHT", E64))=TRUE), 0, IF(AND(E66=0, E67=0),0, IF(AND(E67=0, E66*12&gt;250000), 0, IF(AND(E66=0, E67&gt;=50), 0, IF(E66*12&lt;=250000, I105*K103*-1, IF(E67&lt;50, I105*K103*-1, 0))))))</f>
        <v>-43.839814099638573</v>
      </c>
      <c r="L105" s="119">
        <f>K105-H105</f>
        <v>-1.2410546805200084</v>
      </c>
      <c r="M105" s="146"/>
    </row>
    <row r="106" spans="1:13" ht="13.8" thickBot="1" x14ac:dyDescent="0.3">
      <c r="A106" s="103" t="str">
        <f t="shared" si="15"/>
        <v>Residential</v>
      </c>
      <c r="B106" s="103" t="s">
        <v>84</v>
      </c>
      <c r="C106" s="24">
        <f>B16</f>
        <v>1</v>
      </c>
      <c r="D106" s="247" t="s">
        <v>85</v>
      </c>
      <c r="E106" s="247"/>
      <c r="F106" s="77"/>
      <c r="G106" s="78"/>
      <c r="H106" s="79">
        <f>H103+H104+H105</f>
        <v>162.23782842600474</v>
      </c>
      <c r="I106" s="80"/>
      <c r="J106" s="80"/>
      <c r="K106" s="81">
        <f>K103+K104+K105</f>
        <v>166.96439837947457</v>
      </c>
      <c r="L106" s="82">
        <f>K106-H106</f>
        <v>4.7265699534698342</v>
      </c>
      <c r="M106" s="83">
        <f>IF((H106)=0,"",(L106/H106))</f>
        <v>2.9133587396515122E-2</v>
      </c>
    </row>
    <row r="107" spans="1:13" ht="13.8" thickBot="1" x14ac:dyDescent="0.3">
      <c r="A107" s="103" t="str">
        <f t="shared" si="15"/>
        <v>Residential</v>
      </c>
      <c r="B107" s="103" t="s">
        <v>12</v>
      </c>
      <c r="D107" s="58"/>
      <c r="E107" s="59"/>
      <c r="F107" s="60"/>
      <c r="G107" s="61"/>
      <c r="H107" s="62"/>
      <c r="I107" s="60"/>
      <c r="J107" s="63"/>
      <c r="K107" s="62"/>
      <c r="L107" s="64"/>
      <c r="M107" s="65"/>
    </row>
    <row r="108" spans="1:13" hidden="1" x14ac:dyDescent="0.25">
      <c r="A108" s="103" t="str">
        <f t="shared" si="15"/>
        <v>Residential</v>
      </c>
      <c r="B108" s="103" t="s">
        <v>78</v>
      </c>
      <c r="D108" s="135" t="s">
        <v>86</v>
      </c>
      <c r="E108" s="25"/>
      <c r="F108" s="136"/>
      <c r="G108" s="137"/>
      <c r="H108" s="138">
        <f>SUM(H100,H93:H96,H92)</f>
        <v>203.38131667710027</v>
      </c>
      <c r="I108" s="139"/>
      <c r="J108" s="139"/>
      <c r="K108" s="138">
        <f>SUM(K100,K93:K96,K92)</f>
        <v>208.66240042399392</v>
      </c>
      <c r="L108" s="140">
        <f>K108-H108</f>
        <v>5.2810837468936427</v>
      </c>
      <c r="M108" s="141">
        <f>IF((H108)=0,"",(L108/H108))</f>
        <v>2.596641536782944E-2</v>
      </c>
    </row>
    <row r="109" spans="1:13" hidden="1" x14ac:dyDescent="0.25">
      <c r="A109" s="103" t="str">
        <f t="shared" si="15"/>
        <v>Residential</v>
      </c>
      <c r="B109" s="103" t="s">
        <v>78</v>
      </c>
      <c r="D109" s="142" t="s">
        <v>82</v>
      </c>
      <c r="E109" s="25"/>
      <c r="F109" s="136">
        <v>0.13</v>
      </c>
      <c r="G109" s="137"/>
      <c r="H109" s="144">
        <f>H108*F109</f>
        <v>26.439571168023036</v>
      </c>
      <c r="I109" s="136">
        <v>0.13</v>
      </c>
      <c r="J109" s="145"/>
      <c r="K109" s="144">
        <f>K108*I109</f>
        <v>27.126112055119211</v>
      </c>
      <c r="L109" s="119">
        <f>K109-H109</f>
        <v>0.68654088709617511</v>
      </c>
      <c r="M109" s="146">
        <f>IF((H109)=0,"",(L109/H109))</f>
        <v>2.5966415367829499E-2</v>
      </c>
    </row>
    <row r="110" spans="1:13" ht="14.4" hidden="1" x14ac:dyDescent="0.3">
      <c r="A110" s="103" t="str">
        <f t="shared" si="15"/>
        <v>Residential</v>
      </c>
      <c r="B110" s="103" t="s">
        <v>78</v>
      </c>
      <c r="D110" s="142" t="s">
        <v>83</v>
      </c>
      <c r="E110" s="147"/>
      <c r="F110" s="148">
        <f>OER</f>
        <v>0.23499999999999999</v>
      </c>
      <c r="G110" s="137"/>
      <c r="H110" s="144">
        <f>IF(OR(ISNUMBER(SEARCH("[DGEN]", E64))=TRUE, ISNUMBER(SEARCH("STREET LIGHT", E64))=TRUE), 0, IF(AND(E66=0, E67=0),0, IF(AND(E67=0, E66*12&gt;250000), 0, IF(AND(E66=0, E67&gt;=50), 0, IF(E66*12&lt;=250000, F110*H108*-1, IF(E67&lt;50, F110*H108*-1, 0))))))</f>
        <v>-47.794609419118558</v>
      </c>
      <c r="I110" s="148">
        <f>OER</f>
        <v>0.23499999999999999</v>
      </c>
      <c r="J110" s="145"/>
      <c r="K110" s="144">
        <f>IF(OR(ISNUMBER(SEARCH("[DGEN]", E64))=TRUE, ISNUMBER(SEARCH("STREET LIGHT", E64))=TRUE), 0, IF(AND(E66=0, E67=0),0, IF(AND(E67=0, E66*12&gt;250000), 0, IF(AND(E66=0, E67&gt;=50), 0, IF(E66*12&lt;=250000, I110*K108*-1, IF(E67&lt;50, I110*K108*-1, 0))))))</f>
        <v>-49.035664099638566</v>
      </c>
      <c r="L110" s="119"/>
      <c r="M110" s="146"/>
    </row>
    <row r="111" spans="1:13" hidden="1" x14ac:dyDescent="0.25">
      <c r="A111" s="103" t="str">
        <f t="shared" si="15"/>
        <v>Residential</v>
      </c>
      <c r="B111" s="103" t="s">
        <v>87</v>
      </c>
      <c r="D111" s="248" t="s">
        <v>86</v>
      </c>
      <c r="E111" s="248"/>
      <c r="F111" s="149"/>
      <c r="G111" s="143"/>
      <c r="H111" s="138">
        <f>SUM(H108,H109)</f>
        <v>229.82088784512331</v>
      </c>
      <c r="I111" s="150"/>
      <c r="J111" s="150"/>
      <c r="K111" s="138">
        <f>SUM(K108,K109)</f>
        <v>235.78851247911314</v>
      </c>
      <c r="L111" s="140">
        <f>K111-H111</f>
        <v>5.9676246339898285</v>
      </c>
      <c r="M111" s="141">
        <f>IF((H111)=0,"",(L111/H111))</f>
        <v>2.5966415367829496E-2</v>
      </c>
    </row>
    <row r="112" spans="1:13" ht="13.8" hidden="1" thickBot="1" x14ac:dyDescent="0.3">
      <c r="A112" s="103" t="str">
        <f t="shared" si="15"/>
        <v>Residential</v>
      </c>
      <c r="B112" s="103" t="s">
        <v>78</v>
      </c>
      <c r="D112" s="131"/>
      <c r="E112" s="132"/>
      <c r="F112" s="151"/>
      <c r="G112" s="152"/>
      <c r="H112" s="153"/>
      <c r="I112" s="151"/>
      <c r="J112" s="133"/>
      <c r="K112" s="153"/>
      <c r="L112" s="154"/>
      <c r="M112" s="134"/>
    </row>
    <row r="113" spans="1:14" hidden="1" x14ac:dyDescent="0.25">
      <c r="A113" s="103" t="str">
        <f t="shared" si="15"/>
        <v>Residential</v>
      </c>
      <c r="B113" s="103" t="s">
        <v>17</v>
      </c>
      <c r="D113" s="135" t="s">
        <v>88</v>
      </c>
      <c r="E113" s="25"/>
      <c r="F113" s="136"/>
      <c r="G113" s="137"/>
      <c r="H113" s="138">
        <f>SUM(H101,H93:H96,H92)</f>
        <v>170.44131667710028</v>
      </c>
      <c r="I113" s="139"/>
      <c r="J113" s="139"/>
      <c r="K113" s="138">
        <f>SUM(K101,K93:K96,K92)</f>
        <v>175.72240042399392</v>
      </c>
      <c r="L113" s="140">
        <f>K113-H113</f>
        <v>5.2810837468936427</v>
      </c>
      <c r="M113" s="141">
        <f>IF((H113)=0,"",(L113/H113))</f>
        <v>3.0984762672882974E-2</v>
      </c>
    </row>
    <row r="114" spans="1:14" hidden="1" x14ac:dyDescent="0.25">
      <c r="A114" s="103" t="str">
        <f t="shared" si="15"/>
        <v>Residential</v>
      </c>
      <c r="B114" s="103" t="s">
        <v>17</v>
      </c>
      <c r="D114" s="142" t="s">
        <v>82</v>
      </c>
      <c r="E114" s="25"/>
      <c r="F114" s="136">
        <v>0.13</v>
      </c>
      <c r="G114" s="137"/>
      <c r="H114" s="144">
        <f>H113*F114</f>
        <v>22.157371168023037</v>
      </c>
      <c r="I114" s="136">
        <v>0.13</v>
      </c>
      <c r="J114" s="145"/>
      <c r="K114" s="144">
        <f>K113*I114</f>
        <v>22.843912055119208</v>
      </c>
      <c r="L114" s="119">
        <f>K114-H114</f>
        <v>0.68654088709617156</v>
      </c>
      <c r="M114" s="146">
        <f>IF((H114)=0,"",(L114/H114))</f>
        <v>3.098476267288288E-2</v>
      </c>
    </row>
    <row r="115" spans="1:14" ht="14.4" hidden="1" x14ac:dyDescent="0.3">
      <c r="A115" s="103" t="str">
        <f t="shared" si="15"/>
        <v>Residential</v>
      </c>
      <c r="B115" s="103" t="s">
        <v>17</v>
      </c>
      <c r="D115" s="142" t="s">
        <v>83</v>
      </c>
      <c r="E115" s="147"/>
      <c r="F115" s="148">
        <f>OER</f>
        <v>0.23499999999999999</v>
      </c>
      <c r="G115" s="137"/>
      <c r="H115" s="144">
        <f>IF(OR(ISNUMBER(SEARCH("[DGEN]", E64))=TRUE, ISNUMBER(SEARCH("STREET LIGHT", E64))=TRUE), 0, IF(AND(E66=0, E67=0),0, IF(AND(E67=0, E66*12&gt;250000), 0, IF(AND(E66=0, E67&gt;=50), 0, IF(E66*12&lt;=250000, F115*H113*-1, IF(E67&lt;50, F115*H113*-1, 0))))))</f>
        <v>-40.053709419118562</v>
      </c>
      <c r="I115" s="148">
        <f>OER</f>
        <v>0.23499999999999999</v>
      </c>
      <c r="J115" s="145"/>
      <c r="K115" s="144">
        <f>IF(OR(ISNUMBER(SEARCH("[DGEN]", E64))=TRUE, ISNUMBER(SEARCH("STREET LIGHT", E64))=TRUE), 0, IF(AND(E66=0, E67=0),0, IF(AND(E67=0, E66*12&gt;250000), 0, IF(AND(E66=0, E67&gt;=50), 0, IF(E66*12&lt;=250000, I115*K113*-1, IF(E67&lt;50, I115*K113*-1, 0))))))</f>
        <v>-41.29476409963857</v>
      </c>
      <c r="L115" s="119"/>
      <c r="M115" s="146"/>
    </row>
    <row r="116" spans="1:14" hidden="1" x14ac:dyDescent="0.25">
      <c r="A116" s="103" t="str">
        <f t="shared" si="15"/>
        <v>Residential</v>
      </c>
      <c r="B116" s="103" t="s">
        <v>89</v>
      </c>
      <c r="D116" s="248" t="s">
        <v>88</v>
      </c>
      <c r="E116" s="248"/>
      <c r="F116" s="149"/>
      <c r="G116" s="143"/>
      <c r="H116" s="138">
        <f>SUM(H113,H114)</f>
        <v>192.59868784512332</v>
      </c>
      <c r="I116" s="150"/>
      <c r="J116" s="150"/>
      <c r="K116" s="138">
        <f>SUM(K113,K114)</f>
        <v>198.56631247911312</v>
      </c>
      <c r="L116" s="140">
        <f>K116-H116</f>
        <v>5.9676246339898</v>
      </c>
      <c r="M116" s="141">
        <f>IF((H116)=0,"",(L116/H116))</f>
        <v>3.0984762672882887E-2</v>
      </c>
    </row>
    <row r="117" spans="1:14" ht="13.8" hidden="1" thickBot="1" x14ac:dyDescent="0.3">
      <c r="A117" s="103" t="str">
        <f t="shared" si="15"/>
        <v>Residential</v>
      </c>
      <c r="B117" s="103" t="s">
        <v>17</v>
      </c>
      <c r="D117" s="131"/>
      <c r="E117" s="132"/>
      <c r="F117" s="155"/>
      <c r="G117" s="152"/>
      <c r="H117" s="156"/>
      <c r="I117" s="155"/>
      <c r="J117" s="133"/>
      <c r="K117" s="156"/>
      <c r="L117" s="154"/>
      <c r="M117" s="157"/>
    </row>
    <row r="120" spans="1:14" x14ac:dyDescent="0.25">
      <c r="C120" s="103"/>
      <c r="D120" s="104" t="s">
        <v>34</v>
      </c>
      <c r="E120" s="246" t="str">
        <f>D17</f>
        <v>Seasonal Residential</v>
      </c>
      <c r="F120" s="246"/>
      <c r="G120" s="246"/>
      <c r="H120" s="246"/>
      <c r="I120" s="246"/>
      <c r="J120" s="246"/>
      <c r="K120" s="103" t="str">
        <f>IF(N17="DEMAND - INTERVAL","RTSR - INTERVAL METERED","")</f>
        <v/>
      </c>
    </row>
    <row r="121" spans="1:14" x14ac:dyDescent="0.25">
      <c r="C121" s="103"/>
      <c r="D121" s="104" t="s">
        <v>35</v>
      </c>
      <c r="E121" s="236" t="str">
        <f>H17</f>
        <v>RPP</v>
      </c>
      <c r="F121" s="236"/>
      <c r="G121" s="236"/>
      <c r="H121" s="20"/>
      <c r="I121" s="20"/>
    </row>
    <row r="122" spans="1:14" ht="15.6" x14ac:dyDescent="0.25">
      <c r="C122" s="103"/>
      <c r="D122" s="104" t="s">
        <v>36</v>
      </c>
      <c r="E122" s="21">
        <f>K17</f>
        <v>680</v>
      </c>
      <c r="F122" s="105" t="s">
        <v>11</v>
      </c>
      <c r="J122" s="22"/>
      <c r="K122" s="22"/>
      <c r="L122" s="22"/>
      <c r="M122" s="22"/>
      <c r="N122" s="22"/>
    </row>
    <row r="123" spans="1:14" ht="15.6" x14ac:dyDescent="0.3">
      <c r="C123" s="103"/>
      <c r="D123" s="104" t="s">
        <v>37</v>
      </c>
      <c r="E123" s="21">
        <f>L17</f>
        <v>0</v>
      </c>
      <c r="F123" s="106" t="s">
        <v>16</v>
      </c>
      <c r="G123" s="107"/>
      <c r="H123" s="108"/>
      <c r="I123" s="108"/>
      <c r="J123" s="108"/>
    </row>
    <row r="124" spans="1:14" x14ac:dyDescent="0.25">
      <c r="C124" s="103"/>
      <c r="D124" s="104" t="s">
        <v>38</v>
      </c>
      <c r="E124" s="23">
        <f>I17</f>
        <v>1.0415000000000001</v>
      </c>
    </row>
    <row r="125" spans="1:14" x14ac:dyDescent="0.25">
      <c r="C125" s="103"/>
      <c r="D125" s="104" t="s">
        <v>39</v>
      </c>
      <c r="E125" s="23">
        <f>J17</f>
        <v>1.0415000000000001</v>
      </c>
    </row>
    <row r="126" spans="1:14" x14ac:dyDescent="0.25">
      <c r="C126" s="103"/>
    </row>
    <row r="127" spans="1:14" x14ac:dyDescent="0.25">
      <c r="C127" s="103"/>
      <c r="E127" s="105"/>
      <c r="F127" s="237" t="s">
        <v>40</v>
      </c>
      <c r="G127" s="238"/>
      <c r="H127" s="239"/>
      <c r="I127" s="237" t="s">
        <v>41</v>
      </c>
      <c r="J127" s="238"/>
      <c r="K127" s="239"/>
      <c r="L127" s="237" t="s">
        <v>42</v>
      </c>
      <c r="M127" s="239"/>
    </row>
    <row r="128" spans="1:14" x14ac:dyDescent="0.25">
      <c r="C128" s="103"/>
      <c r="E128" s="240"/>
      <c r="F128" s="109" t="s">
        <v>43</v>
      </c>
      <c r="G128" s="109" t="s">
        <v>44</v>
      </c>
      <c r="H128" s="110" t="s">
        <v>45</v>
      </c>
      <c r="I128" s="109" t="s">
        <v>43</v>
      </c>
      <c r="J128" s="111" t="s">
        <v>44</v>
      </c>
      <c r="K128" s="110" t="s">
        <v>45</v>
      </c>
      <c r="L128" s="242" t="s">
        <v>46</v>
      </c>
      <c r="M128" s="244" t="s">
        <v>47</v>
      </c>
    </row>
    <row r="129" spans="1:15" x14ac:dyDescent="0.25">
      <c r="C129" s="103"/>
      <c r="E129" s="241"/>
      <c r="F129" s="112" t="s">
        <v>48</v>
      </c>
      <c r="G129" s="112"/>
      <c r="H129" s="113" t="s">
        <v>48</v>
      </c>
      <c r="I129" s="112" t="s">
        <v>48</v>
      </c>
      <c r="J129" s="113"/>
      <c r="K129" s="113" t="s">
        <v>48</v>
      </c>
      <c r="L129" s="243"/>
      <c r="M129" s="245"/>
    </row>
    <row r="130" spans="1:15" x14ac:dyDescent="0.25">
      <c r="A130" s="103" t="str">
        <f>$E120</f>
        <v>Seasonal Residential</v>
      </c>
      <c r="D130" s="114" t="s">
        <v>49</v>
      </c>
      <c r="E130" s="25"/>
      <c r="F130" s="26">
        <f>'VRZ BI (2030)'!I130</f>
        <v>92.07</v>
      </c>
      <c r="G130" s="115">
        <v>1</v>
      </c>
      <c r="H130" s="116">
        <f>G130*F130</f>
        <v>92.07</v>
      </c>
      <c r="I130" s="45">
        <v>99.27</v>
      </c>
      <c r="J130" s="117">
        <f>G130</f>
        <v>1</v>
      </c>
      <c r="K130" s="118">
        <f>J130*I130</f>
        <v>99.27</v>
      </c>
      <c r="L130" s="119">
        <f>K130-H130</f>
        <v>7.2000000000000028</v>
      </c>
      <c r="M130" s="120">
        <f>IF(ISERROR(L130/H130), "", L130/H130)</f>
        <v>7.8201368523949211E-2</v>
      </c>
    </row>
    <row r="131" spans="1:15" x14ac:dyDescent="0.25">
      <c r="A131" s="103" t="str">
        <f t="shared" ref="A131:A173" si="20">A130</f>
        <v>Seasonal Residential</v>
      </c>
      <c r="D131" s="114" t="s">
        <v>50</v>
      </c>
      <c r="E131" s="25"/>
      <c r="F131" s="34"/>
      <c r="G131" s="115">
        <f>IF($E123&gt;0, $E123, $E122)</f>
        <v>680</v>
      </c>
      <c r="H131" s="116">
        <f>G131*F131</f>
        <v>0</v>
      </c>
      <c r="I131" s="35">
        <v>0</v>
      </c>
      <c r="J131" s="117">
        <f>IF($E123&gt;0, $E123, $E122)</f>
        <v>680</v>
      </c>
      <c r="K131" s="118">
        <f>J131*I131</f>
        <v>0</v>
      </c>
      <c r="L131" s="119">
        <f>K131-H131</f>
        <v>0</v>
      </c>
      <c r="M131" s="120" t="str">
        <f>IF(ISERROR(L131/H131), "", L131/H131)</f>
        <v/>
      </c>
    </row>
    <row r="132" spans="1:15" ht="13.2" hidden="1" customHeight="1" x14ac:dyDescent="0.25">
      <c r="A132" s="103" t="str">
        <f t="shared" si="20"/>
        <v>Seasonal Residential</v>
      </c>
      <c r="D132" s="114" t="s">
        <v>51</v>
      </c>
      <c r="E132" s="25"/>
      <c r="F132" s="34"/>
      <c r="G132" s="115">
        <f>IF($E123&gt;0, $E123, $E122)</f>
        <v>680</v>
      </c>
      <c r="H132" s="116">
        <v>0</v>
      </c>
      <c r="I132" s="35"/>
      <c r="J132" s="117">
        <f>IF($E123&gt;0, $E123, $E122)</f>
        <v>680</v>
      </c>
      <c r="K132" s="118">
        <v>0</v>
      </c>
      <c r="L132" s="119"/>
      <c r="M132" s="120"/>
    </row>
    <row r="133" spans="1:15" ht="13.2" hidden="1" customHeight="1" x14ac:dyDescent="0.25">
      <c r="A133" s="103" t="str">
        <f t="shared" si="20"/>
        <v>Seasonal Residential</v>
      </c>
      <c r="D133" s="114" t="s">
        <v>52</v>
      </c>
      <c r="E133" s="25"/>
      <c r="F133" s="34"/>
      <c r="G133" s="115">
        <f>IF($E123&gt;0, $E123, $E122)</f>
        <v>680</v>
      </c>
      <c r="H133" s="116">
        <v>0</v>
      </c>
      <c r="I133" s="35"/>
      <c r="J133" s="121">
        <f>IF($E123&gt;0, $E123, $E122)</f>
        <v>680</v>
      </c>
      <c r="K133" s="118">
        <v>0</v>
      </c>
      <c r="L133" s="119">
        <f t="shared" ref="L133:L151" si="21">K133-H133</f>
        <v>0</v>
      </c>
      <c r="M133" s="120" t="str">
        <f>IF(ISERROR(L133/H133), "", L133/H133)</f>
        <v/>
      </c>
    </row>
    <row r="134" spans="1:15" x14ac:dyDescent="0.25">
      <c r="A134" s="103" t="str">
        <f t="shared" si="20"/>
        <v>Seasonal Residential</v>
      </c>
      <c r="D134" s="114" t="s">
        <v>53</v>
      </c>
      <c r="E134" s="25"/>
      <c r="F134" s="26">
        <f>'VRZ BI (2030)'!I134</f>
        <v>3.1835261927310552</v>
      </c>
      <c r="G134" s="115">
        <v>1</v>
      </c>
      <c r="H134" s="116">
        <f>G134*F134</f>
        <v>3.1835261927310552</v>
      </c>
      <c r="I134" s="45">
        <v>3.1835261927310552</v>
      </c>
      <c r="J134" s="117">
        <f>G134</f>
        <v>1</v>
      </c>
      <c r="K134" s="118">
        <f>J134*I134</f>
        <v>3.1835261927310552</v>
      </c>
      <c r="L134" s="119">
        <f t="shared" si="21"/>
        <v>0</v>
      </c>
      <c r="M134" s="120">
        <f>IF(ISERROR(L134/H134), "", L134/H134)</f>
        <v>0</v>
      </c>
    </row>
    <row r="135" spans="1:15" x14ac:dyDescent="0.25">
      <c r="A135" s="103" t="str">
        <f t="shared" si="20"/>
        <v>Seasonal Residential</v>
      </c>
      <c r="D135" s="114" t="s">
        <v>54</v>
      </c>
      <c r="E135" s="25"/>
      <c r="F135" s="36">
        <f>'VRZ BI (2030)'!I135</f>
        <v>0</v>
      </c>
      <c r="G135" s="115">
        <f>IF($E123&gt;0, $E123, $E122)</f>
        <v>680</v>
      </c>
      <c r="H135" s="116">
        <f>G135*F135</f>
        <v>0</v>
      </c>
      <c r="I135" s="35">
        <v>0</v>
      </c>
      <c r="J135" s="117">
        <f>IF($E123&gt;0, $E123, $E122)</f>
        <v>680</v>
      </c>
      <c r="K135" s="118">
        <f>J135*I135</f>
        <v>0</v>
      </c>
      <c r="L135" s="119">
        <f t="shared" si="21"/>
        <v>0</v>
      </c>
      <c r="M135" s="120" t="str">
        <f>IF(ISERROR(L135/H135), "", L135/H135)</f>
        <v/>
      </c>
    </row>
    <row r="136" spans="1:15" x14ac:dyDescent="0.25">
      <c r="A136" s="103" t="str">
        <f t="shared" si="20"/>
        <v>Seasonal Residential</v>
      </c>
      <c r="B136" s="103" t="s">
        <v>55</v>
      </c>
      <c r="C136" s="24">
        <f>B17</f>
        <v>2</v>
      </c>
      <c r="D136" s="46" t="s">
        <v>56</v>
      </c>
      <c r="E136" s="47"/>
      <c r="F136" s="48"/>
      <c r="G136" s="49"/>
      <c r="H136" s="50">
        <f>SUM(H130:H135)</f>
        <v>95.253526192731044</v>
      </c>
      <c r="I136" s="51"/>
      <c r="J136" s="52"/>
      <c r="K136" s="50">
        <f>SUM(K130:K135)</f>
        <v>102.45352619273105</v>
      </c>
      <c r="L136" s="41">
        <f t="shared" si="21"/>
        <v>7.2000000000000028</v>
      </c>
      <c r="M136" s="42">
        <f>IF((H136)=0,"",(L136/H136))</f>
        <v>7.5587752892548002E-2</v>
      </c>
    </row>
    <row r="137" spans="1:15" x14ac:dyDescent="0.25">
      <c r="A137" s="103" t="str">
        <f t="shared" si="20"/>
        <v>Seasonal Residential</v>
      </c>
      <c r="D137" s="123" t="s">
        <v>57</v>
      </c>
      <c r="E137" s="25"/>
      <c r="F137" s="34">
        <f>IF((E122*12&gt;=150000), 0, IF(E121="RPP",(F153*OffPeakPer+F154*MidPeakPer+F155*OnPeakPer),IF(E121="Non-RPP (Retailer)",F156,F157)))</f>
        <v>0.12752000000000002</v>
      </c>
      <c r="G137" s="43">
        <f>IF(F137=0, 0, $E122*E124-E122)</f>
        <v>28.220000000000027</v>
      </c>
      <c r="H137" s="28">
        <f t="shared" ref="H137:H144" si="22">G137*F137</f>
        <v>3.5986144000000042</v>
      </c>
      <c r="I137" s="35">
        <f>IF((E122*12&gt;=150000), 0, IF(E121="RPP",(I153*OffPeakPer+I154*MidPeakPer+I155*OnPeakPer),IF(E121="Non-RPP (Retailer)",I156,I157)))</f>
        <v>0.12752000000000002</v>
      </c>
      <c r="J137" s="44">
        <f>IF(I137=0, 0, E122*E125-E122)</f>
        <v>28.220000000000027</v>
      </c>
      <c r="K137" s="31">
        <f t="shared" ref="K137:K144" si="23">J137*I137</f>
        <v>3.5986144000000042</v>
      </c>
      <c r="L137" s="119">
        <f t="shared" si="21"/>
        <v>0</v>
      </c>
      <c r="M137" s="120">
        <f t="shared" ref="M137:M144" si="24">IF(ISERROR(L137/H137), "", L137/H137)</f>
        <v>0</v>
      </c>
    </row>
    <row r="138" spans="1:15" ht="26.4" x14ac:dyDescent="0.25">
      <c r="A138" s="103" t="str">
        <f t="shared" si="20"/>
        <v>Seasonal Residential</v>
      </c>
      <c r="D138" s="123" t="s">
        <v>58</v>
      </c>
      <c r="E138" s="25"/>
      <c r="F138" s="36">
        <f>'VRZ BI (2030)'!I138</f>
        <v>0</v>
      </c>
      <c r="G138" s="55">
        <f>IF($E123&gt;0, $E123, $E122)</f>
        <v>680</v>
      </c>
      <c r="H138" s="116">
        <f t="shared" si="22"/>
        <v>0</v>
      </c>
      <c r="I138" s="35">
        <v>0</v>
      </c>
      <c r="J138" s="56">
        <f>IF($E123&gt;0, $E123, $E122)</f>
        <v>680</v>
      </c>
      <c r="K138" s="118">
        <f t="shared" si="23"/>
        <v>0</v>
      </c>
      <c r="L138" s="119">
        <f t="shared" si="21"/>
        <v>0</v>
      </c>
      <c r="M138" s="120" t="str">
        <f t="shared" si="24"/>
        <v/>
      </c>
    </row>
    <row r="139" spans="1:15" x14ac:dyDescent="0.25">
      <c r="A139" s="103" t="str">
        <f t="shared" si="20"/>
        <v>Seasonal Residential</v>
      </c>
      <c r="D139" s="123" t="s">
        <v>59</v>
      </c>
      <c r="E139" s="25"/>
      <c r="F139" s="36">
        <f>'VRZ BI (2030)'!I139</f>
        <v>0</v>
      </c>
      <c r="G139" s="55">
        <f>IF($E123&gt;0, $E123, $E122)</f>
        <v>680</v>
      </c>
      <c r="H139" s="116">
        <f t="shared" si="22"/>
        <v>0</v>
      </c>
      <c r="I139" s="35">
        <v>0</v>
      </c>
      <c r="J139" s="56">
        <f>IF($E123&gt;0, $E123, $E122)</f>
        <v>680</v>
      </c>
      <c r="K139" s="118">
        <f t="shared" si="23"/>
        <v>0</v>
      </c>
      <c r="L139" s="119">
        <f t="shared" si="21"/>
        <v>0</v>
      </c>
      <c r="M139" s="120" t="str">
        <f t="shared" si="24"/>
        <v/>
      </c>
    </row>
    <row r="140" spans="1:15" x14ac:dyDescent="0.25">
      <c r="A140" s="103" t="str">
        <f t="shared" si="20"/>
        <v>Seasonal Residential</v>
      </c>
      <c r="D140" s="123" t="s">
        <v>60</v>
      </c>
      <c r="E140" s="25"/>
      <c r="F140" s="36">
        <f>'VRZ BI (2030)'!I140</f>
        <v>0</v>
      </c>
      <c r="G140" s="55">
        <f>E122</f>
        <v>680</v>
      </c>
      <c r="H140" s="116">
        <f t="shared" si="22"/>
        <v>0</v>
      </c>
      <c r="I140" s="35">
        <v>0</v>
      </c>
      <c r="J140" s="56">
        <f>E122</f>
        <v>680</v>
      </c>
      <c r="K140" s="118">
        <f t="shared" si="23"/>
        <v>0</v>
      </c>
      <c r="L140" s="119">
        <f t="shared" si="21"/>
        <v>0</v>
      </c>
      <c r="M140" s="120" t="str">
        <f t="shared" si="24"/>
        <v/>
      </c>
    </row>
    <row r="141" spans="1:15" x14ac:dyDescent="0.25">
      <c r="A141" s="103" t="str">
        <f t="shared" si="20"/>
        <v>Seasonal Residential</v>
      </c>
      <c r="D141" s="114" t="s">
        <v>61</v>
      </c>
      <c r="E141" s="25"/>
      <c r="F141" s="36">
        <f>'VRZ BI (2030)'!I141</f>
        <v>2.0245341240681856E-3</v>
      </c>
      <c r="G141" s="55">
        <f>IF($E123&gt;0, $E123, $E122)</f>
        <v>680</v>
      </c>
      <c r="H141" s="116">
        <f t="shared" si="22"/>
        <v>1.3766832043663662</v>
      </c>
      <c r="I141" s="35">
        <v>2.1170849633982891E-3</v>
      </c>
      <c r="J141" s="56">
        <f>IF($E123&gt;0, $E123, $E122)</f>
        <v>680</v>
      </c>
      <c r="K141" s="118">
        <f t="shared" si="23"/>
        <v>1.4396177751108366</v>
      </c>
      <c r="L141" s="119">
        <f t="shared" si="21"/>
        <v>6.2934570744470397E-2</v>
      </c>
      <c r="M141" s="120">
        <f t="shared" si="24"/>
        <v>4.571463539677361E-2</v>
      </c>
      <c r="O141" s="160"/>
    </row>
    <row r="142" spans="1:15" ht="26.4" x14ac:dyDescent="0.25">
      <c r="A142" s="103" t="str">
        <f t="shared" si="20"/>
        <v>Seasonal Residential</v>
      </c>
      <c r="D142" s="123" t="s">
        <v>62</v>
      </c>
      <c r="E142" s="25"/>
      <c r="F142" s="26">
        <f>'VRZ BI (2030)'!I142</f>
        <v>0.42</v>
      </c>
      <c r="G142" s="115">
        <v>1</v>
      </c>
      <c r="H142" s="116">
        <f t="shared" si="22"/>
        <v>0.42</v>
      </c>
      <c r="I142" s="45">
        <v>0.42</v>
      </c>
      <c r="J142" s="121">
        <v>1</v>
      </c>
      <c r="K142" s="118">
        <f t="shared" si="23"/>
        <v>0.42</v>
      </c>
      <c r="L142" s="119">
        <f t="shared" si="21"/>
        <v>0</v>
      </c>
      <c r="M142" s="120">
        <f t="shared" si="24"/>
        <v>0</v>
      </c>
    </row>
    <row r="143" spans="1:15" x14ac:dyDescent="0.25">
      <c r="A143" s="103" t="str">
        <f t="shared" si="20"/>
        <v>Seasonal Residential</v>
      </c>
      <c r="D143" s="114" t="s">
        <v>63</v>
      </c>
      <c r="E143" s="25"/>
      <c r="F143" s="26">
        <f>'VRZ BI (2030)'!I143</f>
        <v>0.23509440832387421</v>
      </c>
      <c r="G143" s="115">
        <v>1</v>
      </c>
      <c r="H143" s="116">
        <f t="shared" si="22"/>
        <v>0.23509440832387421</v>
      </c>
      <c r="I143" s="45">
        <v>0.23509440832387421</v>
      </c>
      <c r="J143" s="121">
        <v>1</v>
      </c>
      <c r="K143" s="118">
        <f t="shared" si="23"/>
        <v>0.23509440832387421</v>
      </c>
      <c r="L143" s="119">
        <f t="shared" si="21"/>
        <v>0</v>
      </c>
      <c r="M143" s="120">
        <f t="shared" si="24"/>
        <v>0</v>
      </c>
    </row>
    <row r="144" spans="1:15" x14ac:dyDescent="0.25">
      <c r="A144" s="103" t="str">
        <f t="shared" si="20"/>
        <v>Seasonal Residential</v>
      </c>
      <c r="D144" s="114" t="s">
        <v>64</v>
      </c>
      <c r="E144" s="25"/>
      <c r="F144" s="36">
        <f>'VRZ BI (2030)'!I144</f>
        <v>0</v>
      </c>
      <c r="G144" s="55">
        <f>IF($E123&gt;0, $E123, $E122)</f>
        <v>680</v>
      </c>
      <c r="H144" s="116">
        <f t="shared" si="22"/>
        <v>0</v>
      </c>
      <c r="I144" s="35">
        <v>0</v>
      </c>
      <c r="J144" s="56">
        <f>IF($E123&gt;0, $E123, $E122)</f>
        <v>680</v>
      </c>
      <c r="K144" s="118">
        <f t="shared" si="23"/>
        <v>0</v>
      </c>
      <c r="L144" s="119">
        <f t="shared" si="21"/>
        <v>0</v>
      </c>
      <c r="M144" s="120" t="str">
        <f t="shared" si="24"/>
        <v/>
      </c>
    </row>
    <row r="145" spans="1:15" ht="26.4" x14ac:dyDescent="0.25">
      <c r="A145" s="103" t="str">
        <f t="shared" si="20"/>
        <v>Seasonal Residential</v>
      </c>
      <c r="B145" s="103" t="s">
        <v>65</v>
      </c>
      <c r="C145" s="24">
        <f>B17</f>
        <v>2</v>
      </c>
      <c r="D145" s="46" t="s">
        <v>66</v>
      </c>
      <c r="E145" s="47"/>
      <c r="F145" s="48"/>
      <c r="G145" s="49"/>
      <c r="H145" s="50">
        <f>SUM(H136:H144)</f>
        <v>100.8839182054213</v>
      </c>
      <c r="I145" s="51"/>
      <c r="J145" s="52"/>
      <c r="K145" s="50">
        <f>SUM(K136:K144)</f>
        <v>108.14685277616576</v>
      </c>
      <c r="L145" s="41">
        <f t="shared" si="21"/>
        <v>7.2629345707444628</v>
      </c>
      <c r="M145" s="42">
        <f>IF((H145)=0,"",(L145/H145))</f>
        <v>7.1992986592328528E-2</v>
      </c>
    </row>
    <row r="146" spans="1:15" x14ac:dyDescent="0.25">
      <c r="A146" s="103" t="str">
        <f t="shared" si="20"/>
        <v>Seasonal Residential</v>
      </c>
      <c r="D146" s="126" t="s">
        <v>67</v>
      </c>
      <c r="E146" s="25"/>
      <c r="F146" s="36">
        <f>'VRZ BI (2030)'!I146</f>
        <v>1.54E-2</v>
      </c>
      <c r="G146" s="43">
        <f>IF($E123&gt;0, $E123, $E122*$E124)</f>
        <v>708.22</v>
      </c>
      <c r="H146" s="116">
        <f>G146*F146</f>
        <v>10.906588000000001</v>
      </c>
      <c r="I146" s="35">
        <v>1.6199999999999999E-2</v>
      </c>
      <c r="J146" s="44">
        <f>IF($E123&gt;0, $E123, $E122*$E125)</f>
        <v>708.22</v>
      </c>
      <c r="K146" s="118">
        <f>J146*I146</f>
        <v>11.473164000000001</v>
      </c>
      <c r="L146" s="119">
        <f t="shared" si="21"/>
        <v>0.56657599999999952</v>
      </c>
      <c r="M146" s="120">
        <f>IF(ISERROR(L146/H146), "", L146/H146)</f>
        <v>5.1948051948051896E-2</v>
      </c>
      <c r="N146" s="127" t="str">
        <f>IF(ISERROR(ABS(M146)), "", IF(ABS(M146)&gt;=4%, "In the manager's summary, discuss the reasoning for the change in RTSR rates", ""))</f>
        <v>In the manager's summary, discuss the reasoning for the change in RTSR rates</v>
      </c>
      <c r="O146" s="160"/>
    </row>
    <row r="147" spans="1:15" ht="26.4" x14ac:dyDescent="0.25">
      <c r="A147" s="103" t="str">
        <f t="shared" si="20"/>
        <v>Seasonal Residential</v>
      </c>
      <c r="D147" s="128" t="s">
        <v>68</v>
      </c>
      <c r="E147" s="25"/>
      <c r="F147" s="36">
        <f>'VRZ BI (2030)'!I147</f>
        <v>1.34E-2</v>
      </c>
      <c r="G147" s="43">
        <f>IF($E123&gt;0, $E123, $E122*$E124)</f>
        <v>708.22</v>
      </c>
      <c r="H147" s="116">
        <f>G147*F147</f>
        <v>9.4901480000000014</v>
      </c>
      <c r="I147" s="35">
        <v>1.41E-2</v>
      </c>
      <c r="J147" s="44">
        <f>IF($E123&gt;0, $E123, $E122*$E125)</f>
        <v>708.22</v>
      </c>
      <c r="K147" s="118">
        <f>J147*I147</f>
        <v>9.9859019999999994</v>
      </c>
      <c r="L147" s="119">
        <f t="shared" si="21"/>
        <v>0.49575399999999803</v>
      </c>
      <c r="M147" s="120">
        <f>IF(ISERROR(L147/H147), "", L147/H147)</f>
        <v>5.2238805970149037E-2</v>
      </c>
      <c r="N147" s="127" t="str">
        <f>IF(ISERROR(ABS(M147)), "", IF(ABS(M147)&gt;=4%, "In the manager's summary, discuss the reasoning for the change in RTSR rates", ""))</f>
        <v>In the manager's summary, discuss the reasoning for the change in RTSR rates</v>
      </c>
      <c r="O147" s="160"/>
    </row>
    <row r="148" spans="1:15" ht="26.4" x14ac:dyDescent="0.25">
      <c r="A148" s="103" t="str">
        <f t="shared" si="20"/>
        <v>Seasonal Residential</v>
      </c>
      <c r="B148" s="103" t="s">
        <v>69</v>
      </c>
      <c r="C148" s="24">
        <f>B17</f>
        <v>2</v>
      </c>
      <c r="D148" s="46" t="s">
        <v>70</v>
      </c>
      <c r="E148" s="47"/>
      <c r="F148" s="48"/>
      <c r="G148" s="49"/>
      <c r="H148" s="50">
        <f>SUM(H145:H147)</f>
        <v>121.2806542054213</v>
      </c>
      <c r="I148" s="51"/>
      <c r="J148" s="52"/>
      <c r="K148" s="50">
        <f>SUM(K145:K147)</f>
        <v>129.60591877616577</v>
      </c>
      <c r="L148" s="41">
        <f t="shared" si="21"/>
        <v>8.3252645707444657</v>
      </c>
      <c r="M148" s="42">
        <f>IF((H148)=0,"",(L148/H148))</f>
        <v>6.8644621232364048E-2</v>
      </c>
    </row>
    <row r="149" spans="1:15" ht="26.4" x14ac:dyDescent="0.25">
      <c r="A149" s="103" t="str">
        <f t="shared" si="20"/>
        <v>Seasonal Residential</v>
      </c>
      <c r="D149" s="129" t="s">
        <v>71</v>
      </c>
      <c r="E149" s="25"/>
      <c r="F149" s="34">
        <v>4.7000000000000002E-3</v>
      </c>
      <c r="G149" s="43">
        <f>E122*E124</f>
        <v>708.22</v>
      </c>
      <c r="H149" s="53">
        <f>G149*F149</f>
        <v>3.3286340000000001</v>
      </c>
      <c r="I149" s="35">
        <f>F149</f>
        <v>4.7000000000000002E-3</v>
      </c>
      <c r="J149" s="44">
        <f>E122*E125</f>
        <v>708.22</v>
      </c>
      <c r="K149" s="31">
        <f>J149*I149</f>
        <v>3.3286340000000001</v>
      </c>
      <c r="L149" s="119">
        <f t="shared" si="21"/>
        <v>0</v>
      </c>
      <c r="M149" s="120">
        <f>IF(ISERROR(L149/H149), "", L149/H149)</f>
        <v>0</v>
      </c>
    </row>
    <row r="150" spans="1:15" ht="26.4" x14ac:dyDescent="0.25">
      <c r="A150" s="103" t="str">
        <f t="shared" si="20"/>
        <v>Seasonal Residential</v>
      </c>
      <c r="D150" s="129" t="s">
        <v>72</v>
      </c>
      <c r="E150" s="25"/>
      <c r="F150" s="34">
        <v>5.9999999999999995E-4</v>
      </c>
      <c r="G150" s="43">
        <f>E122*E124</f>
        <v>708.22</v>
      </c>
      <c r="H150" s="53">
        <f>G150*F150</f>
        <v>0.42493199999999998</v>
      </c>
      <c r="I150" s="35">
        <f>F150</f>
        <v>5.9999999999999995E-4</v>
      </c>
      <c r="J150" s="44">
        <f>E122*E125</f>
        <v>708.22</v>
      </c>
      <c r="K150" s="31">
        <f>J150*I150</f>
        <v>0.42493199999999998</v>
      </c>
      <c r="L150" s="119">
        <f t="shared" si="21"/>
        <v>0</v>
      </c>
      <c r="M150" s="120">
        <f>IF(ISERROR(L150/H150), "", L150/H150)</f>
        <v>0</v>
      </c>
    </row>
    <row r="151" spans="1:15" x14ac:dyDescent="0.25">
      <c r="A151" s="103" t="str">
        <f t="shared" si="20"/>
        <v>Seasonal Residential</v>
      </c>
      <c r="D151" s="25" t="s">
        <v>73</v>
      </c>
      <c r="E151" s="25"/>
      <c r="F151" s="54">
        <v>0.25</v>
      </c>
      <c r="G151" s="115">
        <v>1</v>
      </c>
      <c r="H151" s="130">
        <f>G151*F151</f>
        <v>0.25</v>
      </c>
      <c r="I151" s="45">
        <v>0.25</v>
      </c>
      <c r="J151" s="117">
        <v>1</v>
      </c>
      <c r="K151" s="118">
        <f>J151*I151</f>
        <v>0.25</v>
      </c>
      <c r="L151" s="119">
        <f t="shared" si="21"/>
        <v>0</v>
      </c>
      <c r="M151" s="120">
        <f>IF(ISERROR(L151/H151), "", L151/H151)</f>
        <v>0</v>
      </c>
    </row>
    <row r="152" spans="1:15" ht="26.4" hidden="1" customHeight="1" x14ac:dyDescent="0.25">
      <c r="A152" s="103" t="str">
        <f t="shared" si="20"/>
        <v>Seasonal Residential</v>
      </c>
      <c r="D152" s="129" t="s">
        <v>74</v>
      </c>
      <c r="E152" s="25"/>
      <c r="F152" s="34"/>
      <c r="G152" s="55"/>
      <c r="H152" s="130"/>
      <c r="I152" s="35"/>
      <c r="J152" s="56"/>
      <c r="K152" s="118"/>
      <c r="L152" s="119"/>
      <c r="M152" s="120"/>
    </row>
    <row r="153" spans="1:15" x14ac:dyDescent="0.25">
      <c r="A153" s="103" t="str">
        <f t="shared" si="20"/>
        <v>Seasonal Residential</v>
      </c>
      <c r="B153" s="103" t="s">
        <v>12</v>
      </c>
      <c r="D153" s="25" t="s">
        <v>75</v>
      </c>
      <c r="E153" s="25"/>
      <c r="F153" s="34">
        <v>9.8000000000000004E-2</v>
      </c>
      <c r="G153" s="55">
        <f>IF(AND(E122*12&gt;=150000),OffPeakPer*E122*E124,OffPeakPer*E122)</f>
        <v>435.2</v>
      </c>
      <c r="H153" s="130">
        <f>G153*F153</f>
        <v>42.6496</v>
      </c>
      <c r="I153" s="35">
        <f>F153</f>
        <v>9.8000000000000004E-2</v>
      </c>
      <c r="J153" s="56">
        <f>IF(AND(E122*12&gt;=150000),OffPeakPer*E122*E125,OffPeakPer*E122)</f>
        <v>435.2</v>
      </c>
      <c r="K153" s="118">
        <f>J153*I153</f>
        <v>42.6496</v>
      </c>
      <c r="L153" s="119">
        <f>K153-H153</f>
        <v>0</v>
      </c>
      <c r="M153" s="120">
        <f>IF(ISERROR(L153/H153), "", L153/H153)</f>
        <v>0</v>
      </c>
    </row>
    <row r="154" spans="1:15" x14ac:dyDescent="0.25">
      <c r="A154" s="103" t="str">
        <f t="shared" si="20"/>
        <v>Seasonal Residential</v>
      </c>
      <c r="B154" s="103" t="s">
        <v>12</v>
      </c>
      <c r="D154" s="25" t="s">
        <v>76</v>
      </c>
      <c r="E154" s="25"/>
      <c r="F154" s="34">
        <v>0.157</v>
      </c>
      <c r="G154" s="55">
        <f>IF(AND(E122*12&gt;=150000),MidPeakPer*E122*E124,MidPeakPer*E122)</f>
        <v>122.39999999999999</v>
      </c>
      <c r="H154" s="130">
        <f>G154*F154</f>
        <v>19.216799999999999</v>
      </c>
      <c r="I154" s="35">
        <f>F154</f>
        <v>0.157</v>
      </c>
      <c r="J154" s="56">
        <f>IF(AND(E122*12&gt;=150000),MidPeakPer*E122*E125,MidPeakPer*E122)</f>
        <v>122.39999999999999</v>
      </c>
      <c r="K154" s="118">
        <f>J154*I154</f>
        <v>19.216799999999999</v>
      </c>
      <c r="L154" s="119">
        <f>K154-H154</f>
        <v>0</v>
      </c>
      <c r="M154" s="120">
        <f>IF(ISERROR(L154/H154), "", L154/H154)</f>
        <v>0</v>
      </c>
    </row>
    <row r="155" spans="1:15" ht="13.8" thickBot="1" x14ac:dyDescent="0.3">
      <c r="A155" s="103" t="str">
        <f t="shared" si="20"/>
        <v>Seasonal Residential</v>
      </c>
      <c r="B155" s="103" t="s">
        <v>12</v>
      </c>
      <c r="D155" s="103" t="s">
        <v>77</v>
      </c>
      <c r="E155" s="25"/>
      <c r="F155" s="34">
        <v>0.20300000000000001</v>
      </c>
      <c r="G155" s="55">
        <f>IF(AND(E122*12&gt;=150000),OnPeakPer*E122*E124,OnPeakPer*E122)</f>
        <v>122.39999999999999</v>
      </c>
      <c r="H155" s="130">
        <f>G155*F155</f>
        <v>24.847200000000001</v>
      </c>
      <c r="I155" s="35">
        <f>F155</f>
        <v>0.20300000000000001</v>
      </c>
      <c r="J155" s="56">
        <f>IF(AND(E122*12&gt;=150000),OnPeakPer*E122*E125,OnPeakPer*E122)</f>
        <v>122.39999999999999</v>
      </c>
      <c r="K155" s="118">
        <f>J155*I155</f>
        <v>24.847200000000001</v>
      </c>
      <c r="L155" s="119">
        <f>K155-H155</f>
        <v>0</v>
      </c>
      <c r="M155" s="120">
        <f>IF(ISERROR(L155/H155), "", L155/H155)</f>
        <v>0</v>
      </c>
    </row>
    <row r="156" spans="1:15" ht="13.8" hidden="1" customHeight="1" thickBot="1" x14ac:dyDescent="0.3">
      <c r="A156" s="103" t="str">
        <f t="shared" si="20"/>
        <v>Seasonal Residential</v>
      </c>
      <c r="B156" s="103" t="s">
        <v>78</v>
      </c>
      <c r="D156" s="25" t="s">
        <v>79</v>
      </c>
      <c r="E156" s="25"/>
      <c r="F156" s="34">
        <v>0.11308</v>
      </c>
      <c r="G156" s="55">
        <f>IF(AND(E122*12&gt;=150000),E122*E124,E122)</f>
        <v>680</v>
      </c>
      <c r="H156" s="130">
        <f>G156*F156</f>
        <v>76.894400000000005</v>
      </c>
      <c r="I156" s="35">
        <f>F156</f>
        <v>0.11308</v>
      </c>
      <c r="J156" s="56">
        <f>IF(AND(E122*12&gt;=150000),E122*E125,E122)</f>
        <v>680</v>
      </c>
      <c r="K156" s="118">
        <f>J156*I156</f>
        <v>76.894400000000005</v>
      </c>
      <c r="L156" s="119">
        <f>K156-H156</f>
        <v>0</v>
      </c>
      <c r="M156" s="120">
        <f>IF(ISERROR(L156/H156), "", L156/H156)</f>
        <v>0</v>
      </c>
    </row>
    <row r="157" spans="1:15" ht="13.8" hidden="1" customHeight="1" thickBot="1" x14ac:dyDescent="0.3">
      <c r="A157" s="103" t="str">
        <f t="shared" si="20"/>
        <v>Seasonal Residential</v>
      </c>
      <c r="B157" s="103" t="s">
        <v>17</v>
      </c>
      <c r="D157" s="25" t="s">
        <v>80</v>
      </c>
      <c r="E157" s="25"/>
      <c r="F157" s="34">
        <v>0.11308</v>
      </c>
      <c r="G157" s="55">
        <f>IF(AND(E122*12&gt;=150000),E122*E124,E122)</f>
        <v>680</v>
      </c>
      <c r="H157" s="130">
        <f>G157*F157</f>
        <v>76.894400000000005</v>
      </c>
      <c r="I157" s="35">
        <f>F157</f>
        <v>0.11308</v>
      </c>
      <c r="J157" s="56">
        <f>IF(AND(E122*12&gt;=150000),E122*E125,E122)</f>
        <v>680</v>
      </c>
      <c r="K157" s="118">
        <f>J157*I157</f>
        <v>76.894400000000005</v>
      </c>
      <c r="L157" s="119">
        <f>K157-H157</f>
        <v>0</v>
      </c>
      <c r="M157" s="120">
        <f>IF(ISERROR(L157/H157), "", L157/H157)</f>
        <v>0</v>
      </c>
    </row>
    <row r="158" spans="1:15" ht="13.8" thickBot="1" x14ac:dyDescent="0.3">
      <c r="A158" s="103" t="str">
        <f t="shared" si="20"/>
        <v>Seasonal Residential</v>
      </c>
      <c r="D158" s="58"/>
      <c r="E158" s="59"/>
      <c r="F158" s="60"/>
      <c r="G158" s="61"/>
      <c r="H158" s="62"/>
      <c r="I158" s="60"/>
      <c r="J158" s="63"/>
      <c r="K158" s="62"/>
      <c r="L158" s="64"/>
      <c r="M158" s="65"/>
    </row>
    <row r="159" spans="1:15" x14ac:dyDescent="0.25">
      <c r="A159" s="103" t="str">
        <f t="shared" si="20"/>
        <v>Seasonal Residential</v>
      </c>
      <c r="B159" s="103" t="s">
        <v>12</v>
      </c>
      <c r="D159" s="135" t="s">
        <v>81</v>
      </c>
      <c r="E159" s="25"/>
      <c r="F159" s="136"/>
      <c r="G159" s="137"/>
      <c r="H159" s="138">
        <f>SUM(H149:H155,H148)</f>
        <v>211.99782020542131</v>
      </c>
      <c r="I159" s="139"/>
      <c r="J159" s="139"/>
      <c r="K159" s="138">
        <f>SUM(K149:K155,K148)</f>
        <v>220.32308477616579</v>
      </c>
      <c r="L159" s="140">
        <f>K159-H159</f>
        <v>8.3252645707444799</v>
      </c>
      <c r="M159" s="141">
        <f>IF((H159)=0,"",(L159/H159))</f>
        <v>3.9270519681181053E-2</v>
      </c>
    </row>
    <row r="160" spans="1:15" x14ac:dyDescent="0.25">
      <c r="A160" s="103" t="str">
        <f t="shared" si="20"/>
        <v>Seasonal Residential</v>
      </c>
      <c r="B160" s="103" t="s">
        <v>12</v>
      </c>
      <c r="D160" s="142" t="s">
        <v>82</v>
      </c>
      <c r="E160" s="25"/>
      <c r="F160" s="136">
        <v>0.13</v>
      </c>
      <c r="G160" s="143"/>
      <c r="H160" s="144">
        <f>H159*F160</f>
        <v>27.55971662670477</v>
      </c>
      <c r="I160" s="145">
        <v>0.13</v>
      </c>
      <c r="J160" s="115"/>
      <c r="K160" s="144">
        <f>K159*I160</f>
        <v>28.642001020901553</v>
      </c>
      <c r="L160" s="119">
        <f>K160-H160</f>
        <v>1.0822843941967832</v>
      </c>
      <c r="M160" s="146">
        <f>IF((H160)=0,"",(L160/H160))</f>
        <v>3.9270519681181087E-2</v>
      </c>
    </row>
    <row r="161" spans="1:13" ht="14.4" x14ac:dyDescent="0.3">
      <c r="A161" s="103" t="str">
        <f t="shared" si="20"/>
        <v>Seasonal Residential</v>
      </c>
      <c r="B161" s="103" t="s">
        <v>12</v>
      </c>
      <c r="D161" s="142" t="s">
        <v>83</v>
      </c>
      <c r="E161" s="147"/>
      <c r="F161" s="148">
        <f>OER</f>
        <v>0.23499999999999999</v>
      </c>
      <c r="G161" s="143"/>
      <c r="H161" s="144">
        <f>IF(OR(ISNUMBER(SEARCH("[DGEN]", E120))=TRUE, ISNUMBER(SEARCH("STREET LIGHT", E120))=TRUE), 0, IF(AND(E122=0, E123=0),0, IF(AND(E123=0, E122*12&gt;250000), 0, IF(AND(E122=0, E123&gt;=50), 0, IF(E122*12&lt;=250000, F161*H159*-1, IF(E123&lt;50, F161*H159*-1, 0))))))</f>
        <v>-49.819487748274007</v>
      </c>
      <c r="I161" s="148">
        <f>OER</f>
        <v>0.23499999999999999</v>
      </c>
      <c r="J161" s="115"/>
      <c r="K161" s="144">
        <f>IF(OR(ISNUMBER(SEARCH("[DGEN]", E120))=TRUE, ISNUMBER(SEARCH("STREET LIGHT", E120))=TRUE), 0, IF(AND(E122=0, E123=0),0, IF(AND(E123=0, E122*12&gt;250000), 0, IF(AND(E122=0, E123&gt;=50), 0, IF(E122*12&lt;=250000, I161*K159*-1, IF(E123&lt;50, I161*K159*-1, 0))))))</f>
        <v>-51.775924922398957</v>
      </c>
      <c r="L161" s="119">
        <f>K161-H161</f>
        <v>-1.9564371741249502</v>
      </c>
      <c r="M161" s="146"/>
    </row>
    <row r="162" spans="1:13" ht="13.8" thickBot="1" x14ac:dyDescent="0.3">
      <c r="A162" s="103" t="str">
        <f t="shared" si="20"/>
        <v>Seasonal Residential</v>
      </c>
      <c r="B162" s="103" t="s">
        <v>84</v>
      </c>
      <c r="C162" s="24">
        <f>B17</f>
        <v>2</v>
      </c>
      <c r="D162" s="247" t="s">
        <v>85</v>
      </c>
      <c r="E162" s="247"/>
      <c r="F162" s="77"/>
      <c r="G162" s="78"/>
      <c r="H162" s="79">
        <f>H159+H160+H161</f>
        <v>189.73804908385205</v>
      </c>
      <c r="I162" s="80"/>
      <c r="J162" s="80"/>
      <c r="K162" s="81">
        <f>K159+K160+K161</f>
        <v>197.18916087466837</v>
      </c>
      <c r="L162" s="82">
        <f>K162-H162</f>
        <v>7.4511117908163271</v>
      </c>
      <c r="M162" s="83">
        <f>IF((H162)=0,"",(L162/H162))</f>
        <v>3.927051968118115E-2</v>
      </c>
    </row>
    <row r="163" spans="1:13" ht="13.8" thickBot="1" x14ac:dyDescent="0.3">
      <c r="A163" s="103" t="str">
        <f t="shared" si="20"/>
        <v>Seasonal Residential</v>
      </c>
      <c r="B163" s="103" t="s">
        <v>12</v>
      </c>
      <c r="D163" s="58"/>
      <c r="E163" s="59"/>
      <c r="F163" s="60"/>
      <c r="G163" s="61"/>
      <c r="H163" s="62"/>
      <c r="I163" s="60"/>
      <c r="J163" s="63"/>
      <c r="K163" s="62"/>
      <c r="L163" s="64"/>
      <c r="M163" s="65"/>
    </row>
    <row r="164" spans="1:13" hidden="1" x14ac:dyDescent="0.25">
      <c r="A164" s="103" t="str">
        <f t="shared" si="20"/>
        <v>Seasonal Residential</v>
      </c>
      <c r="B164" s="103" t="s">
        <v>78</v>
      </c>
      <c r="D164" s="135" t="s">
        <v>86</v>
      </c>
      <c r="E164" s="25"/>
      <c r="F164" s="136"/>
      <c r="G164" s="137"/>
      <c r="H164" s="138">
        <f>SUM(H156,H149:H152,H148)</f>
        <v>202.17862020542128</v>
      </c>
      <c r="I164" s="139"/>
      <c r="J164" s="139"/>
      <c r="K164" s="138">
        <f>SUM(K156,K149:K152,K148)</f>
        <v>210.50388477616576</v>
      </c>
      <c r="L164" s="140">
        <f>K164-H164</f>
        <v>8.3252645707444799</v>
      </c>
      <c r="M164" s="141">
        <f>IF((H164)=0,"",(L164/H164))</f>
        <v>4.117776925317667E-2</v>
      </c>
    </row>
    <row r="165" spans="1:13" hidden="1" x14ac:dyDescent="0.25">
      <c r="A165" s="103" t="str">
        <f t="shared" si="20"/>
        <v>Seasonal Residential</v>
      </c>
      <c r="B165" s="103" t="s">
        <v>78</v>
      </c>
      <c r="D165" s="142" t="s">
        <v>82</v>
      </c>
      <c r="E165" s="25"/>
      <c r="F165" s="136">
        <v>0.13</v>
      </c>
      <c r="G165" s="137"/>
      <c r="H165" s="144">
        <f>H164*F165</f>
        <v>26.283220626704768</v>
      </c>
      <c r="I165" s="136">
        <v>0.13</v>
      </c>
      <c r="J165" s="145"/>
      <c r="K165" s="144">
        <f>K164*I165</f>
        <v>27.365505020901551</v>
      </c>
      <c r="L165" s="119">
        <f>K165-H165</f>
        <v>1.0822843941967832</v>
      </c>
      <c r="M165" s="146">
        <f>IF((H165)=0,"",(L165/H165))</f>
        <v>4.1177769253176698E-2</v>
      </c>
    </row>
    <row r="166" spans="1:13" ht="14.4" hidden="1" x14ac:dyDescent="0.3">
      <c r="A166" s="103" t="str">
        <f t="shared" si="20"/>
        <v>Seasonal Residential</v>
      </c>
      <c r="B166" s="103" t="s">
        <v>78</v>
      </c>
      <c r="D166" s="142" t="s">
        <v>83</v>
      </c>
      <c r="E166" s="147"/>
      <c r="F166" s="148">
        <f>OER</f>
        <v>0.23499999999999999</v>
      </c>
      <c r="G166" s="137"/>
      <c r="H166" s="144">
        <f>IF(OR(ISNUMBER(SEARCH("[DGEN]", E120))=TRUE, ISNUMBER(SEARCH("STREET LIGHT", E120))=TRUE), 0, IF(AND(E122=0, E123=0),0, IF(AND(E123=0, E122*12&gt;250000), 0, IF(AND(E122=0, E123&gt;=50), 0, IF(E122*12&lt;=250000, F166*H164*-1, IF(E123&lt;50, F166*H164*-1, 0))))))</f>
        <v>-47.511975748273997</v>
      </c>
      <c r="I166" s="148">
        <f>OER</f>
        <v>0.23499999999999999</v>
      </c>
      <c r="J166" s="145"/>
      <c r="K166" s="144">
        <f>IF(OR(ISNUMBER(SEARCH("[DGEN]", E120))=TRUE, ISNUMBER(SEARCH("STREET LIGHT", E120))=TRUE), 0, IF(AND(E122=0, E123=0),0, IF(AND(E123=0, E122*12&gt;250000), 0, IF(AND(E122=0, E123&gt;=50), 0, IF(E122*12&lt;=250000, I166*K164*-1, IF(E123&lt;50, I166*K164*-1, 0))))))</f>
        <v>-49.468412922398954</v>
      </c>
      <c r="L166" s="119"/>
      <c r="M166" s="146"/>
    </row>
    <row r="167" spans="1:13" hidden="1" x14ac:dyDescent="0.25">
      <c r="A167" s="103" t="str">
        <f t="shared" si="20"/>
        <v>Seasonal Residential</v>
      </c>
      <c r="B167" s="103" t="s">
        <v>87</v>
      </c>
      <c r="D167" s="248" t="s">
        <v>86</v>
      </c>
      <c r="E167" s="248"/>
      <c r="F167" s="149"/>
      <c r="G167" s="143"/>
      <c r="H167" s="138">
        <f>SUM(H164,H165)</f>
        <v>228.46184083212606</v>
      </c>
      <c r="I167" s="150"/>
      <c r="J167" s="150"/>
      <c r="K167" s="138">
        <f>SUM(K164,K165)</f>
        <v>237.8693897970673</v>
      </c>
      <c r="L167" s="140">
        <f>K167-H167</f>
        <v>9.4075489649412418</v>
      </c>
      <c r="M167" s="141">
        <f>IF((H167)=0,"",(L167/H167))</f>
        <v>4.117776925317658E-2</v>
      </c>
    </row>
    <row r="168" spans="1:13" ht="13.8" hidden="1" thickBot="1" x14ac:dyDescent="0.3">
      <c r="A168" s="103" t="str">
        <f t="shared" si="20"/>
        <v>Seasonal Residential</v>
      </c>
      <c r="B168" s="103" t="s">
        <v>78</v>
      </c>
      <c r="D168" s="131"/>
      <c r="E168" s="132"/>
      <c r="F168" s="151"/>
      <c r="G168" s="152"/>
      <c r="H168" s="153"/>
      <c r="I168" s="151"/>
      <c r="J168" s="133"/>
      <c r="K168" s="153"/>
      <c r="L168" s="154"/>
      <c r="M168" s="134"/>
    </row>
    <row r="169" spans="1:13" hidden="1" x14ac:dyDescent="0.25">
      <c r="A169" s="103" t="str">
        <f t="shared" si="20"/>
        <v>Seasonal Residential</v>
      </c>
      <c r="B169" s="103" t="s">
        <v>17</v>
      </c>
      <c r="D169" s="135" t="s">
        <v>88</v>
      </c>
      <c r="E169" s="25"/>
      <c r="F169" s="136"/>
      <c r="G169" s="137"/>
      <c r="H169" s="138">
        <f>SUM(H157,H149:H152,H148)</f>
        <v>202.17862020542128</v>
      </c>
      <c r="I169" s="139"/>
      <c r="J169" s="139"/>
      <c r="K169" s="138">
        <f>SUM(K157,K149:K152,K148)</f>
        <v>210.50388477616576</v>
      </c>
      <c r="L169" s="140">
        <f>K169-H169</f>
        <v>8.3252645707444799</v>
      </c>
      <c r="M169" s="141">
        <f>IF((H169)=0,"",(L169/H169))</f>
        <v>4.117776925317667E-2</v>
      </c>
    </row>
    <row r="170" spans="1:13" hidden="1" x14ac:dyDescent="0.25">
      <c r="A170" s="103" t="str">
        <f t="shared" si="20"/>
        <v>Seasonal Residential</v>
      </c>
      <c r="B170" s="103" t="s">
        <v>17</v>
      </c>
      <c r="D170" s="142" t="s">
        <v>82</v>
      </c>
      <c r="E170" s="25"/>
      <c r="F170" s="136">
        <v>0.13</v>
      </c>
      <c r="G170" s="137"/>
      <c r="H170" s="144">
        <f>H169*F170</f>
        <v>26.283220626704768</v>
      </c>
      <c r="I170" s="136">
        <v>0.13</v>
      </c>
      <c r="J170" s="145"/>
      <c r="K170" s="144">
        <f>K169*I170</f>
        <v>27.365505020901551</v>
      </c>
      <c r="L170" s="119">
        <f>K170-H170</f>
        <v>1.0822843941967832</v>
      </c>
      <c r="M170" s="146">
        <f>IF((H170)=0,"",(L170/H170))</f>
        <v>4.1177769253176698E-2</v>
      </c>
    </row>
    <row r="171" spans="1:13" ht="14.4" hidden="1" x14ac:dyDescent="0.3">
      <c r="A171" s="103" t="str">
        <f t="shared" si="20"/>
        <v>Seasonal Residential</v>
      </c>
      <c r="B171" s="103" t="s">
        <v>17</v>
      </c>
      <c r="D171" s="142" t="s">
        <v>83</v>
      </c>
      <c r="E171" s="147"/>
      <c r="F171" s="148">
        <f>OER</f>
        <v>0.23499999999999999</v>
      </c>
      <c r="G171" s="137"/>
      <c r="H171" s="144">
        <f>IF(OR(ISNUMBER(SEARCH("[DGEN]", E120))=TRUE, ISNUMBER(SEARCH("STREET LIGHT", E120))=TRUE), 0, IF(AND(E122=0, E123=0),0, IF(AND(E123=0, E122*12&gt;250000), 0, IF(AND(E122=0, E123&gt;=50), 0, IF(E122*12&lt;=250000, F171*H169*-1, IF(E123&lt;50, F171*H169*-1, 0))))))</f>
        <v>-47.511975748273997</v>
      </c>
      <c r="I171" s="148">
        <f>OER</f>
        <v>0.23499999999999999</v>
      </c>
      <c r="J171" s="145"/>
      <c r="K171" s="144">
        <f>IF(OR(ISNUMBER(SEARCH("[DGEN]", E120))=TRUE, ISNUMBER(SEARCH("STREET LIGHT", E120))=TRUE), 0, IF(AND(E122=0, E123=0),0, IF(AND(E123=0, E122*12&gt;250000), 0, IF(AND(E122=0, E123&gt;=50), 0, IF(E122*12&lt;=250000, I171*K169*-1, IF(E123&lt;50, I171*K169*-1, 0))))))</f>
        <v>-49.468412922398954</v>
      </c>
      <c r="L171" s="119"/>
      <c r="M171" s="146"/>
    </row>
    <row r="172" spans="1:13" hidden="1" x14ac:dyDescent="0.25">
      <c r="A172" s="103" t="str">
        <f t="shared" si="20"/>
        <v>Seasonal Residential</v>
      </c>
      <c r="B172" s="103" t="s">
        <v>89</v>
      </c>
      <c r="D172" s="248" t="s">
        <v>88</v>
      </c>
      <c r="E172" s="248"/>
      <c r="F172" s="149"/>
      <c r="G172" s="143"/>
      <c r="H172" s="138">
        <f>SUM(H169,H170)</f>
        <v>228.46184083212606</v>
      </c>
      <c r="I172" s="150"/>
      <c r="J172" s="150"/>
      <c r="K172" s="138">
        <f>SUM(K169,K170)</f>
        <v>237.8693897970673</v>
      </c>
      <c r="L172" s="140">
        <f>K172-H172</f>
        <v>9.4075489649412418</v>
      </c>
      <c r="M172" s="141">
        <f>IF((H172)=0,"",(L172/H172))</f>
        <v>4.117776925317658E-2</v>
      </c>
    </row>
    <row r="173" spans="1:13" ht="13.8" hidden="1" thickBot="1" x14ac:dyDescent="0.3">
      <c r="A173" s="103" t="str">
        <f t="shared" si="20"/>
        <v>Seasonal Residential</v>
      </c>
      <c r="B173" s="103" t="s">
        <v>17</v>
      </c>
      <c r="D173" s="131"/>
      <c r="E173" s="132"/>
      <c r="F173" s="155"/>
      <c r="G173" s="152"/>
      <c r="H173" s="156"/>
      <c r="I173" s="155"/>
      <c r="J173" s="133"/>
      <c r="K173" s="156"/>
      <c r="L173" s="154"/>
      <c r="M173" s="157"/>
    </row>
    <row r="176" spans="1:13" x14ac:dyDescent="0.25">
      <c r="C176" s="103"/>
      <c r="D176" s="104" t="s">
        <v>34</v>
      </c>
      <c r="E176" s="246" t="str">
        <f>D18</f>
        <v>GS &lt;50</v>
      </c>
      <c r="F176" s="246"/>
      <c r="G176" s="246"/>
      <c r="H176" s="246"/>
      <c r="I176" s="246"/>
      <c r="J176" s="246"/>
      <c r="K176" s="103" t="str">
        <f>IF(N18="DEMAND - INTERVAL","RTSR - INTERVAL METERED","")</f>
        <v/>
      </c>
    </row>
    <row r="177" spans="1:14" x14ac:dyDescent="0.25">
      <c r="C177" s="103"/>
      <c r="D177" s="104" t="s">
        <v>35</v>
      </c>
      <c r="E177" s="236" t="str">
        <f>H18</f>
        <v>RPP</v>
      </c>
      <c r="F177" s="236"/>
      <c r="G177" s="236"/>
      <c r="H177" s="20"/>
      <c r="I177" s="20"/>
    </row>
    <row r="178" spans="1:14" ht="15.6" x14ac:dyDescent="0.25">
      <c r="C178" s="103"/>
      <c r="D178" s="104" t="s">
        <v>36</v>
      </c>
      <c r="E178" s="21">
        <f>K18</f>
        <v>2000</v>
      </c>
      <c r="F178" s="105" t="s">
        <v>11</v>
      </c>
      <c r="J178" s="22"/>
      <c r="K178" s="22"/>
      <c r="L178" s="22"/>
      <c r="M178" s="22"/>
      <c r="N178" s="22"/>
    </row>
    <row r="179" spans="1:14" ht="15.6" x14ac:dyDescent="0.3">
      <c r="C179" s="103"/>
      <c r="D179" s="104" t="s">
        <v>37</v>
      </c>
      <c r="E179" s="21">
        <f>L18</f>
        <v>0</v>
      </c>
      <c r="F179" s="106" t="s">
        <v>16</v>
      </c>
      <c r="G179" s="107"/>
      <c r="H179" s="108"/>
      <c r="I179" s="108"/>
      <c r="J179" s="108"/>
    </row>
    <row r="180" spans="1:14" x14ac:dyDescent="0.25">
      <c r="C180" s="103"/>
      <c r="D180" s="104" t="s">
        <v>38</v>
      </c>
      <c r="E180" s="23">
        <f>I18</f>
        <v>1.0415000000000001</v>
      </c>
    </row>
    <row r="181" spans="1:14" x14ac:dyDescent="0.25">
      <c r="C181" s="103"/>
      <c r="D181" s="104" t="s">
        <v>39</v>
      </c>
      <c r="E181" s="23">
        <f>J18</f>
        <v>1.0415000000000001</v>
      </c>
    </row>
    <row r="182" spans="1:14" x14ac:dyDescent="0.25">
      <c r="C182" s="103"/>
    </row>
    <row r="183" spans="1:14" x14ac:dyDescent="0.25">
      <c r="C183" s="103"/>
      <c r="E183" s="105"/>
      <c r="F183" s="237" t="s">
        <v>40</v>
      </c>
      <c r="G183" s="238"/>
      <c r="H183" s="239"/>
      <c r="I183" s="237" t="s">
        <v>41</v>
      </c>
      <c r="J183" s="238"/>
      <c r="K183" s="239"/>
      <c r="L183" s="237" t="s">
        <v>42</v>
      </c>
      <c r="M183" s="239"/>
    </row>
    <row r="184" spans="1:14" x14ac:dyDescent="0.25">
      <c r="C184" s="103"/>
      <c r="E184" s="240"/>
      <c r="F184" s="109" t="s">
        <v>43</v>
      </c>
      <c r="G184" s="109" t="s">
        <v>44</v>
      </c>
      <c r="H184" s="110" t="s">
        <v>45</v>
      </c>
      <c r="I184" s="109" t="s">
        <v>43</v>
      </c>
      <c r="J184" s="111" t="s">
        <v>44</v>
      </c>
      <c r="K184" s="110" t="s">
        <v>45</v>
      </c>
      <c r="L184" s="242" t="s">
        <v>46</v>
      </c>
      <c r="M184" s="244" t="s">
        <v>47</v>
      </c>
    </row>
    <row r="185" spans="1:14" x14ac:dyDescent="0.25">
      <c r="C185" s="103"/>
      <c r="E185" s="241"/>
      <c r="F185" s="112" t="s">
        <v>48</v>
      </c>
      <c r="G185" s="112"/>
      <c r="H185" s="113" t="s">
        <v>48</v>
      </c>
      <c r="I185" s="112" t="s">
        <v>48</v>
      </c>
      <c r="J185" s="113"/>
      <c r="K185" s="113" t="s">
        <v>48</v>
      </c>
      <c r="L185" s="243"/>
      <c r="M185" s="245"/>
    </row>
    <row r="186" spans="1:14" x14ac:dyDescent="0.25">
      <c r="A186" s="103" t="str">
        <f>$E176</f>
        <v>GS &lt;50</v>
      </c>
      <c r="D186" s="114" t="s">
        <v>49</v>
      </c>
      <c r="E186" s="25"/>
      <c r="F186" s="26">
        <f>'VRZ BI (2030)'!I186</f>
        <v>27.24</v>
      </c>
      <c r="G186" s="115">
        <v>1</v>
      </c>
      <c r="H186" s="116">
        <f>G186*F186</f>
        <v>27.24</v>
      </c>
      <c r="I186" s="45">
        <v>27.24</v>
      </c>
      <c r="J186" s="117">
        <f>G186</f>
        <v>1</v>
      </c>
      <c r="K186" s="118">
        <f>J186*I186</f>
        <v>27.24</v>
      </c>
      <c r="L186" s="119">
        <f>K186-H186</f>
        <v>0</v>
      </c>
      <c r="M186" s="120">
        <f>IF(ISERROR(L186/H186), "", L186/H186)</f>
        <v>0</v>
      </c>
    </row>
    <row r="187" spans="1:14" x14ac:dyDescent="0.25">
      <c r="A187" s="103" t="str">
        <f t="shared" ref="A187:A229" si="25">A186</f>
        <v>GS &lt;50</v>
      </c>
      <c r="D187" s="114" t="s">
        <v>50</v>
      </c>
      <c r="E187" s="25"/>
      <c r="F187" s="36">
        <f>'VRZ BI (2030)'!I187</f>
        <v>3.7600000000000001E-2</v>
      </c>
      <c r="G187" s="115">
        <f>IF($E179&gt;0, $E179, $E178)</f>
        <v>2000</v>
      </c>
      <c r="H187" s="116">
        <f>G187*F187</f>
        <v>75.2</v>
      </c>
      <c r="I187" s="35">
        <v>4.1500000000000002E-2</v>
      </c>
      <c r="J187" s="117">
        <f>IF($E179&gt;0, $E179, $E178)</f>
        <v>2000</v>
      </c>
      <c r="K187" s="118">
        <f>J187*I187</f>
        <v>83</v>
      </c>
      <c r="L187" s="119">
        <f>K187-H187</f>
        <v>7.7999999999999972</v>
      </c>
      <c r="M187" s="120">
        <f>IF(ISERROR(L187/H187), "", L187/H187)</f>
        <v>0.1037234042553191</v>
      </c>
    </row>
    <row r="188" spans="1:14" ht="13.2" hidden="1" customHeight="1" x14ac:dyDescent="0.25">
      <c r="A188" s="103" t="str">
        <f t="shared" si="25"/>
        <v>GS &lt;50</v>
      </c>
      <c r="D188" s="114" t="s">
        <v>51</v>
      </c>
      <c r="E188" s="25"/>
      <c r="F188" s="34"/>
      <c r="G188" s="115">
        <f>IF($E179&gt;0, $E179, $E178)</f>
        <v>2000</v>
      </c>
      <c r="H188" s="116">
        <v>0</v>
      </c>
      <c r="I188" s="35"/>
      <c r="J188" s="117">
        <f>IF($E179&gt;0, $E179, $E178)</f>
        <v>2000</v>
      </c>
      <c r="K188" s="118">
        <v>0</v>
      </c>
      <c r="L188" s="119"/>
      <c r="M188" s="120"/>
    </row>
    <row r="189" spans="1:14" ht="13.2" hidden="1" customHeight="1" x14ac:dyDescent="0.25">
      <c r="A189" s="103" t="str">
        <f t="shared" si="25"/>
        <v>GS &lt;50</v>
      </c>
      <c r="D189" s="114" t="s">
        <v>52</v>
      </c>
      <c r="E189" s="25"/>
      <c r="F189" s="34"/>
      <c r="G189" s="115">
        <f>IF($E179&gt;0, $E179, $E178)</f>
        <v>2000</v>
      </c>
      <c r="H189" s="116">
        <v>0</v>
      </c>
      <c r="I189" s="35"/>
      <c r="J189" s="121">
        <f>IF($E179&gt;0, $E179, $E178)</f>
        <v>2000</v>
      </c>
      <c r="K189" s="118">
        <v>0</v>
      </c>
      <c r="L189" s="119">
        <f t="shared" ref="L189:L207" si="26">K189-H189</f>
        <v>0</v>
      </c>
      <c r="M189" s="120" t="str">
        <f>IF(ISERROR(L189/H189), "", L189/H189)</f>
        <v/>
      </c>
    </row>
    <row r="190" spans="1:14" x14ac:dyDescent="0.25">
      <c r="A190" s="103" t="str">
        <f t="shared" si="25"/>
        <v>GS &lt;50</v>
      </c>
      <c r="D190" s="114" t="s">
        <v>53</v>
      </c>
      <c r="E190" s="25"/>
      <c r="F190" s="26">
        <f>'VRZ BI (2030)'!I190</f>
        <v>0</v>
      </c>
      <c r="G190" s="115">
        <v>1</v>
      </c>
      <c r="H190" s="116">
        <f>G190*F190</f>
        <v>0</v>
      </c>
      <c r="I190" s="45">
        <v>0</v>
      </c>
      <c r="J190" s="117">
        <f>G190</f>
        <v>1</v>
      </c>
      <c r="K190" s="118">
        <f>J190*I190</f>
        <v>0</v>
      </c>
      <c r="L190" s="119">
        <f t="shared" si="26"/>
        <v>0</v>
      </c>
      <c r="M190" s="120" t="str">
        <f>IF(ISERROR(L190/H190), "", L190/H190)</f>
        <v/>
      </c>
    </row>
    <row r="191" spans="1:14" x14ac:dyDescent="0.25">
      <c r="A191" s="103" t="str">
        <f t="shared" si="25"/>
        <v>GS &lt;50</v>
      </c>
      <c r="D191" s="114" t="s">
        <v>54</v>
      </c>
      <c r="E191" s="25"/>
      <c r="F191" s="36">
        <f>'VRZ BI (2030)'!I191</f>
        <v>2.1873692150652917E-3</v>
      </c>
      <c r="G191" s="115">
        <f>IF($E179&gt;0, $E179, $E178)</f>
        <v>2000</v>
      </c>
      <c r="H191" s="116">
        <f>G191*F191</f>
        <v>4.3747384301305834</v>
      </c>
      <c r="I191" s="35">
        <v>2.1873692150652917E-3</v>
      </c>
      <c r="J191" s="117">
        <f>IF($E179&gt;0, $E179, $E178)</f>
        <v>2000</v>
      </c>
      <c r="K191" s="118">
        <f>J191*I191</f>
        <v>4.3747384301305834</v>
      </c>
      <c r="L191" s="119">
        <f t="shared" si="26"/>
        <v>0</v>
      </c>
      <c r="M191" s="120">
        <f>IF(ISERROR(L191/H191), "", L191/H191)</f>
        <v>0</v>
      </c>
    </row>
    <row r="192" spans="1:14" x14ac:dyDescent="0.25">
      <c r="A192" s="103" t="str">
        <f t="shared" si="25"/>
        <v>GS &lt;50</v>
      </c>
      <c r="B192" s="103" t="s">
        <v>55</v>
      </c>
      <c r="C192" s="24">
        <f>B18</f>
        <v>3</v>
      </c>
      <c r="D192" s="46" t="s">
        <v>56</v>
      </c>
      <c r="E192" s="47"/>
      <c r="F192" s="48"/>
      <c r="G192" s="49"/>
      <c r="H192" s="50">
        <f>SUM(H186:H191)</f>
        <v>106.81473843013057</v>
      </c>
      <c r="I192" s="51"/>
      <c r="J192" s="52"/>
      <c r="K192" s="50">
        <f>SUM(K186:K191)</f>
        <v>114.61473843013057</v>
      </c>
      <c r="L192" s="41">
        <f t="shared" si="26"/>
        <v>7.7999999999999972</v>
      </c>
      <c r="M192" s="42">
        <f>IF((H192)=0,"",(L192/H192))</f>
        <v>7.3023630583546453E-2</v>
      </c>
    </row>
    <row r="193" spans="1:15" x14ac:dyDescent="0.25">
      <c r="A193" s="103" t="str">
        <f t="shared" si="25"/>
        <v>GS &lt;50</v>
      </c>
      <c r="D193" s="123" t="s">
        <v>57</v>
      </c>
      <c r="E193" s="25"/>
      <c r="F193" s="34">
        <f>IF((E178*12&gt;=150000), 0, IF(E177="RPP",(F209*OffPeakPer+F210*MidPeakPer+F211*OnPeakPer),IF(E177="Non-RPP (Retailer)",F212,F213)))</f>
        <v>0.12752000000000002</v>
      </c>
      <c r="G193" s="43">
        <f>IF(F193=0, 0, $E178*E180-E178)</f>
        <v>83</v>
      </c>
      <c r="H193" s="28">
        <f t="shared" ref="H193:H200" si="27">G193*F193</f>
        <v>10.584160000000002</v>
      </c>
      <c r="I193" s="35">
        <f>IF((E178*12&gt;=150000), 0, IF(E177="RPP",(I209*OffPeakPer+I210*MidPeakPer+I211*OnPeakPer),IF(E177="Non-RPP (Retailer)",I212,I213)))</f>
        <v>0.12752000000000002</v>
      </c>
      <c r="J193" s="44">
        <f>IF(I193=0, 0, E178*E181-E178)</f>
        <v>83</v>
      </c>
      <c r="K193" s="31">
        <f t="shared" ref="K193:K200" si="28">J193*I193</f>
        <v>10.584160000000002</v>
      </c>
      <c r="L193" s="119">
        <f t="shared" si="26"/>
        <v>0</v>
      </c>
      <c r="M193" s="120">
        <f t="shared" ref="M193:M200" si="29">IF(ISERROR(L193/H193), "", L193/H193)</f>
        <v>0</v>
      </c>
    </row>
    <row r="194" spans="1:15" ht="26.4" x14ac:dyDescent="0.25">
      <c r="A194" s="103" t="str">
        <f t="shared" si="25"/>
        <v>GS &lt;50</v>
      </c>
      <c r="D194" s="123" t="s">
        <v>58</v>
      </c>
      <c r="E194" s="25"/>
      <c r="F194" s="36">
        <f>'VRZ BI (2030)'!I194</f>
        <v>0</v>
      </c>
      <c r="G194" s="55">
        <f>IF($E179&gt;0, $E179, $E178)</f>
        <v>2000</v>
      </c>
      <c r="H194" s="116">
        <f t="shared" si="27"/>
        <v>0</v>
      </c>
      <c r="I194" s="35">
        <v>0</v>
      </c>
      <c r="J194" s="56">
        <f>IF($E179&gt;0, $E179, $E178)</f>
        <v>2000</v>
      </c>
      <c r="K194" s="118">
        <f t="shared" si="28"/>
        <v>0</v>
      </c>
      <c r="L194" s="119">
        <f t="shared" si="26"/>
        <v>0</v>
      </c>
      <c r="M194" s="120" t="str">
        <f t="shared" si="29"/>
        <v/>
      </c>
    </row>
    <row r="195" spans="1:15" x14ac:dyDescent="0.25">
      <c r="A195" s="103" t="str">
        <f t="shared" si="25"/>
        <v>GS &lt;50</v>
      </c>
      <c r="D195" s="123" t="s">
        <v>59</v>
      </c>
      <c r="E195" s="25"/>
      <c r="F195" s="36">
        <f>'VRZ BI (2030)'!I195</f>
        <v>0</v>
      </c>
      <c r="G195" s="55">
        <f>IF($E179&gt;0, $E179, $E178)</f>
        <v>2000</v>
      </c>
      <c r="H195" s="116">
        <f t="shared" si="27"/>
        <v>0</v>
      </c>
      <c r="I195" s="35">
        <v>0</v>
      </c>
      <c r="J195" s="56">
        <f>IF($E179&gt;0, $E179, $E178)</f>
        <v>2000</v>
      </c>
      <c r="K195" s="118">
        <f t="shared" si="28"/>
        <v>0</v>
      </c>
      <c r="L195" s="119">
        <f t="shared" si="26"/>
        <v>0</v>
      </c>
      <c r="M195" s="120" t="str">
        <f t="shared" si="29"/>
        <v/>
      </c>
    </row>
    <row r="196" spans="1:15" x14ac:dyDescent="0.25">
      <c r="A196" s="103" t="str">
        <f t="shared" si="25"/>
        <v>GS &lt;50</v>
      </c>
      <c r="D196" s="123" t="s">
        <v>60</v>
      </c>
      <c r="E196" s="25"/>
      <c r="F196" s="36">
        <f>'VRZ BI (2030)'!I196</f>
        <v>0</v>
      </c>
      <c r="G196" s="55">
        <f>E178</f>
        <v>2000</v>
      </c>
      <c r="H196" s="116">
        <f t="shared" si="27"/>
        <v>0</v>
      </c>
      <c r="I196" s="35">
        <v>0</v>
      </c>
      <c r="J196" s="56">
        <f>E178</f>
        <v>2000</v>
      </c>
      <c r="K196" s="118">
        <f t="shared" si="28"/>
        <v>0</v>
      </c>
      <c r="L196" s="119">
        <f t="shared" si="26"/>
        <v>0</v>
      </c>
      <c r="M196" s="120" t="str">
        <f t="shared" si="29"/>
        <v/>
      </c>
    </row>
    <row r="197" spans="1:15" x14ac:dyDescent="0.25">
      <c r="A197" s="103" t="str">
        <f t="shared" si="25"/>
        <v>GS &lt;50</v>
      </c>
      <c r="D197" s="114" t="s">
        <v>61</v>
      </c>
      <c r="E197" s="25"/>
      <c r="F197" s="36">
        <f>'VRZ BI (2030)'!I197</f>
        <v>1.5649707472969784E-3</v>
      </c>
      <c r="G197" s="55">
        <f>IF($E179&gt;0, $E179, $E178)</f>
        <v>2000</v>
      </c>
      <c r="H197" s="116">
        <f t="shared" si="27"/>
        <v>3.1299414945939565</v>
      </c>
      <c r="I197" s="35">
        <v>1.6365128144162761E-3</v>
      </c>
      <c r="J197" s="56">
        <f>IF($E179&gt;0, $E179, $E178)</f>
        <v>2000</v>
      </c>
      <c r="K197" s="118">
        <f t="shared" si="28"/>
        <v>3.2730256288325523</v>
      </c>
      <c r="L197" s="119">
        <f t="shared" si="26"/>
        <v>0.14308413423859578</v>
      </c>
      <c r="M197" s="120">
        <f t="shared" si="29"/>
        <v>4.5714635396773735E-2</v>
      </c>
      <c r="O197" s="160"/>
    </row>
    <row r="198" spans="1:15" ht="26.4" x14ac:dyDescent="0.25">
      <c r="A198" s="103" t="str">
        <f t="shared" si="25"/>
        <v>GS &lt;50</v>
      </c>
      <c r="D198" s="123" t="s">
        <v>62</v>
      </c>
      <c r="E198" s="25"/>
      <c r="F198" s="26">
        <f>'VRZ BI (2030)'!I198</f>
        <v>0.42</v>
      </c>
      <c r="G198" s="115">
        <v>1</v>
      </c>
      <c r="H198" s="116">
        <f t="shared" si="27"/>
        <v>0.42</v>
      </c>
      <c r="I198" s="45">
        <v>0.42</v>
      </c>
      <c r="J198" s="121">
        <v>1</v>
      </c>
      <c r="K198" s="118">
        <f t="shared" si="28"/>
        <v>0.42</v>
      </c>
      <c r="L198" s="119">
        <f t="shared" si="26"/>
        <v>0</v>
      </c>
      <c r="M198" s="120">
        <f t="shared" si="29"/>
        <v>0</v>
      </c>
    </row>
    <row r="199" spans="1:15" x14ac:dyDescent="0.25">
      <c r="A199" s="103" t="str">
        <f t="shared" si="25"/>
        <v>GS &lt;50</v>
      </c>
      <c r="D199" s="114" t="s">
        <v>63</v>
      </c>
      <c r="E199" s="25"/>
      <c r="F199" s="26">
        <f>'VRZ BI (2030)'!I199</f>
        <v>0</v>
      </c>
      <c r="G199" s="115">
        <v>1</v>
      </c>
      <c r="H199" s="116">
        <f t="shared" si="27"/>
        <v>0</v>
      </c>
      <c r="I199" s="45">
        <v>0</v>
      </c>
      <c r="J199" s="121">
        <v>1</v>
      </c>
      <c r="K199" s="118">
        <f t="shared" si="28"/>
        <v>0</v>
      </c>
      <c r="L199" s="119">
        <f t="shared" si="26"/>
        <v>0</v>
      </c>
      <c r="M199" s="120" t="str">
        <f t="shared" si="29"/>
        <v/>
      </c>
    </row>
    <row r="200" spans="1:15" x14ac:dyDescent="0.25">
      <c r="A200" s="103" t="str">
        <f t="shared" si="25"/>
        <v>GS &lt;50</v>
      </c>
      <c r="D200" s="114" t="s">
        <v>64</v>
      </c>
      <c r="E200" s="25"/>
      <c r="F200" s="36">
        <f>'VRZ BI (2030)'!I200</f>
        <v>1.3278631062052729E-4</v>
      </c>
      <c r="G200" s="55">
        <f>IF($E179&gt;0, $E179, $E178)</f>
        <v>2000</v>
      </c>
      <c r="H200" s="116">
        <f t="shared" si="27"/>
        <v>0.26557262124105457</v>
      </c>
      <c r="I200" s="35">
        <v>1.3278631062052729E-4</v>
      </c>
      <c r="J200" s="56">
        <f>IF($E179&gt;0, $E179, $E178)</f>
        <v>2000</v>
      </c>
      <c r="K200" s="118">
        <f t="shared" si="28"/>
        <v>0.26557262124105457</v>
      </c>
      <c r="L200" s="119">
        <f t="shared" si="26"/>
        <v>0</v>
      </c>
      <c r="M200" s="120">
        <f t="shared" si="29"/>
        <v>0</v>
      </c>
    </row>
    <row r="201" spans="1:15" ht="26.4" x14ac:dyDescent="0.25">
      <c r="A201" s="103" t="str">
        <f t="shared" si="25"/>
        <v>GS &lt;50</v>
      </c>
      <c r="B201" s="103" t="s">
        <v>65</v>
      </c>
      <c r="C201" s="24">
        <f>B18</f>
        <v>3</v>
      </c>
      <c r="D201" s="46" t="s">
        <v>66</v>
      </c>
      <c r="E201" s="47"/>
      <c r="F201" s="48"/>
      <c r="G201" s="49"/>
      <c r="H201" s="50">
        <f>SUM(H192:H200)</f>
        <v>121.21441254596557</v>
      </c>
      <c r="I201" s="51"/>
      <c r="J201" s="52"/>
      <c r="K201" s="50">
        <f>SUM(K192:K200)</f>
        <v>129.15749668020416</v>
      </c>
      <c r="L201" s="41">
        <f t="shared" si="26"/>
        <v>7.9430841342385889</v>
      </c>
      <c r="M201" s="42">
        <f>IF((H201)=0,"",(L201/H201))</f>
        <v>6.5529205375858268E-2</v>
      </c>
    </row>
    <row r="202" spans="1:15" x14ac:dyDescent="0.25">
      <c r="A202" s="103" t="str">
        <f t="shared" si="25"/>
        <v>GS &lt;50</v>
      </c>
      <c r="D202" s="126" t="s">
        <v>67</v>
      </c>
      <c r="E202" s="25"/>
      <c r="F202" s="36">
        <f>'VRZ BI (2030)'!I202</f>
        <v>1.3899999999999999E-2</v>
      </c>
      <c r="G202" s="43">
        <f>IF($E179&gt;0, $E179, $E178*$E180)</f>
        <v>2083</v>
      </c>
      <c r="H202" s="116">
        <f>G202*F202</f>
        <v>28.953699999999998</v>
      </c>
      <c r="I202" s="35">
        <v>1.47E-2</v>
      </c>
      <c r="J202" s="44">
        <f>IF($E179&gt;0, $E179, $E178*$E181)</f>
        <v>2083</v>
      </c>
      <c r="K202" s="118">
        <f>J202*I202</f>
        <v>30.620100000000001</v>
      </c>
      <c r="L202" s="119">
        <f t="shared" si="26"/>
        <v>1.666400000000003</v>
      </c>
      <c r="M202" s="120">
        <f>IF(ISERROR(L202/H202), "", L202/H202)</f>
        <v>5.7553956834532481E-2</v>
      </c>
      <c r="N202" s="127" t="str">
        <f>IF(ISERROR(ABS(M202)), "", IF(ABS(M202)&gt;=4%, "In the manager's summary, discuss the reasoning for the change in RTSR rates", ""))</f>
        <v>In the manager's summary, discuss the reasoning for the change in RTSR rates</v>
      </c>
      <c r="O202" s="160"/>
    </row>
    <row r="203" spans="1:15" ht="26.4" x14ac:dyDescent="0.25">
      <c r="A203" s="103" t="str">
        <f t="shared" si="25"/>
        <v>GS &lt;50</v>
      </c>
      <c r="D203" s="128" t="s">
        <v>68</v>
      </c>
      <c r="E203" s="25"/>
      <c r="F203" s="36">
        <f>'VRZ BI (2030)'!I203</f>
        <v>1.03E-2</v>
      </c>
      <c r="G203" s="43">
        <f>IF($E179&gt;0, $E179, $E178*$E180)</f>
        <v>2083</v>
      </c>
      <c r="H203" s="116">
        <f>G203*F203</f>
        <v>21.454899999999999</v>
      </c>
      <c r="I203" s="35">
        <v>1.0800000000000001E-2</v>
      </c>
      <c r="J203" s="44">
        <f>IF($E179&gt;0, $E179, $E178*$E181)</f>
        <v>2083</v>
      </c>
      <c r="K203" s="118">
        <f>J203*I203</f>
        <v>22.496400000000001</v>
      </c>
      <c r="L203" s="119">
        <f t="shared" si="26"/>
        <v>1.0415000000000028</v>
      </c>
      <c r="M203" s="120">
        <f>IF(ISERROR(L203/H203), "", L203/H203)</f>
        <v>4.8543689320388481E-2</v>
      </c>
      <c r="N203" s="127" t="str">
        <f>IF(ISERROR(ABS(M203)), "", IF(ABS(M203)&gt;=4%, "In the manager's summary, discuss the reasoning for the change in RTSR rates", ""))</f>
        <v>In the manager's summary, discuss the reasoning for the change in RTSR rates</v>
      </c>
      <c r="O203" s="160"/>
    </row>
    <row r="204" spans="1:15" ht="26.4" x14ac:dyDescent="0.25">
      <c r="A204" s="103" t="str">
        <f t="shared" si="25"/>
        <v>GS &lt;50</v>
      </c>
      <c r="B204" s="103" t="s">
        <v>69</v>
      </c>
      <c r="C204" s="24">
        <f>B18</f>
        <v>3</v>
      </c>
      <c r="D204" s="46" t="s">
        <v>70</v>
      </c>
      <c r="E204" s="47"/>
      <c r="F204" s="48"/>
      <c r="G204" s="49"/>
      <c r="H204" s="50">
        <f>SUM(H201:H203)</f>
        <v>171.62301254596559</v>
      </c>
      <c r="I204" s="51"/>
      <c r="J204" s="52"/>
      <c r="K204" s="50">
        <f>SUM(K201:K203)</f>
        <v>182.27399668020416</v>
      </c>
      <c r="L204" s="41">
        <f t="shared" si="26"/>
        <v>10.65098413423857</v>
      </c>
      <c r="M204" s="42">
        <f>IF((H204)=0,"",(L204/H204))</f>
        <v>6.2060349461503184E-2</v>
      </c>
    </row>
    <row r="205" spans="1:15" ht="26.4" x14ac:dyDescent="0.25">
      <c r="A205" s="103" t="str">
        <f t="shared" si="25"/>
        <v>GS &lt;50</v>
      </c>
      <c r="D205" s="129" t="s">
        <v>71</v>
      </c>
      <c r="E205" s="25"/>
      <c r="F205" s="34">
        <v>4.7000000000000002E-3</v>
      </c>
      <c r="G205" s="43">
        <f>E178*E180</f>
        <v>2083</v>
      </c>
      <c r="H205" s="53">
        <f>G205*F205</f>
        <v>9.7901000000000007</v>
      </c>
      <c r="I205" s="35">
        <f>F205</f>
        <v>4.7000000000000002E-3</v>
      </c>
      <c r="J205" s="44">
        <f>E178*E181</f>
        <v>2083</v>
      </c>
      <c r="K205" s="31">
        <f>J205*I205</f>
        <v>9.7901000000000007</v>
      </c>
      <c r="L205" s="119">
        <f t="shared" si="26"/>
        <v>0</v>
      </c>
      <c r="M205" s="120">
        <f>IF(ISERROR(L205/H205), "", L205/H205)</f>
        <v>0</v>
      </c>
    </row>
    <row r="206" spans="1:15" ht="26.4" x14ac:dyDescent="0.25">
      <c r="A206" s="103" t="str">
        <f t="shared" si="25"/>
        <v>GS &lt;50</v>
      </c>
      <c r="D206" s="129" t="s">
        <v>72</v>
      </c>
      <c r="E206" s="25"/>
      <c r="F206" s="34">
        <v>5.9999999999999995E-4</v>
      </c>
      <c r="G206" s="43">
        <f>E178*E180</f>
        <v>2083</v>
      </c>
      <c r="H206" s="53">
        <f>G206*F206</f>
        <v>1.2497999999999998</v>
      </c>
      <c r="I206" s="35">
        <f>F206</f>
        <v>5.9999999999999995E-4</v>
      </c>
      <c r="J206" s="44">
        <f>E178*E181</f>
        <v>2083</v>
      </c>
      <c r="K206" s="31">
        <f>J206*I206</f>
        <v>1.2497999999999998</v>
      </c>
      <c r="L206" s="119">
        <f t="shared" si="26"/>
        <v>0</v>
      </c>
      <c r="M206" s="120">
        <f>IF(ISERROR(L206/H206), "", L206/H206)</f>
        <v>0</v>
      </c>
    </row>
    <row r="207" spans="1:15" x14ac:dyDescent="0.25">
      <c r="A207" s="103" t="str">
        <f t="shared" si="25"/>
        <v>GS &lt;50</v>
      </c>
      <c r="D207" s="25" t="s">
        <v>73</v>
      </c>
      <c r="E207" s="25"/>
      <c r="F207" s="54">
        <v>0.25</v>
      </c>
      <c r="G207" s="115">
        <v>1</v>
      </c>
      <c r="H207" s="130">
        <f>G207*F207</f>
        <v>0.25</v>
      </c>
      <c r="I207" s="45">
        <v>0.25</v>
      </c>
      <c r="J207" s="117">
        <v>1</v>
      </c>
      <c r="K207" s="118">
        <f>J207*I207</f>
        <v>0.25</v>
      </c>
      <c r="L207" s="119">
        <f t="shared" si="26"/>
        <v>0</v>
      </c>
      <c r="M207" s="120">
        <f>IF(ISERROR(L207/H207), "", L207/H207)</f>
        <v>0</v>
      </c>
    </row>
    <row r="208" spans="1:15" ht="26.4" hidden="1" customHeight="1" x14ac:dyDescent="0.25">
      <c r="A208" s="103" t="str">
        <f t="shared" si="25"/>
        <v>GS &lt;50</v>
      </c>
      <c r="D208" s="129" t="s">
        <v>74</v>
      </c>
      <c r="E208" s="25"/>
      <c r="F208" s="34"/>
      <c r="G208" s="55"/>
      <c r="H208" s="130"/>
      <c r="I208" s="35"/>
      <c r="J208" s="56"/>
      <c r="K208" s="118"/>
      <c r="L208" s="119"/>
      <c r="M208" s="120"/>
    </row>
    <row r="209" spans="1:13" x14ac:dyDescent="0.25">
      <c r="A209" s="103" t="str">
        <f t="shared" si="25"/>
        <v>GS &lt;50</v>
      </c>
      <c r="B209" s="103" t="s">
        <v>12</v>
      </c>
      <c r="D209" s="25" t="s">
        <v>75</v>
      </c>
      <c r="E209" s="25"/>
      <c r="F209" s="34">
        <v>9.8000000000000004E-2</v>
      </c>
      <c r="G209" s="55">
        <f>IF(AND(E178*12&gt;=150000),OffPeakPer*E178*E180,OffPeakPer*E178)</f>
        <v>1280</v>
      </c>
      <c r="H209" s="130">
        <f>G209*F209</f>
        <v>125.44</v>
      </c>
      <c r="I209" s="35">
        <f>F209</f>
        <v>9.8000000000000004E-2</v>
      </c>
      <c r="J209" s="56">
        <f>IF(AND(E178*12&gt;=150000),OffPeakPer*E178*E181,OffPeakPer*E178)</f>
        <v>1280</v>
      </c>
      <c r="K209" s="118">
        <f>J209*I209</f>
        <v>125.44</v>
      </c>
      <c r="L209" s="119">
        <f>K209-H209</f>
        <v>0</v>
      </c>
      <c r="M209" s="120">
        <f>IF(ISERROR(L209/H209), "", L209/H209)</f>
        <v>0</v>
      </c>
    </row>
    <row r="210" spans="1:13" x14ac:dyDescent="0.25">
      <c r="A210" s="103" t="str">
        <f t="shared" si="25"/>
        <v>GS &lt;50</v>
      </c>
      <c r="B210" s="103" t="s">
        <v>12</v>
      </c>
      <c r="D210" s="25" t="s">
        <v>76</v>
      </c>
      <c r="E210" s="25"/>
      <c r="F210" s="34">
        <v>0.157</v>
      </c>
      <c r="G210" s="55">
        <f>IF(AND(E178*12&gt;=150000),MidPeakPer*E178*E180,MidPeakPer*E178)</f>
        <v>360</v>
      </c>
      <c r="H210" s="130">
        <f>G210*F210</f>
        <v>56.52</v>
      </c>
      <c r="I210" s="35">
        <f>F210</f>
        <v>0.157</v>
      </c>
      <c r="J210" s="56">
        <f>IF(AND(E178*12&gt;=150000),MidPeakPer*E178*E181,MidPeakPer*E178)</f>
        <v>360</v>
      </c>
      <c r="K210" s="118">
        <f>J210*I210</f>
        <v>56.52</v>
      </c>
      <c r="L210" s="119">
        <f>K210-H210</f>
        <v>0</v>
      </c>
      <c r="M210" s="120">
        <f>IF(ISERROR(L210/H210), "", L210/H210)</f>
        <v>0</v>
      </c>
    </row>
    <row r="211" spans="1:13" ht="13.8" thickBot="1" x14ac:dyDescent="0.3">
      <c r="A211" s="103" t="str">
        <f t="shared" si="25"/>
        <v>GS &lt;50</v>
      </c>
      <c r="B211" s="103" t="s">
        <v>12</v>
      </c>
      <c r="D211" s="103" t="s">
        <v>77</v>
      </c>
      <c r="E211" s="25"/>
      <c r="F211" s="34">
        <v>0.20300000000000001</v>
      </c>
      <c r="G211" s="55">
        <f>IF(AND(E178*12&gt;=150000),OnPeakPer*E178*E180,OnPeakPer*E178)</f>
        <v>360</v>
      </c>
      <c r="H211" s="130">
        <f>G211*F211</f>
        <v>73.08</v>
      </c>
      <c r="I211" s="35">
        <f>F211</f>
        <v>0.20300000000000001</v>
      </c>
      <c r="J211" s="56">
        <f>IF(AND(E178*12&gt;=150000),OnPeakPer*E178*E181,OnPeakPer*E178)</f>
        <v>360</v>
      </c>
      <c r="K211" s="118">
        <f>J211*I211</f>
        <v>73.08</v>
      </c>
      <c r="L211" s="119">
        <f>K211-H211</f>
        <v>0</v>
      </c>
      <c r="M211" s="120">
        <f>IF(ISERROR(L211/H211), "", L211/H211)</f>
        <v>0</v>
      </c>
    </row>
    <row r="212" spans="1:13" ht="13.8" hidden="1" customHeight="1" thickBot="1" x14ac:dyDescent="0.3">
      <c r="A212" s="103" t="str">
        <f t="shared" si="25"/>
        <v>GS &lt;50</v>
      </c>
      <c r="B212" s="103" t="s">
        <v>78</v>
      </c>
      <c r="D212" s="25" t="s">
        <v>79</v>
      </c>
      <c r="E212" s="25"/>
      <c r="F212" s="34">
        <v>0.11308</v>
      </c>
      <c r="G212" s="55">
        <f>IF(AND(E178*12&gt;=150000),E178*E180,E178)</f>
        <v>2000</v>
      </c>
      <c r="H212" s="130">
        <f>G212*F212</f>
        <v>226.16</v>
      </c>
      <c r="I212" s="35">
        <f>F212</f>
        <v>0.11308</v>
      </c>
      <c r="J212" s="56">
        <f>IF(AND(E178*12&gt;=150000),E178*E181,E178)</f>
        <v>2000</v>
      </c>
      <c r="K212" s="118">
        <f>J212*I212</f>
        <v>226.16</v>
      </c>
      <c r="L212" s="119">
        <f>K212-H212</f>
        <v>0</v>
      </c>
      <c r="M212" s="120">
        <f>IF(ISERROR(L212/H212), "", L212/H212)</f>
        <v>0</v>
      </c>
    </row>
    <row r="213" spans="1:13" ht="13.8" hidden="1" customHeight="1" thickBot="1" x14ac:dyDescent="0.3">
      <c r="A213" s="103" t="str">
        <f t="shared" si="25"/>
        <v>GS &lt;50</v>
      </c>
      <c r="B213" s="103" t="s">
        <v>17</v>
      </c>
      <c r="D213" s="25" t="s">
        <v>80</v>
      </c>
      <c r="E213" s="25"/>
      <c r="F213" s="34">
        <v>0.11308</v>
      </c>
      <c r="G213" s="55">
        <f>IF(AND(E178*12&gt;=150000),E178*E180,E178)</f>
        <v>2000</v>
      </c>
      <c r="H213" s="130">
        <f>G213*F213</f>
        <v>226.16</v>
      </c>
      <c r="I213" s="35">
        <f>F213</f>
        <v>0.11308</v>
      </c>
      <c r="J213" s="56">
        <f>IF(AND(E178*12&gt;=150000),E178*E181,E178)</f>
        <v>2000</v>
      </c>
      <c r="K213" s="118">
        <f>J213*I213</f>
        <v>226.16</v>
      </c>
      <c r="L213" s="119">
        <f>K213-H213</f>
        <v>0</v>
      </c>
      <c r="M213" s="120">
        <f>IF(ISERROR(L213/H213), "", L213/H213)</f>
        <v>0</v>
      </c>
    </row>
    <row r="214" spans="1:13" ht="13.8" thickBot="1" x14ac:dyDescent="0.3">
      <c r="A214" s="103" t="str">
        <f t="shared" si="25"/>
        <v>GS &lt;50</v>
      </c>
      <c r="D214" s="58"/>
      <c r="E214" s="59"/>
      <c r="F214" s="60"/>
      <c r="G214" s="61"/>
      <c r="H214" s="62"/>
      <c r="I214" s="60"/>
      <c r="J214" s="63"/>
      <c r="K214" s="62"/>
      <c r="L214" s="64"/>
      <c r="M214" s="65"/>
    </row>
    <row r="215" spans="1:13" x14ac:dyDescent="0.25">
      <c r="A215" s="103" t="str">
        <f t="shared" si="25"/>
        <v>GS &lt;50</v>
      </c>
      <c r="B215" s="103" t="s">
        <v>12</v>
      </c>
      <c r="D215" s="135" t="s">
        <v>81</v>
      </c>
      <c r="E215" s="25"/>
      <c r="F215" s="136"/>
      <c r="G215" s="137"/>
      <c r="H215" s="138">
        <f>SUM(H205:H211,H204)</f>
        <v>437.9529125459656</v>
      </c>
      <c r="I215" s="139"/>
      <c r="J215" s="139"/>
      <c r="K215" s="138">
        <f>SUM(K205:K211,K204)</f>
        <v>448.60389668020417</v>
      </c>
      <c r="L215" s="140">
        <f>K215-H215</f>
        <v>10.65098413423857</v>
      </c>
      <c r="M215" s="141">
        <f>IF((H215)=0,"",(L215/H215))</f>
        <v>2.43199299036987E-2</v>
      </c>
    </row>
    <row r="216" spans="1:13" x14ac:dyDescent="0.25">
      <c r="A216" s="103" t="str">
        <f t="shared" si="25"/>
        <v>GS &lt;50</v>
      </c>
      <c r="B216" s="103" t="s">
        <v>12</v>
      </c>
      <c r="D216" s="142" t="s">
        <v>82</v>
      </c>
      <c r="E216" s="25"/>
      <c r="F216" s="136">
        <v>0.13</v>
      </c>
      <c r="G216" s="143"/>
      <c r="H216" s="144">
        <f>H215*F216</f>
        <v>56.933878630975528</v>
      </c>
      <c r="I216" s="145">
        <v>0.13</v>
      </c>
      <c r="J216" s="115"/>
      <c r="K216" s="144">
        <f>K215*I216</f>
        <v>58.318506568426542</v>
      </c>
      <c r="L216" s="119">
        <f>K216-H216</f>
        <v>1.3846279374510146</v>
      </c>
      <c r="M216" s="146">
        <f>IF((H216)=0,"",(L216/H216))</f>
        <v>2.431992990369871E-2</v>
      </c>
    </row>
    <row r="217" spans="1:13" ht="14.4" x14ac:dyDescent="0.3">
      <c r="A217" s="103" t="str">
        <f t="shared" si="25"/>
        <v>GS &lt;50</v>
      </c>
      <c r="B217" s="103" t="s">
        <v>12</v>
      </c>
      <c r="D217" s="142" t="s">
        <v>83</v>
      </c>
      <c r="E217" s="147"/>
      <c r="F217" s="148">
        <f>OER</f>
        <v>0.23499999999999999</v>
      </c>
      <c r="G217" s="143"/>
      <c r="H217" s="144">
        <f>IF(OR(ISNUMBER(SEARCH("[DGEN]", E176))=TRUE, ISNUMBER(SEARCH("STREET LIGHT", E176))=TRUE), 0, IF(AND(E178=0, E179=0),0, IF(AND(E179=0, E178*12&gt;250000), 0, IF(AND(E178=0, E179&gt;=50), 0, IF(E178*12&lt;=250000, F217*H215*-1, IF(E179&lt;50, F217*H215*-1, 0))))))</f>
        <v>-102.91893444830191</v>
      </c>
      <c r="I217" s="148">
        <f>OER</f>
        <v>0.23499999999999999</v>
      </c>
      <c r="J217" s="115"/>
      <c r="K217" s="144">
        <f>IF(OR(ISNUMBER(SEARCH("[DGEN]", E176))=TRUE, ISNUMBER(SEARCH("STREET LIGHT", E176))=TRUE), 0, IF(AND(E178=0, E179=0),0, IF(AND(E179=0, E178*12&gt;250000), 0, IF(AND(E178=0, E179&gt;=50), 0, IF(E178*12&lt;=250000, I217*K215*-1, IF(E179&lt;50, I217*K215*-1, 0))))))</f>
        <v>-105.42191571984797</v>
      </c>
      <c r="L217" s="119">
        <f>K217-H217</f>
        <v>-2.5029812715460622</v>
      </c>
      <c r="M217" s="146"/>
    </row>
    <row r="218" spans="1:13" ht="13.8" thickBot="1" x14ac:dyDescent="0.3">
      <c r="A218" s="103" t="str">
        <f t="shared" si="25"/>
        <v>GS &lt;50</v>
      </c>
      <c r="B218" s="103" t="s">
        <v>84</v>
      </c>
      <c r="C218" s="24">
        <f>B18</f>
        <v>3</v>
      </c>
      <c r="D218" s="247" t="s">
        <v>85</v>
      </c>
      <c r="E218" s="247"/>
      <c r="F218" s="77"/>
      <c r="G218" s="78"/>
      <c r="H218" s="79">
        <f>H215+H216+H217</f>
        <v>391.96785672863922</v>
      </c>
      <c r="I218" s="80"/>
      <c r="J218" s="80"/>
      <c r="K218" s="81">
        <f>K215+K216+K217</f>
        <v>401.50048752878274</v>
      </c>
      <c r="L218" s="82">
        <f>K218-H218</f>
        <v>9.5326308001435223</v>
      </c>
      <c r="M218" s="83">
        <f>IF((H218)=0,"",(L218/H218))</f>
        <v>2.4319929903698703E-2</v>
      </c>
    </row>
    <row r="219" spans="1:13" ht="13.8" thickBot="1" x14ac:dyDescent="0.3">
      <c r="A219" s="103" t="str">
        <f t="shared" si="25"/>
        <v>GS &lt;50</v>
      </c>
      <c r="B219" s="103" t="s">
        <v>12</v>
      </c>
      <c r="D219" s="58"/>
      <c r="E219" s="59"/>
      <c r="F219" s="60"/>
      <c r="G219" s="61"/>
      <c r="H219" s="62"/>
      <c r="I219" s="60"/>
      <c r="J219" s="63"/>
      <c r="K219" s="62"/>
      <c r="L219" s="64"/>
      <c r="M219" s="65"/>
    </row>
    <row r="220" spans="1:13" hidden="1" x14ac:dyDescent="0.25">
      <c r="A220" s="103" t="str">
        <f t="shared" si="25"/>
        <v>GS &lt;50</v>
      </c>
      <c r="B220" s="103" t="s">
        <v>78</v>
      </c>
      <c r="D220" s="135" t="s">
        <v>86</v>
      </c>
      <c r="E220" s="25"/>
      <c r="F220" s="136"/>
      <c r="G220" s="137"/>
      <c r="H220" s="138">
        <f>SUM(H212,H205:H208,H204)</f>
        <v>409.07291254596555</v>
      </c>
      <c r="I220" s="139"/>
      <c r="J220" s="139"/>
      <c r="K220" s="138">
        <f>SUM(K212,K205:K208,K204)</f>
        <v>419.72389668020412</v>
      </c>
      <c r="L220" s="140">
        <f>K220-H220</f>
        <v>10.65098413423857</v>
      </c>
      <c r="M220" s="141">
        <f>IF((H220)=0,"",(L220/H220))</f>
        <v>2.603688439781935E-2</v>
      </c>
    </row>
    <row r="221" spans="1:13" hidden="1" x14ac:dyDescent="0.25">
      <c r="A221" s="103" t="str">
        <f t="shared" si="25"/>
        <v>GS &lt;50</v>
      </c>
      <c r="B221" s="103" t="s">
        <v>78</v>
      </c>
      <c r="D221" s="142" t="s">
        <v>82</v>
      </c>
      <c r="E221" s="25"/>
      <c r="F221" s="136">
        <v>0.13</v>
      </c>
      <c r="G221" s="137"/>
      <c r="H221" s="144">
        <f>H220*F221</f>
        <v>53.179478630975524</v>
      </c>
      <c r="I221" s="136">
        <v>0.13</v>
      </c>
      <c r="J221" s="145"/>
      <c r="K221" s="144">
        <f>K220*I221</f>
        <v>54.564106568426539</v>
      </c>
      <c r="L221" s="119">
        <f>K221-H221</f>
        <v>1.3846279374510146</v>
      </c>
      <c r="M221" s="146">
        <f>IF((H221)=0,"",(L221/H221))</f>
        <v>2.6036884397819361E-2</v>
      </c>
    </row>
    <row r="222" spans="1:13" ht="14.4" hidden="1" x14ac:dyDescent="0.3">
      <c r="A222" s="103" t="str">
        <f t="shared" si="25"/>
        <v>GS &lt;50</v>
      </c>
      <c r="B222" s="103" t="s">
        <v>78</v>
      </c>
      <c r="D222" s="142" t="s">
        <v>83</v>
      </c>
      <c r="E222" s="147"/>
      <c r="F222" s="148">
        <f>OER</f>
        <v>0.23499999999999999</v>
      </c>
      <c r="G222" s="137"/>
      <c r="H222" s="144">
        <f>IF(OR(ISNUMBER(SEARCH("[DGEN]", E176))=TRUE, ISNUMBER(SEARCH("STREET LIGHT", E176))=TRUE), 0, IF(AND(E178=0, E179=0),0, IF(AND(E179=0, E178*12&gt;250000), 0, IF(AND(E178=0, E179&gt;=50), 0, IF(E178*12&lt;=250000, F222*H220*-1, IF(E179&lt;50, F222*H220*-1, 0))))))</f>
        <v>-96.132134448301898</v>
      </c>
      <c r="I222" s="148">
        <f>OER</f>
        <v>0.23499999999999999</v>
      </c>
      <c r="J222" s="145"/>
      <c r="K222" s="144">
        <f>IF(OR(ISNUMBER(SEARCH("[DGEN]", E176))=TRUE, ISNUMBER(SEARCH("STREET LIGHT", E176))=TRUE), 0, IF(AND(E178=0, E179=0),0, IF(AND(E179=0, E178*12&gt;250000), 0, IF(AND(E178=0, E179&gt;=50), 0, IF(E178*12&lt;=250000, I222*K220*-1, IF(E179&lt;50, I222*K220*-1, 0))))))</f>
        <v>-98.63511571984796</v>
      </c>
      <c r="L222" s="119"/>
      <c r="M222" s="146"/>
    </row>
    <row r="223" spans="1:13" hidden="1" x14ac:dyDescent="0.25">
      <c r="A223" s="103" t="str">
        <f t="shared" si="25"/>
        <v>GS &lt;50</v>
      </c>
      <c r="B223" s="103" t="s">
        <v>87</v>
      </c>
      <c r="D223" s="248" t="s">
        <v>86</v>
      </c>
      <c r="E223" s="248"/>
      <c r="F223" s="149"/>
      <c r="G223" s="143"/>
      <c r="H223" s="138">
        <f>SUM(H220,H221)</f>
        <v>462.25239117694105</v>
      </c>
      <c r="I223" s="150"/>
      <c r="J223" s="150"/>
      <c r="K223" s="138">
        <f>SUM(K220,K221)</f>
        <v>474.28800324863067</v>
      </c>
      <c r="L223" s="140">
        <f>K223-H223</f>
        <v>12.035612071689627</v>
      </c>
      <c r="M223" s="141">
        <f>IF((H223)=0,"",(L223/H223))</f>
        <v>2.6036884397819444E-2</v>
      </c>
    </row>
    <row r="224" spans="1:13" ht="13.8" hidden="1" thickBot="1" x14ac:dyDescent="0.3">
      <c r="A224" s="103" t="str">
        <f t="shared" si="25"/>
        <v>GS &lt;50</v>
      </c>
      <c r="B224" s="103" t="s">
        <v>78</v>
      </c>
      <c r="D224" s="131"/>
      <c r="E224" s="132"/>
      <c r="F224" s="151"/>
      <c r="G224" s="152"/>
      <c r="H224" s="153"/>
      <c r="I224" s="151"/>
      <c r="J224" s="133"/>
      <c r="K224" s="153"/>
      <c r="L224" s="154"/>
      <c r="M224" s="134"/>
    </row>
    <row r="225" spans="1:14" hidden="1" x14ac:dyDescent="0.25">
      <c r="A225" s="103" t="str">
        <f t="shared" si="25"/>
        <v>GS &lt;50</v>
      </c>
      <c r="B225" s="103" t="s">
        <v>17</v>
      </c>
      <c r="D225" s="135" t="s">
        <v>88</v>
      </c>
      <c r="E225" s="25"/>
      <c r="F225" s="136"/>
      <c r="G225" s="137"/>
      <c r="H225" s="138">
        <f>SUM(H213,H205:H208,H204)</f>
        <v>409.07291254596555</v>
      </c>
      <c r="I225" s="139"/>
      <c r="J225" s="139"/>
      <c r="K225" s="138">
        <f>SUM(K213,K205:K208,K204)</f>
        <v>419.72389668020412</v>
      </c>
      <c r="L225" s="140">
        <f>K225-H225</f>
        <v>10.65098413423857</v>
      </c>
      <c r="M225" s="141">
        <f>IF((H225)=0,"",(L225/H225))</f>
        <v>2.603688439781935E-2</v>
      </c>
    </row>
    <row r="226" spans="1:14" hidden="1" x14ac:dyDescent="0.25">
      <c r="A226" s="103" t="str">
        <f t="shared" si="25"/>
        <v>GS &lt;50</v>
      </c>
      <c r="B226" s="103" t="s">
        <v>17</v>
      </c>
      <c r="D226" s="142" t="s">
        <v>82</v>
      </c>
      <c r="E226" s="25"/>
      <c r="F226" s="136">
        <v>0.13</v>
      </c>
      <c r="G226" s="137"/>
      <c r="H226" s="144">
        <f>H225*F226</f>
        <v>53.179478630975524</v>
      </c>
      <c r="I226" s="136">
        <v>0.13</v>
      </c>
      <c r="J226" s="145"/>
      <c r="K226" s="144">
        <f>K225*I226</f>
        <v>54.564106568426539</v>
      </c>
      <c r="L226" s="119">
        <f>K226-H226</f>
        <v>1.3846279374510146</v>
      </c>
      <c r="M226" s="146">
        <f>IF((H226)=0,"",(L226/H226))</f>
        <v>2.6036884397819361E-2</v>
      </c>
    </row>
    <row r="227" spans="1:14" ht="14.4" hidden="1" x14ac:dyDescent="0.3">
      <c r="A227" s="103" t="str">
        <f t="shared" si="25"/>
        <v>GS &lt;50</v>
      </c>
      <c r="B227" s="103" t="s">
        <v>17</v>
      </c>
      <c r="D227" s="142" t="s">
        <v>83</v>
      </c>
      <c r="E227" s="147"/>
      <c r="F227" s="148">
        <f>OER</f>
        <v>0.23499999999999999</v>
      </c>
      <c r="G227" s="137"/>
      <c r="H227" s="144">
        <f>IF(OR(ISNUMBER(SEARCH("[DGEN]", E176))=TRUE, ISNUMBER(SEARCH("STREET LIGHT", E176))=TRUE), 0, IF(AND(E178=0, E179=0),0, IF(AND(E179=0, E178*12&gt;250000), 0, IF(AND(E178=0, E179&gt;=50), 0, IF(E178*12&lt;=250000, F227*H225*-1, IF(E179&lt;50, F227*H225*-1, 0))))))</f>
        <v>-96.132134448301898</v>
      </c>
      <c r="I227" s="148">
        <f>OER</f>
        <v>0.23499999999999999</v>
      </c>
      <c r="J227" s="145"/>
      <c r="K227" s="144">
        <f>IF(OR(ISNUMBER(SEARCH("[DGEN]", E176))=TRUE, ISNUMBER(SEARCH("STREET LIGHT", E176))=TRUE), 0, IF(AND(E178=0, E179=0),0, IF(AND(E179=0, E178*12&gt;250000), 0, IF(AND(E178=0, E179&gt;=50), 0, IF(E178*12&lt;=250000, I227*K225*-1, IF(E179&lt;50, I227*K225*-1, 0))))))</f>
        <v>-98.63511571984796</v>
      </c>
      <c r="L227" s="119"/>
      <c r="M227" s="146"/>
    </row>
    <row r="228" spans="1:14" hidden="1" x14ac:dyDescent="0.25">
      <c r="A228" s="103" t="str">
        <f t="shared" si="25"/>
        <v>GS &lt;50</v>
      </c>
      <c r="B228" s="103" t="s">
        <v>89</v>
      </c>
      <c r="D228" s="248" t="s">
        <v>88</v>
      </c>
      <c r="E228" s="248"/>
      <c r="F228" s="149"/>
      <c r="G228" s="143"/>
      <c r="H228" s="138">
        <f>SUM(H225,H226)</f>
        <v>462.25239117694105</v>
      </c>
      <c r="I228" s="150"/>
      <c r="J228" s="150"/>
      <c r="K228" s="138">
        <f>SUM(K225,K226)</f>
        <v>474.28800324863067</v>
      </c>
      <c r="L228" s="140">
        <f>K228-H228</f>
        <v>12.035612071689627</v>
      </c>
      <c r="M228" s="141">
        <f>IF((H228)=0,"",(L228/H228))</f>
        <v>2.6036884397819444E-2</v>
      </c>
    </row>
    <row r="229" spans="1:14" ht="13.8" hidden="1" thickBot="1" x14ac:dyDescent="0.3">
      <c r="A229" s="103" t="str">
        <f t="shared" si="25"/>
        <v>GS &lt;50</v>
      </c>
      <c r="B229" s="103" t="s">
        <v>17</v>
      </c>
      <c r="D229" s="131"/>
      <c r="E229" s="132"/>
      <c r="F229" s="155"/>
      <c r="G229" s="152"/>
      <c r="H229" s="156"/>
      <c r="I229" s="155"/>
      <c r="J229" s="133"/>
      <c r="K229" s="156"/>
      <c r="L229" s="154"/>
      <c r="M229" s="157"/>
    </row>
    <row r="232" spans="1:14" x14ac:dyDescent="0.25">
      <c r="C232" s="103"/>
      <c r="D232" s="104" t="s">
        <v>34</v>
      </c>
      <c r="E232" s="249" t="str">
        <f>D19</f>
        <v>GS 50 - 2,999 kW</v>
      </c>
      <c r="F232" s="250"/>
      <c r="G232" s="250"/>
      <c r="H232" s="250"/>
      <c r="I232" s="250"/>
      <c r="J232" s="251"/>
      <c r="K232" s="103" t="str">
        <f>IF(N19="DEMAND - INTERVAL","RTSR - INTERVAL METERED","")</f>
        <v/>
      </c>
    </row>
    <row r="233" spans="1:14" x14ac:dyDescent="0.25">
      <c r="C233" s="103"/>
      <c r="D233" s="104" t="s">
        <v>35</v>
      </c>
      <c r="E233" s="252" t="str">
        <f>H19</f>
        <v>Non-RPP (Other)</v>
      </c>
      <c r="F233" s="253"/>
      <c r="G233" s="254"/>
      <c r="H233" s="20"/>
      <c r="I233" s="20"/>
    </row>
    <row r="234" spans="1:14" ht="15.6" x14ac:dyDescent="0.25">
      <c r="C234" s="103"/>
      <c r="D234" s="104" t="s">
        <v>36</v>
      </c>
      <c r="E234" s="21">
        <f>K19</f>
        <v>75000</v>
      </c>
      <c r="F234" s="105" t="s">
        <v>11</v>
      </c>
      <c r="J234" s="22"/>
      <c r="K234" s="22"/>
      <c r="L234" s="22"/>
      <c r="M234" s="22"/>
      <c r="N234" s="22"/>
    </row>
    <row r="235" spans="1:14" ht="15.6" x14ac:dyDescent="0.3">
      <c r="C235" s="103"/>
      <c r="D235" s="104" t="s">
        <v>37</v>
      </c>
      <c r="E235" s="21">
        <f>L19</f>
        <v>175</v>
      </c>
      <c r="F235" s="106" t="s">
        <v>16</v>
      </c>
      <c r="G235" s="107"/>
      <c r="H235" s="108"/>
      <c r="I235" s="108"/>
      <c r="J235" s="108"/>
    </row>
    <row r="236" spans="1:14" x14ac:dyDescent="0.25">
      <c r="C236" s="103"/>
      <c r="D236" s="104" t="s">
        <v>38</v>
      </c>
      <c r="E236" s="23">
        <f>I19</f>
        <v>1.0415000000000001</v>
      </c>
    </row>
    <row r="237" spans="1:14" x14ac:dyDescent="0.25">
      <c r="C237" s="103"/>
      <c r="D237" s="104" t="s">
        <v>39</v>
      </c>
      <c r="E237" s="23">
        <f>J19</f>
        <v>1.0415000000000001</v>
      </c>
    </row>
    <row r="238" spans="1:14" x14ac:dyDescent="0.25">
      <c r="C238" s="103"/>
    </row>
    <row r="239" spans="1:14" x14ac:dyDescent="0.25">
      <c r="C239" s="103"/>
      <c r="E239" s="105"/>
      <c r="F239" s="237" t="s">
        <v>40</v>
      </c>
      <c r="G239" s="238"/>
      <c r="H239" s="239"/>
      <c r="I239" s="237" t="s">
        <v>41</v>
      </c>
      <c r="J239" s="238"/>
      <c r="K239" s="239"/>
      <c r="L239" s="237" t="s">
        <v>42</v>
      </c>
      <c r="M239" s="239"/>
    </row>
    <row r="240" spans="1:14" x14ac:dyDescent="0.25">
      <c r="C240" s="103"/>
      <c r="E240" s="240"/>
      <c r="F240" s="109" t="s">
        <v>43</v>
      </c>
      <c r="G240" s="109" t="s">
        <v>44</v>
      </c>
      <c r="H240" s="110" t="s">
        <v>45</v>
      </c>
      <c r="I240" s="109" t="s">
        <v>43</v>
      </c>
      <c r="J240" s="111" t="s">
        <v>44</v>
      </c>
      <c r="K240" s="110" t="s">
        <v>45</v>
      </c>
      <c r="L240" s="242" t="s">
        <v>46</v>
      </c>
      <c r="M240" s="244" t="s">
        <v>47</v>
      </c>
    </row>
    <row r="241" spans="1:15" x14ac:dyDescent="0.25">
      <c r="C241" s="103"/>
      <c r="E241" s="241"/>
      <c r="F241" s="112" t="s">
        <v>48</v>
      </c>
      <c r="G241" s="112"/>
      <c r="H241" s="113" t="s">
        <v>48</v>
      </c>
      <c r="I241" s="112" t="s">
        <v>48</v>
      </c>
      <c r="J241" s="113"/>
      <c r="K241" s="113" t="s">
        <v>48</v>
      </c>
      <c r="L241" s="243"/>
      <c r="M241" s="245"/>
    </row>
    <row r="242" spans="1:15" x14ac:dyDescent="0.25">
      <c r="A242" s="103" t="str">
        <f>$E232</f>
        <v>GS 50 - 2,999 kW</v>
      </c>
      <c r="D242" s="114" t="s">
        <v>49</v>
      </c>
      <c r="E242" s="25"/>
      <c r="F242" s="26">
        <f>'VRZ BI (2030)'!I242</f>
        <v>165.94</v>
      </c>
      <c r="G242" s="115">
        <v>1</v>
      </c>
      <c r="H242" s="116">
        <f>G242*F242</f>
        <v>165.94</v>
      </c>
      <c r="I242" s="45">
        <v>165.94</v>
      </c>
      <c r="J242" s="117">
        <f>G242</f>
        <v>1</v>
      </c>
      <c r="K242" s="118">
        <f>J242*I242</f>
        <v>165.94</v>
      </c>
      <c r="L242" s="119">
        <f>K242-H242</f>
        <v>0</v>
      </c>
      <c r="M242" s="120">
        <f>IF(ISERROR(L242/H242), "", L242/H242)</f>
        <v>0</v>
      </c>
    </row>
    <row r="243" spans="1:15" x14ac:dyDescent="0.25">
      <c r="A243" s="103" t="str">
        <f t="shared" ref="A243:A285" si="30">A242</f>
        <v>GS 50 - 2,999 kW</v>
      </c>
      <c r="D243" s="114" t="s">
        <v>50</v>
      </c>
      <c r="E243" s="25"/>
      <c r="F243" s="36">
        <f>'VRZ BI (2030)'!I243</f>
        <v>7.1237000000000004</v>
      </c>
      <c r="G243" s="115">
        <f>IF($E235&gt;0, $E235, $E234)</f>
        <v>175</v>
      </c>
      <c r="H243" s="116">
        <f>G243*F243</f>
        <v>1246.6475</v>
      </c>
      <c r="I243" s="35">
        <v>7.7332999999999998</v>
      </c>
      <c r="J243" s="117">
        <f>IF($E235&gt;0, $E235, $E234)</f>
        <v>175</v>
      </c>
      <c r="K243" s="118">
        <f>J243*I243</f>
        <v>1353.3274999999999</v>
      </c>
      <c r="L243" s="119">
        <f>K243-H243</f>
        <v>106.67999999999984</v>
      </c>
      <c r="M243" s="120">
        <f>IF(ISERROR(L243/H243), "", L243/H243)</f>
        <v>8.5573508148855101E-2</v>
      </c>
    </row>
    <row r="244" spans="1:15" ht="13.2" hidden="1" customHeight="1" x14ac:dyDescent="0.25">
      <c r="A244" s="103" t="str">
        <f t="shared" si="30"/>
        <v>GS 50 - 2,999 kW</v>
      </c>
      <c r="D244" s="114" t="s">
        <v>51</v>
      </c>
      <c r="E244" s="25"/>
      <c r="F244" s="34"/>
      <c r="G244" s="115">
        <f>IF($E235&gt;0, $E235, $E234)</f>
        <v>175</v>
      </c>
      <c r="H244" s="116">
        <v>0</v>
      </c>
      <c r="I244" s="35"/>
      <c r="J244" s="117">
        <f>IF($E235&gt;0, $E235, $E234)</f>
        <v>175</v>
      </c>
      <c r="K244" s="118">
        <v>0</v>
      </c>
      <c r="L244" s="119"/>
      <c r="M244" s="120"/>
    </row>
    <row r="245" spans="1:15" ht="13.2" hidden="1" customHeight="1" x14ac:dyDescent="0.25">
      <c r="A245" s="103" t="str">
        <f t="shared" si="30"/>
        <v>GS 50 - 2,999 kW</v>
      </c>
      <c r="D245" s="114" t="s">
        <v>52</v>
      </c>
      <c r="E245" s="25"/>
      <c r="F245" s="34"/>
      <c r="G245" s="115">
        <f>IF($E235&gt;0, $E235, $E234)</f>
        <v>175</v>
      </c>
      <c r="H245" s="116">
        <v>0</v>
      </c>
      <c r="I245" s="35"/>
      <c r="J245" s="121">
        <f>IF($E235&gt;0, $E235, $E234)</f>
        <v>175</v>
      </c>
      <c r="K245" s="118">
        <v>0</v>
      </c>
      <c r="L245" s="119">
        <f t="shared" ref="L245:L263" si="31">K245-H245</f>
        <v>0</v>
      </c>
      <c r="M245" s="120" t="str">
        <f>IF(ISERROR(L245/H245), "", L245/H245)</f>
        <v/>
      </c>
    </row>
    <row r="246" spans="1:15" x14ac:dyDescent="0.25">
      <c r="A246" s="103" t="str">
        <f t="shared" si="30"/>
        <v>GS 50 - 2,999 kW</v>
      </c>
      <c r="D246" s="114" t="s">
        <v>53</v>
      </c>
      <c r="E246" s="25"/>
      <c r="F246" s="26">
        <f>'VRZ BI (2030)'!I246</f>
        <v>0</v>
      </c>
      <c r="G246" s="115">
        <v>1</v>
      </c>
      <c r="H246" s="116">
        <f>G246*F246</f>
        <v>0</v>
      </c>
      <c r="I246" s="45">
        <v>0</v>
      </c>
      <c r="J246" s="117">
        <f>G246</f>
        <v>1</v>
      </c>
      <c r="K246" s="118">
        <f>J246*I246</f>
        <v>0</v>
      </c>
      <c r="L246" s="119">
        <f t="shared" si="31"/>
        <v>0</v>
      </c>
      <c r="M246" s="120" t="str">
        <f>IF(ISERROR(L246/H246), "", L246/H246)</f>
        <v/>
      </c>
    </row>
    <row r="247" spans="1:15" x14ac:dyDescent="0.25">
      <c r="A247" s="103" t="str">
        <f t="shared" si="30"/>
        <v>GS 50 - 2,999 kW</v>
      </c>
      <c r="D247" s="114" t="s">
        <v>54</v>
      </c>
      <c r="E247" s="25"/>
      <c r="F247" s="36">
        <f>'VRZ BI (2030)'!I247</f>
        <v>0.46929910891921489</v>
      </c>
      <c r="G247" s="115">
        <f>IF($E235&gt;0, $E235, $E234)</f>
        <v>175</v>
      </c>
      <c r="H247" s="116">
        <f>G247*F247</f>
        <v>82.127344060862612</v>
      </c>
      <c r="I247" s="35">
        <v>0.46929910891921489</v>
      </c>
      <c r="J247" s="117">
        <f>IF($E235&gt;0, $E235, $E234)</f>
        <v>175</v>
      </c>
      <c r="K247" s="118">
        <f>J247*I247</f>
        <v>82.127344060862612</v>
      </c>
      <c r="L247" s="119">
        <f t="shared" si="31"/>
        <v>0</v>
      </c>
      <c r="M247" s="120">
        <f>IF(ISERROR(L247/H247), "", L247/H247)</f>
        <v>0</v>
      </c>
    </row>
    <row r="248" spans="1:15" x14ac:dyDescent="0.25">
      <c r="A248" s="103" t="str">
        <f t="shared" si="30"/>
        <v>GS 50 - 2,999 kW</v>
      </c>
      <c r="B248" s="103" t="s">
        <v>55</v>
      </c>
      <c r="C248" s="24">
        <f>B19</f>
        <v>4</v>
      </c>
      <c r="D248" s="122" t="s">
        <v>56</v>
      </c>
      <c r="E248" s="7"/>
      <c r="F248" s="48"/>
      <c r="G248" s="38"/>
      <c r="H248" s="39">
        <f>SUM(H242:H247)</f>
        <v>1494.7148440608628</v>
      </c>
      <c r="I248" s="51"/>
      <c r="J248" s="40"/>
      <c r="K248" s="39">
        <f>SUM(K242:K247)</f>
        <v>1601.3948440608626</v>
      </c>
      <c r="L248" s="41">
        <f t="shared" si="31"/>
        <v>106.67999999999984</v>
      </c>
      <c r="M248" s="42">
        <f>IF((H248)=0,"",(L248/H248))</f>
        <v>7.1371472909287553E-2</v>
      </c>
    </row>
    <row r="249" spans="1:15" x14ac:dyDescent="0.25">
      <c r="A249" s="103" t="str">
        <f t="shared" si="30"/>
        <v>GS 50 - 2,999 kW</v>
      </c>
      <c r="D249" s="123" t="s">
        <v>57</v>
      </c>
      <c r="E249" s="25"/>
      <c r="F249" s="34">
        <f>IF((E234*12&gt;=150000), 0, IF(E233="RPP",(F265*OffPeakPer+F266*MidPeakPer+F267*OnPeakPer),IF(E233="Non-RPP (Retailer)",F268,F269)))</f>
        <v>0</v>
      </c>
      <c r="G249" s="43">
        <f>IF(F249=0, 0, $E234*E236-E234)</f>
        <v>0</v>
      </c>
      <c r="H249" s="28">
        <f t="shared" ref="H249:H256" si="32">G249*F249</f>
        <v>0</v>
      </c>
      <c r="I249" s="35">
        <f>IF((E234*12&gt;=150000), 0, IF(E233="RPP",(I265*OffPeakPer+I266*MidPeakPer+I267*OnPeakPer),IF(E233="Non-RPP (Retailer)",I268,I269)))</f>
        <v>0</v>
      </c>
      <c r="J249" s="44">
        <f>IF(I249=0, 0, E234*E237-E234)</f>
        <v>0</v>
      </c>
      <c r="K249" s="31">
        <f t="shared" ref="K249:K256" si="33">J249*I249</f>
        <v>0</v>
      </c>
      <c r="L249" s="32">
        <f t="shared" si="31"/>
        <v>0</v>
      </c>
      <c r="M249" s="33" t="str">
        <f t="shared" ref="M249:M256" si="34">IF(ISERROR(L249/H249), "", L249/H249)</f>
        <v/>
      </c>
    </row>
    <row r="250" spans="1:15" ht="26.4" x14ac:dyDescent="0.25">
      <c r="A250" s="103" t="str">
        <f t="shared" si="30"/>
        <v>GS 50 - 2,999 kW</v>
      </c>
      <c r="D250" s="123" t="s">
        <v>58</v>
      </c>
      <c r="E250" s="25"/>
      <c r="F250" s="36">
        <f>'VRZ BI (2030)'!I250</f>
        <v>0</v>
      </c>
      <c r="G250" s="55">
        <f>IF($E235&gt;0, $E235, $E234)</f>
        <v>175</v>
      </c>
      <c r="H250" s="116">
        <f t="shared" si="32"/>
        <v>0</v>
      </c>
      <c r="I250" s="35">
        <v>0</v>
      </c>
      <c r="J250" s="56">
        <f>IF($E235&gt;0, $E235, $E234)</f>
        <v>175</v>
      </c>
      <c r="K250" s="118">
        <f t="shared" si="33"/>
        <v>0</v>
      </c>
      <c r="L250" s="119">
        <f t="shared" si="31"/>
        <v>0</v>
      </c>
      <c r="M250" s="120" t="str">
        <f t="shared" si="34"/>
        <v/>
      </c>
    </row>
    <row r="251" spans="1:15" x14ac:dyDescent="0.25">
      <c r="A251" s="103" t="str">
        <f t="shared" si="30"/>
        <v>GS 50 - 2,999 kW</v>
      </c>
      <c r="D251" s="123" t="s">
        <v>59</v>
      </c>
      <c r="E251" s="25"/>
      <c r="F251" s="36">
        <f>'VRZ BI (2030)'!I251</f>
        <v>0</v>
      </c>
      <c r="G251" s="55">
        <f>IF($E235&gt;0, $E235, $E234)</f>
        <v>175</v>
      </c>
      <c r="H251" s="116">
        <f t="shared" si="32"/>
        <v>0</v>
      </c>
      <c r="I251" s="35">
        <v>0</v>
      </c>
      <c r="J251" s="56">
        <f>IF($E235&gt;0, $E235, $E234)</f>
        <v>175</v>
      </c>
      <c r="K251" s="118">
        <f t="shared" si="33"/>
        <v>0</v>
      </c>
      <c r="L251" s="119">
        <f t="shared" si="31"/>
        <v>0</v>
      </c>
      <c r="M251" s="120" t="str">
        <f t="shared" si="34"/>
        <v/>
      </c>
    </row>
    <row r="252" spans="1:15" x14ac:dyDescent="0.25">
      <c r="A252" s="103" t="str">
        <f t="shared" si="30"/>
        <v>GS 50 - 2,999 kW</v>
      </c>
      <c r="D252" s="123" t="s">
        <v>60</v>
      </c>
      <c r="E252" s="25"/>
      <c r="F252" s="36">
        <f>'VRZ BI (2030)'!I252</f>
        <v>0</v>
      </c>
      <c r="G252" s="55">
        <f>E234</f>
        <v>75000</v>
      </c>
      <c r="H252" s="116">
        <f t="shared" si="32"/>
        <v>0</v>
      </c>
      <c r="I252" s="35">
        <v>0</v>
      </c>
      <c r="J252" s="56">
        <f>E234</f>
        <v>75000</v>
      </c>
      <c r="K252" s="118">
        <f t="shared" si="33"/>
        <v>0</v>
      </c>
      <c r="L252" s="119">
        <f t="shared" si="31"/>
        <v>0</v>
      </c>
      <c r="M252" s="120" t="str">
        <f t="shared" si="34"/>
        <v/>
      </c>
    </row>
    <row r="253" spans="1:15" x14ac:dyDescent="0.25">
      <c r="A253" s="103" t="str">
        <f t="shared" si="30"/>
        <v>GS 50 - 2,999 kW</v>
      </c>
      <c r="D253" s="114" t="s">
        <v>61</v>
      </c>
      <c r="E253" s="25"/>
      <c r="F253" s="36">
        <f>'VRZ BI (2030)'!I253</f>
        <v>0.65629107119987418</v>
      </c>
      <c r="G253" s="55">
        <f>IF($E235&gt;0, $E235, $E234)</f>
        <v>175</v>
      </c>
      <c r="H253" s="116">
        <f t="shared" si="32"/>
        <v>114.85093745997798</v>
      </c>
      <c r="I253" s="35">
        <v>0.68629317823393443</v>
      </c>
      <c r="J253" s="56">
        <f>IF($E235&gt;0, $E235, $E234)</f>
        <v>175</v>
      </c>
      <c r="K253" s="118">
        <f t="shared" si="33"/>
        <v>120.10130619093853</v>
      </c>
      <c r="L253" s="119">
        <f t="shared" si="31"/>
        <v>5.2503687309605453</v>
      </c>
      <c r="M253" s="120">
        <f t="shared" si="34"/>
        <v>4.5714635396773638E-2</v>
      </c>
      <c r="O253" s="160"/>
    </row>
    <row r="254" spans="1:15" ht="26.4" x14ac:dyDescent="0.25">
      <c r="A254" s="103" t="str">
        <f t="shared" si="30"/>
        <v>GS 50 - 2,999 kW</v>
      </c>
      <c r="D254" s="123" t="s">
        <v>62</v>
      </c>
      <c r="E254" s="25"/>
      <c r="F254" s="26">
        <f>'VRZ BI (2030)'!I254</f>
        <v>0</v>
      </c>
      <c r="G254" s="115">
        <v>1</v>
      </c>
      <c r="H254" s="116">
        <f t="shared" si="32"/>
        <v>0</v>
      </c>
      <c r="I254" s="45">
        <v>0</v>
      </c>
      <c r="J254" s="121">
        <v>1</v>
      </c>
      <c r="K254" s="118">
        <f t="shared" si="33"/>
        <v>0</v>
      </c>
      <c r="L254" s="119">
        <f t="shared" si="31"/>
        <v>0</v>
      </c>
      <c r="M254" s="120" t="str">
        <f t="shared" si="34"/>
        <v/>
      </c>
    </row>
    <row r="255" spans="1:15" x14ac:dyDescent="0.25">
      <c r="A255" s="103" t="str">
        <f t="shared" si="30"/>
        <v>GS 50 - 2,999 kW</v>
      </c>
      <c r="D255" s="114" t="s">
        <v>63</v>
      </c>
      <c r="E255" s="25"/>
      <c r="F255" s="26">
        <f>'VRZ BI (2030)'!I255</f>
        <v>0</v>
      </c>
      <c r="G255" s="115">
        <v>1</v>
      </c>
      <c r="H255" s="116">
        <f t="shared" si="32"/>
        <v>0</v>
      </c>
      <c r="I255" s="45">
        <v>0</v>
      </c>
      <c r="J255" s="121">
        <v>1</v>
      </c>
      <c r="K255" s="118">
        <f t="shared" si="33"/>
        <v>0</v>
      </c>
      <c r="L255" s="119">
        <f t="shared" si="31"/>
        <v>0</v>
      </c>
      <c r="M255" s="120" t="str">
        <f t="shared" si="34"/>
        <v/>
      </c>
    </row>
    <row r="256" spans="1:15" x14ac:dyDescent="0.25">
      <c r="A256" s="103" t="str">
        <f t="shared" si="30"/>
        <v>GS 50 - 2,999 kW</v>
      </c>
      <c r="D256" s="114" t="s">
        <v>64</v>
      </c>
      <c r="E256" s="25"/>
      <c r="F256" s="36">
        <f>'VRZ BI (2030)'!I256</f>
        <v>1.8452470224931204E-2</v>
      </c>
      <c r="G256" s="55">
        <f>IF($E235&gt;0, $E235, $E234)</f>
        <v>175</v>
      </c>
      <c r="H256" s="116">
        <f t="shared" si="32"/>
        <v>3.2291822893629609</v>
      </c>
      <c r="I256" s="35">
        <v>1.8452470224931204E-2</v>
      </c>
      <c r="J256" s="56">
        <f>IF($E235&gt;0, $E235, $E234)</f>
        <v>175</v>
      </c>
      <c r="K256" s="118">
        <f t="shared" si="33"/>
        <v>3.2291822893629609</v>
      </c>
      <c r="L256" s="119">
        <f t="shared" si="31"/>
        <v>0</v>
      </c>
      <c r="M256" s="120">
        <f t="shared" si="34"/>
        <v>0</v>
      </c>
    </row>
    <row r="257" spans="1:15" ht="26.4" x14ac:dyDescent="0.25">
      <c r="A257" s="103" t="str">
        <f t="shared" si="30"/>
        <v>GS 50 - 2,999 kW</v>
      </c>
      <c r="B257" s="103" t="s">
        <v>65</v>
      </c>
      <c r="C257" s="24">
        <f>B19</f>
        <v>4</v>
      </c>
      <c r="D257" s="124" t="s">
        <v>66</v>
      </c>
      <c r="E257" s="125"/>
      <c r="F257" s="48"/>
      <c r="G257" s="49"/>
      <c r="H257" s="50">
        <f>SUM(H248:H256)</f>
        <v>1612.7949638102039</v>
      </c>
      <c r="I257" s="51"/>
      <c r="J257" s="52"/>
      <c r="K257" s="50">
        <f>SUM(K248:K256)</f>
        <v>1724.7253325411641</v>
      </c>
      <c r="L257" s="41">
        <f t="shared" si="31"/>
        <v>111.93036873096025</v>
      </c>
      <c r="M257" s="42">
        <f>IF((H257)=0,"",(L257/H257))</f>
        <v>6.9401487010181659E-2</v>
      </c>
    </row>
    <row r="258" spans="1:15" x14ac:dyDescent="0.25">
      <c r="A258" s="103" t="str">
        <f t="shared" si="30"/>
        <v>GS 50 - 2,999 kW</v>
      </c>
      <c r="D258" s="126" t="s">
        <v>67</v>
      </c>
      <c r="E258" s="25"/>
      <c r="F258" s="36">
        <f>'VRZ BI (2030)'!I258</f>
        <v>6.4134000000000002</v>
      </c>
      <c r="G258" s="43">
        <f>IF($E235&gt;0, $E235, $E234*$E236)</f>
        <v>175</v>
      </c>
      <c r="H258" s="116">
        <f>G258*F258</f>
        <v>1122.345</v>
      </c>
      <c r="I258" s="35">
        <v>6.7652999999999999</v>
      </c>
      <c r="J258" s="44">
        <f>IF($E235&gt;0, $E235, $E234*$E237)</f>
        <v>175</v>
      </c>
      <c r="K258" s="118">
        <f>J258*I258</f>
        <v>1183.9275</v>
      </c>
      <c r="L258" s="119">
        <f t="shared" si="31"/>
        <v>61.582499999999982</v>
      </c>
      <c r="M258" s="120">
        <f>IF(ISERROR(L258/H258), "", L258/H258)</f>
        <v>5.4869492001122629E-2</v>
      </c>
      <c r="N258" s="127" t="str">
        <f>IF(ISERROR(ABS(M258)), "", IF(ABS(M258)&gt;=4%, "In the manager's summary, discuss the reasoning for the change in RTSR rates", ""))</f>
        <v>In the manager's summary, discuss the reasoning for the change in RTSR rates</v>
      </c>
      <c r="O258" s="160"/>
    </row>
    <row r="259" spans="1:15" ht="26.4" x14ac:dyDescent="0.25">
      <c r="A259" s="103" t="str">
        <f t="shared" si="30"/>
        <v>GS 50 - 2,999 kW</v>
      </c>
      <c r="D259" s="128" t="s">
        <v>68</v>
      </c>
      <c r="E259" s="25"/>
      <c r="F259" s="36">
        <f>'VRZ BI (2030)'!I259</f>
        <v>4.5353000000000003</v>
      </c>
      <c r="G259" s="43">
        <f>IF($E235&gt;0, $E235, $E234*$E236)</f>
        <v>175</v>
      </c>
      <c r="H259" s="116">
        <f>G259*F259</f>
        <v>793.67750000000001</v>
      </c>
      <c r="I259" s="35">
        <v>4.7752999999999997</v>
      </c>
      <c r="J259" s="44">
        <f>IF($E235&gt;0, $E235, $E234*$E237)</f>
        <v>175</v>
      </c>
      <c r="K259" s="118">
        <f>J259*I259</f>
        <v>835.6774999999999</v>
      </c>
      <c r="L259" s="119">
        <f t="shared" si="31"/>
        <v>41.999999999999886</v>
      </c>
      <c r="M259" s="120">
        <f>IF(ISERROR(L259/H259), "", L259/H259)</f>
        <v>5.2918219301920345E-2</v>
      </c>
      <c r="N259" s="127" t="str">
        <f>IF(ISERROR(ABS(M259)), "", IF(ABS(M259)&gt;=4%, "In the manager's summary, discuss the reasoning for the change in RTSR rates", ""))</f>
        <v>In the manager's summary, discuss the reasoning for the change in RTSR rates</v>
      </c>
      <c r="O259" s="160"/>
    </row>
    <row r="260" spans="1:15" ht="26.4" x14ac:dyDescent="0.25">
      <c r="A260" s="103" t="str">
        <f t="shared" si="30"/>
        <v>GS 50 - 2,999 kW</v>
      </c>
      <c r="B260" s="103" t="s">
        <v>69</v>
      </c>
      <c r="C260" s="24">
        <f>B19</f>
        <v>4</v>
      </c>
      <c r="D260" s="124" t="s">
        <v>70</v>
      </c>
      <c r="E260" s="7"/>
      <c r="F260" s="48"/>
      <c r="G260" s="49"/>
      <c r="H260" s="50">
        <f>SUM(H257:H259)</f>
        <v>3528.8174638102037</v>
      </c>
      <c r="I260" s="51"/>
      <c r="J260" s="40"/>
      <c r="K260" s="50">
        <f>SUM(K257:K259)</f>
        <v>3744.3303325411639</v>
      </c>
      <c r="L260" s="41">
        <f t="shared" si="31"/>
        <v>215.51286873096024</v>
      </c>
      <c r="M260" s="42">
        <f>IF((H260)=0,"",(L260/H260))</f>
        <v>6.1072263142299937E-2</v>
      </c>
    </row>
    <row r="261" spans="1:15" ht="26.4" x14ac:dyDescent="0.25">
      <c r="A261" s="103" t="str">
        <f t="shared" si="30"/>
        <v>GS 50 - 2,999 kW</v>
      </c>
      <c r="D261" s="129" t="s">
        <v>71</v>
      </c>
      <c r="E261" s="25"/>
      <c r="F261" s="34">
        <v>4.7000000000000002E-3</v>
      </c>
      <c r="G261" s="43">
        <f>E234*E236</f>
        <v>78112.5</v>
      </c>
      <c r="H261" s="53">
        <f>G261*F261</f>
        <v>367.12875000000003</v>
      </c>
      <c r="I261" s="35">
        <f>F261</f>
        <v>4.7000000000000002E-3</v>
      </c>
      <c r="J261" s="44">
        <f>E234*E237</f>
        <v>78112.5</v>
      </c>
      <c r="K261" s="118">
        <f>J261*I261</f>
        <v>367.12875000000003</v>
      </c>
      <c r="L261" s="119">
        <f t="shared" si="31"/>
        <v>0</v>
      </c>
      <c r="M261" s="120">
        <f>IF(ISERROR(L261/H261), "", L261/H261)</f>
        <v>0</v>
      </c>
    </row>
    <row r="262" spans="1:15" ht="26.4" x14ac:dyDescent="0.25">
      <c r="A262" s="103" t="str">
        <f t="shared" si="30"/>
        <v>GS 50 - 2,999 kW</v>
      </c>
      <c r="D262" s="129" t="s">
        <v>72</v>
      </c>
      <c r="E262" s="25"/>
      <c r="F262" s="34">
        <v>5.9999999999999995E-4</v>
      </c>
      <c r="G262" s="43">
        <f>E234*E236</f>
        <v>78112.5</v>
      </c>
      <c r="H262" s="53">
        <f>G262*F262</f>
        <v>46.867499999999993</v>
      </c>
      <c r="I262" s="35">
        <f>F262</f>
        <v>5.9999999999999995E-4</v>
      </c>
      <c r="J262" s="44">
        <f>E234*E237</f>
        <v>78112.5</v>
      </c>
      <c r="K262" s="118">
        <f>J262*I262</f>
        <v>46.867499999999993</v>
      </c>
      <c r="L262" s="119">
        <f t="shared" si="31"/>
        <v>0</v>
      </c>
      <c r="M262" s="120">
        <f>IF(ISERROR(L262/H262), "", L262/H262)</f>
        <v>0</v>
      </c>
    </row>
    <row r="263" spans="1:15" x14ac:dyDescent="0.25">
      <c r="A263" s="103" t="str">
        <f t="shared" si="30"/>
        <v>GS 50 - 2,999 kW</v>
      </c>
      <c r="D263" s="25" t="s">
        <v>73</v>
      </c>
      <c r="E263" s="25"/>
      <c r="F263" s="54">
        <v>0.25</v>
      </c>
      <c r="G263" s="27">
        <v>1</v>
      </c>
      <c r="H263" s="130">
        <f>G263*F263</f>
        <v>0.25</v>
      </c>
      <c r="I263" s="45">
        <v>0.25</v>
      </c>
      <c r="J263" s="30">
        <v>1</v>
      </c>
      <c r="K263" s="118">
        <f>J263*I263</f>
        <v>0.25</v>
      </c>
      <c r="L263" s="119">
        <f t="shared" si="31"/>
        <v>0</v>
      </c>
      <c r="M263" s="120">
        <f>IF(ISERROR(L263/H263), "", L263/H263)</f>
        <v>0</v>
      </c>
    </row>
    <row r="264" spans="1:15" ht="26.4" hidden="1" customHeight="1" x14ac:dyDescent="0.25">
      <c r="A264" s="103" t="str">
        <f t="shared" si="30"/>
        <v>GS 50 - 2,999 kW</v>
      </c>
      <c r="D264" s="129" t="s">
        <v>74</v>
      </c>
      <c r="E264" s="25"/>
      <c r="F264" s="34"/>
      <c r="G264" s="43"/>
      <c r="H264" s="130"/>
      <c r="I264" s="35"/>
      <c r="J264" s="44"/>
      <c r="K264" s="118"/>
      <c r="L264" s="119"/>
      <c r="M264" s="120"/>
    </row>
    <row r="265" spans="1:15" ht="13.2" hidden="1" customHeight="1" x14ac:dyDescent="0.25">
      <c r="A265" s="103" t="str">
        <f t="shared" si="30"/>
        <v>GS 50 - 2,999 kW</v>
      </c>
      <c r="B265" s="103" t="s">
        <v>12</v>
      </c>
      <c r="D265" s="25" t="s">
        <v>75</v>
      </c>
      <c r="E265" s="25"/>
      <c r="F265" s="96">
        <v>8.6999999999999994E-2</v>
      </c>
      <c r="G265" s="55">
        <f>IF(AND(E234*12&gt;=150000),OffPeakPer*E234*E236,OffPeakPer*E234)</f>
        <v>49992.000000000007</v>
      </c>
      <c r="H265" s="130">
        <f>G265*F265</f>
        <v>4349.3040000000001</v>
      </c>
      <c r="I265" s="35">
        <f>OffPeak</f>
        <v>9.8000000000000004E-2</v>
      </c>
      <c r="J265" s="56">
        <f>IF(AND(E234*12&gt;=150000),OffPeakPer*E234*E237,OffPeakPer*E234)</f>
        <v>49992.000000000007</v>
      </c>
      <c r="K265" s="118">
        <f>J265*I265</f>
        <v>4899.2160000000013</v>
      </c>
      <c r="L265" s="119">
        <f>K265-H265</f>
        <v>549.91200000000117</v>
      </c>
      <c r="M265" s="120">
        <f>IF(ISERROR(L265/H265), "", L265/H265)</f>
        <v>0.12643678160919566</v>
      </c>
    </row>
    <row r="266" spans="1:15" ht="13.2" hidden="1" customHeight="1" x14ac:dyDescent="0.25">
      <c r="A266" s="103" t="str">
        <f t="shared" si="30"/>
        <v>GS 50 - 2,999 kW</v>
      </c>
      <c r="B266" s="103" t="s">
        <v>12</v>
      </c>
      <c r="D266" s="25" t="s">
        <v>76</v>
      </c>
      <c r="E266" s="25"/>
      <c r="F266" s="96">
        <v>0.157</v>
      </c>
      <c r="G266" s="55">
        <f>IF(AND(E234*12&gt;=150000),MidPeakPer*E234*E236,MidPeakPer*E234)</f>
        <v>14060.250000000002</v>
      </c>
      <c r="H266" s="130">
        <f>G266*F266</f>
        <v>2207.4592500000003</v>
      </c>
      <c r="I266" s="35">
        <f>MidPeak</f>
        <v>0.157</v>
      </c>
      <c r="J266" s="56">
        <f>IF(AND(E234*12&gt;=150000),MidPeakPer*E234*E237,MidPeakPer*E234)</f>
        <v>14060.250000000002</v>
      </c>
      <c r="K266" s="118">
        <f>J266*I266</f>
        <v>2207.4592500000003</v>
      </c>
      <c r="L266" s="119">
        <f>K266-H266</f>
        <v>0</v>
      </c>
      <c r="M266" s="120">
        <f>IF(ISERROR(L266/H266), "", L266/H266)</f>
        <v>0</v>
      </c>
    </row>
    <row r="267" spans="1:15" ht="13.2" hidden="1" customHeight="1" x14ac:dyDescent="0.25">
      <c r="A267" s="103" t="str">
        <f t="shared" si="30"/>
        <v>GS 50 - 2,999 kW</v>
      </c>
      <c r="B267" s="103" t="s">
        <v>12</v>
      </c>
      <c r="D267" s="103" t="s">
        <v>77</v>
      </c>
      <c r="E267" s="25"/>
      <c r="F267" s="96">
        <v>0.182</v>
      </c>
      <c r="G267" s="55">
        <f>IF(AND(E234*12&gt;=150000),OnPeakPer*E234*E236,OnPeakPer*E234)</f>
        <v>14060.250000000002</v>
      </c>
      <c r="H267" s="130">
        <f>G267*F267</f>
        <v>2558.9655000000002</v>
      </c>
      <c r="I267" s="35">
        <f>OnPeak</f>
        <v>0.20300000000000001</v>
      </c>
      <c r="J267" s="56">
        <f>IF(AND(E234*12&gt;=150000),OnPeakPer*E234*E237,OnPeakPer*E234)</f>
        <v>14060.250000000002</v>
      </c>
      <c r="K267" s="118">
        <f>J267*I267</f>
        <v>2854.2307500000006</v>
      </c>
      <c r="L267" s="119">
        <f>K267-H267</f>
        <v>295.26525000000038</v>
      </c>
      <c r="M267" s="120">
        <f>IF(ISERROR(L267/H267), "", L267/H267)</f>
        <v>0.11538461538461552</v>
      </c>
    </row>
    <row r="268" spans="1:15" ht="13.2" hidden="1" customHeight="1" x14ac:dyDescent="0.25">
      <c r="A268" s="103" t="str">
        <f t="shared" si="30"/>
        <v>GS 50 - 2,999 kW</v>
      </c>
      <c r="B268" s="103" t="s">
        <v>78</v>
      </c>
      <c r="D268" s="25" t="s">
        <v>79</v>
      </c>
      <c r="E268" s="25"/>
      <c r="F268" s="57">
        <v>0.11308</v>
      </c>
      <c r="G268" s="55">
        <f>IF(AND(E234*12&gt;=150000),E234*E236,E234)</f>
        <v>78112.5</v>
      </c>
      <c r="H268" s="130">
        <f>G268*F268</f>
        <v>8832.9614999999994</v>
      </c>
      <c r="I268" s="35">
        <f>F268</f>
        <v>0.11308</v>
      </c>
      <c r="J268" s="56">
        <f>IF(AND(E234*12&gt;=150000),E234*E237,E234)</f>
        <v>78112.5</v>
      </c>
      <c r="K268" s="118">
        <f>J268*I268</f>
        <v>8832.9614999999994</v>
      </c>
      <c r="L268" s="119">
        <f>K268-H268</f>
        <v>0</v>
      </c>
      <c r="M268" s="120">
        <f>IF(ISERROR(L268/H268), "", L268/H268)</f>
        <v>0</v>
      </c>
    </row>
    <row r="269" spans="1:15" ht="13.8" thickBot="1" x14ac:dyDescent="0.3">
      <c r="A269" s="103" t="str">
        <f t="shared" si="30"/>
        <v>GS 50 - 2,999 kW</v>
      </c>
      <c r="B269" s="103" t="s">
        <v>17</v>
      </c>
      <c r="D269" s="25" t="s">
        <v>80</v>
      </c>
      <c r="E269" s="25"/>
      <c r="F269" s="57">
        <v>0.11308</v>
      </c>
      <c r="G269" s="55">
        <f>IF(AND(E234*12&gt;=150000),E234*E236,E234)</f>
        <v>78112.5</v>
      </c>
      <c r="H269" s="130">
        <f>G269*F269</f>
        <v>8832.9614999999994</v>
      </c>
      <c r="I269" s="35">
        <f>F269</f>
        <v>0.11308</v>
      </c>
      <c r="J269" s="56">
        <f>IF(AND(E234*12&gt;=150000),E234*E237,E234)</f>
        <v>78112.5</v>
      </c>
      <c r="K269" s="118">
        <f>J269*I269</f>
        <v>8832.9614999999994</v>
      </c>
      <c r="L269" s="119">
        <f>K269-H269</f>
        <v>0</v>
      </c>
      <c r="M269" s="120">
        <f>IF(ISERROR(L269/H269), "", L269/H269)</f>
        <v>0</v>
      </c>
    </row>
    <row r="270" spans="1:15" ht="13.8" thickBot="1" x14ac:dyDescent="0.3">
      <c r="A270" s="103" t="str">
        <f t="shared" si="30"/>
        <v>GS 50 - 2,999 kW</v>
      </c>
      <c r="D270" s="58"/>
      <c r="E270" s="59"/>
      <c r="F270" s="60"/>
      <c r="G270" s="61"/>
      <c r="H270" s="62"/>
      <c r="I270" s="60"/>
      <c r="J270" s="63"/>
      <c r="K270" s="62"/>
      <c r="L270" s="64"/>
      <c r="M270" s="65"/>
    </row>
    <row r="271" spans="1:15" ht="13.2" hidden="1" customHeight="1" x14ac:dyDescent="0.25">
      <c r="A271" s="103" t="str">
        <f t="shared" si="30"/>
        <v>GS 50 - 2,999 kW</v>
      </c>
      <c r="B271" s="103" t="s">
        <v>12</v>
      </c>
      <c r="D271" s="135" t="s">
        <v>81</v>
      </c>
      <c r="E271" s="25"/>
      <c r="F271" s="66"/>
      <c r="G271" s="67"/>
      <c r="H271" s="68">
        <f>SUM(H261:H267,H260)</f>
        <v>13058.792463810205</v>
      </c>
      <c r="I271" s="69"/>
      <c r="J271" s="69"/>
      <c r="K271" s="68">
        <f>SUM(K261:K267,K260)</f>
        <v>14119.482582541166</v>
      </c>
      <c r="L271" s="70">
        <f>K271-H271</f>
        <v>1060.6901187309613</v>
      </c>
      <c r="M271" s="71">
        <f>IF((H271)=0,"",(L271/H271))</f>
        <v>8.122421132508606E-2</v>
      </c>
    </row>
    <row r="272" spans="1:15" ht="13.2" hidden="1" customHeight="1" x14ac:dyDescent="0.25">
      <c r="A272" s="103" t="str">
        <f t="shared" si="30"/>
        <v>GS 50 - 2,999 kW</v>
      </c>
      <c r="B272" s="103" t="s">
        <v>12</v>
      </c>
      <c r="D272" s="142" t="s">
        <v>82</v>
      </c>
      <c r="E272" s="25"/>
      <c r="F272" s="66">
        <v>0.13</v>
      </c>
      <c r="G272" s="72"/>
      <c r="H272" s="73">
        <f>H271*F272</f>
        <v>1697.6430202953268</v>
      </c>
      <c r="I272" s="74">
        <v>0.13</v>
      </c>
      <c r="J272" s="27"/>
      <c r="K272" s="73">
        <f>K271*I272</f>
        <v>1835.5327357303518</v>
      </c>
      <c r="L272" s="32">
        <f>K272-H272</f>
        <v>137.88971543502498</v>
      </c>
      <c r="M272" s="75">
        <f>IF((H272)=0,"",(L272/H272))</f>
        <v>8.122421132508606E-2</v>
      </c>
    </row>
    <row r="273" spans="1:13" ht="14.4" hidden="1" customHeight="1" x14ac:dyDescent="0.3">
      <c r="A273" s="103" t="str">
        <f t="shared" si="30"/>
        <v>GS 50 - 2,999 kW</v>
      </c>
      <c r="B273" s="103" t="s">
        <v>12</v>
      </c>
      <c r="D273" s="142" t="s">
        <v>83</v>
      </c>
      <c r="E273" s="147"/>
      <c r="F273" s="76">
        <f>OER</f>
        <v>0.23499999999999999</v>
      </c>
      <c r="G273" s="72"/>
      <c r="H273" s="73">
        <f>IF(OR(ISNUMBER(SEARCH("[DGEN]", E232))=TRUE, ISNUMBER(SEARCH("STREET LIGHT", E232))=TRUE), 0, IF(AND(E234=0, E235=0),0, IF(AND(E235=0, E234*12&gt;250000), 0, IF(AND(E234=0, E235&gt;=50), 0, IF(E234*12&lt;=250000, F273*H271*-1, IF(E235&lt;50, F273*H271*-1, 0))))))</f>
        <v>0</v>
      </c>
      <c r="I273" s="76">
        <f>OER</f>
        <v>0.23499999999999999</v>
      </c>
      <c r="J273" s="27"/>
      <c r="K273" s="73">
        <f>IF(OR(ISNUMBER(SEARCH("[DGEN]", E232))=TRUE, ISNUMBER(SEARCH("STREET LIGHT", E232))=TRUE), 0, IF(AND(E234=0, E235=0),0, IF(AND(E235=0, E234*12&gt;250000), 0, IF(AND(E234=0, E235&gt;=50), 0, IF(E234*12&lt;=250000, I273*K271*-1, IF(E235&lt;50, I273*K271*-1, 0))))))</f>
        <v>0</v>
      </c>
      <c r="L273" s="32">
        <f>K273-H273</f>
        <v>0</v>
      </c>
      <c r="M273" s="75"/>
    </row>
    <row r="274" spans="1:13" ht="13.2" hidden="1" customHeight="1" x14ac:dyDescent="0.25">
      <c r="A274" s="103" t="str">
        <f t="shared" si="30"/>
        <v>GS 50 - 2,999 kW</v>
      </c>
      <c r="B274" s="103" t="s">
        <v>84</v>
      </c>
      <c r="D274" s="248" t="s">
        <v>85</v>
      </c>
      <c r="E274" s="248"/>
      <c r="F274" s="77"/>
      <c r="G274" s="78"/>
      <c r="H274" s="79">
        <f>H271+H272+H273</f>
        <v>14756.435484105532</v>
      </c>
      <c r="I274" s="80"/>
      <c r="J274" s="80"/>
      <c r="K274" s="81">
        <f>K271+K272+K273</f>
        <v>15955.015318271518</v>
      </c>
      <c r="L274" s="82">
        <f>K274-H274</f>
        <v>1198.5798341659865</v>
      </c>
      <c r="M274" s="83">
        <f>IF((H274)=0,"",(L274/H274))</f>
        <v>8.1224211325086074E-2</v>
      </c>
    </row>
    <row r="275" spans="1:13" ht="13.8" hidden="1" customHeight="1" thickBot="1" x14ac:dyDescent="0.3">
      <c r="A275" s="103" t="str">
        <f t="shared" si="30"/>
        <v>GS 50 - 2,999 kW</v>
      </c>
      <c r="B275" s="103" t="s">
        <v>12</v>
      </c>
      <c r="D275" s="131"/>
      <c r="E275" s="132"/>
      <c r="F275" s="60"/>
      <c r="G275" s="61"/>
      <c r="H275" s="62"/>
      <c r="I275" s="60"/>
      <c r="J275" s="63"/>
      <c r="K275" s="62"/>
      <c r="L275" s="64"/>
      <c r="M275" s="65"/>
    </row>
    <row r="276" spans="1:13" ht="13.2" hidden="1" customHeight="1" x14ac:dyDescent="0.25">
      <c r="A276" s="103" t="str">
        <f t="shared" si="30"/>
        <v>GS 50 - 2,999 kW</v>
      </c>
      <c r="B276" s="103" t="s">
        <v>78</v>
      </c>
      <c r="D276" s="135" t="s">
        <v>86</v>
      </c>
      <c r="E276" s="25"/>
      <c r="F276" s="66"/>
      <c r="G276" s="67"/>
      <c r="H276" s="68">
        <f>SUM(H268,H261:H264,H260)</f>
        <v>12776.025213810204</v>
      </c>
      <c r="I276" s="69"/>
      <c r="J276" s="69"/>
      <c r="K276" s="68">
        <f>SUM(K268,K261:K264,K260)</f>
        <v>12991.538082541163</v>
      </c>
      <c r="L276" s="70">
        <f>K276-H276</f>
        <v>215.51286873095887</v>
      </c>
      <c r="M276" s="71">
        <f>IF((H276)=0,"",(L276/H276))</f>
        <v>1.6868538150504032E-2</v>
      </c>
    </row>
    <row r="277" spans="1:13" ht="13.2" hidden="1" customHeight="1" x14ac:dyDescent="0.25">
      <c r="A277" s="103" t="str">
        <f t="shared" si="30"/>
        <v>GS 50 - 2,999 kW</v>
      </c>
      <c r="B277" s="103" t="s">
        <v>78</v>
      </c>
      <c r="D277" s="142" t="s">
        <v>82</v>
      </c>
      <c r="E277" s="25"/>
      <c r="F277" s="66">
        <v>0.13</v>
      </c>
      <c r="G277" s="67"/>
      <c r="H277" s="73">
        <f>H276*F277</f>
        <v>1660.8832777953266</v>
      </c>
      <c r="I277" s="66">
        <v>0.13</v>
      </c>
      <c r="J277" s="74"/>
      <c r="K277" s="73">
        <f>K276*I277</f>
        <v>1688.8999507303513</v>
      </c>
      <c r="L277" s="32">
        <f>K277-H277</f>
        <v>28.016672935024644</v>
      </c>
      <c r="M277" s="75">
        <f>IF((H277)=0,"",(L277/H277))</f>
        <v>1.6868538150504025E-2</v>
      </c>
    </row>
    <row r="278" spans="1:13" ht="14.4" hidden="1" customHeight="1" x14ac:dyDescent="0.3">
      <c r="A278" s="103" t="str">
        <f t="shared" si="30"/>
        <v>GS 50 - 2,999 kW</v>
      </c>
      <c r="B278" s="103" t="s">
        <v>78</v>
      </c>
      <c r="D278" s="142" t="s">
        <v>83</v>
      </c>
      <c r="E278" s="147"/>
      <c r="F278" s="76">
        <f>OER</f>
        <v>0.23499999999999999</v>
      </c>
      <c r="G278" s="67"/>
      <c r="H278" s="73">
        <f>IF(OR(ISNUMBER(SEARCH("[DGEN]", E232))=TRUE, ISNUMBER(SEARCH("STREET LIGHT", E232))=TRUE), 0, IF(AND(E234=0, E235=0),0, IF(AND(E235=0, E234*12&gt;250000), 0, IF(AND(E234=0, E235&gt;=50), 0, IF(E234*12&lt;=250000, F278*H276*-1, IF(E235&lt;50, F278*H276*-1, 0))))))</f>
        <v>0</v>
      </c>
      <c r="I278" s="76">
        <f>OER</f>
        <v>0.23499999999999999</v>
      </c>
      <c r="J278" s="74"/>
      <c r="K278" s="73">
        <f>IF(OR(ISNUMBER(SEARCH("[DGEN]", E232))=TRUE, ISNUMBER(SEARCH("STREET LIGHT", E232))=TRUE), 0, IF(AND(E234=0, E235=0),0, IF(AND(E235=0, E234*12&gt;250000), 0, IF(AND(E234=0, E235&gt;=50), 0, IF(E234*12&lt;=250000, I278*K276*-1, IF(E235&lt;50, I278*K276*-1, 0))))))</f>
        <v>0</v>
      </c>
      <c r="L278" s="32"/>
      <c r="M278" s="75"/>
    </row>
    <row r="279" spans="1:13" ht="13.2" hidden="1" customHeight="1" x14ac:dyDescent="0.25">
      <c r="A279" s="103" t="str">
        <f t="shared" si="30"/>
        <v>GS 50 - 2,999 kW</v>
      </c>
      <c r="B279" s="103" t="s">
        <v>87</v>
      </c>
      <c r="D279" s="248" t="s">
        <v>86</v>
      </c>
      <c r="E279" s="248"/>
      <c r="F279" s="84"/>
      <c r="G279" s="85"/>
      <c r="H279" s="79">
        <f>SUM(H276,H277)</f>
        <v>14436.908491605531</v>
      </c>
      <c r="I279" s="86"/>
      <c r="J279" s="86"/>
      <c r="K279" s="79">
        <f>SUM(K276,K277)</f>
        <v>14680.438033271514</v>
      </c>
      <c r="L279" s="87">
        <f>K279-H279</f>
        <v>243.52954166598283</v>
      </c>
      <c r="M279" s="88">
        <f>IF((H279)=0,"",(L279/H279))</f>
        <v>1.6868538150503983E-2</v>
      </c>
    </row>
    <row r="280" spans="1:13" ht="13.8" hidden="1" customHeight="1" thickBot="1" x14ac:dyDescent="0.3">
      <c r="A280" s="103" t="str">
        <f t="shared" si="30"/>
        <v>GS 50 - 2,999 kW</v>
      </c>
      <c r="B280" s="103" t="s">
        <v>78</v>
      </c>
      <c r="D280" s="131"/>
      <c r="E280" s="132"/>
      <c r="F280" s="89"/>
      <c r="G280" s="90"/>
      <c r="H280" s="91"/>
      <c r="I280" s="89"/>
      <c r="J280" s="61"/>
      <c r="K280" s="91"/>
      <c r="L280" s="92"/>
      <c r="M280" s="65"/>
    </row>
    <row r="281" spans="1:13" x14ac:dyDescent="0.25">
      <c r="A281" s="103" t="str">
        <f t="shared" si="30"/>
        <v>GS 50 - 2,999 kW</v>
      </c>
      <c r="B281" s="103" t="s">
        <v>17</v>
      </c>
      <c r="D281" s="135" t="s">
        <v>88</v>
      </c>
      <c r="E281" s="25"/>
      <c r="F281" s="136"/>
      <c r="G281" s="137"/>
      <c r="H281" s="138">
        <f>SUM(H269,H261:H264,H260)</f>
        <v>12776.025213810204</v>
      </c>
      <c r="I281" s="139"/>
      <c r="J281" s="139"/>
      <c r="K281" s="138">
        <f>SUM(K269,K261:K264,K260)</f>
        <v>12991.538082541163</v>
      </c>
      <c r="L281" s="140">
        <f>K281-H281</f>
        <v>215.51286873095887</v>
      </c>
      <c r="M281" s="141">
        <f>IF((H281)=0,"",(L281/H281))</f>
        <v>1.6868538150504032E-2</v>
      </c>
    </row>
    <row r="282" spans="1:13" x14ac:dyDescent="0.25">
      <c r="A282" s="103" t="str">
        <f t="shared" si="30"/>
        <v>GS 50 - 2,999 kW</v>
      </c>
      <c r="B282" s="103" t="s">
        <v>17</v>
      </c>
      <c r="D282" s="142" t="s">
        <v>82</v>
      </c>
      <c r="E282" s="25"/>
      <c r="F282" s="136">
        <v>0.13</v>
      </c>
      <c r="G282" s="137"/>
      <c r="H282" s="144">
        <f>H281*F282</f>
        <v>1660.8832777953266</v>
      </c>
      <c r="I282" s="136">
        <v>0.13</v>
      </c>
      <c r="J282" s="145"/>
      <c r="K282" s="144">
        <f>K281*I282</f>
        <v>1688.8999507303513</v>
      </c>
      <c r="L282" s="119">
        <f>K282-H282</f>
        <v>28.016672935024644</v>
      </c>
      <c r="M282" s="146">
        <f>IF((H282)=0,"",(L282/H282))</f>
        <v>1.6868538150504025E-2</v>
      </c>
    </row>
    <row r="283" spans="1:13" ht="14.4" x14ac:dyDescent="0.3">
      <c r="A283" s="103" t="str">
        <f t="shared" si="30"/>
        <v>GS 50 - 2,999 kW</v>
      </c>
      <c r="B283" s="103" t="s">
        <v>17</v>
      </c>
      <c r="D283" s="142" t="s">
        <v>83</v>
      </c>
      <c r="E283" s="147"/>
      <c r="F283" s="148">
        <f>OER</f>
        <v>0.23499999999999999</v>
      </c>
      <c r="G283" s="137"/>
      <c r="H283" s="144">
        <f>IF(OR(ISNUMBER(SEARCH("[DGEN]", E232))=TRUE, ISNUMBER(SEARCH("STREET LIGHT", E232))=TRUE), 0, IF(AND(E234=0, E235=0),0, IF(AND(E235=0, E234*12&gt;250000), 0, IF(AND(E234=0, E235&gt;=50), 0, IF(E234*12&lt;=250000, F283*H281*-1, IF(E235&lt;50, F283*H281*-1, 0))))))</f>
        <v>0</v>
      </c>
      <c r="I283" s="148">
        <f>OER</f>
        <v>0.23499999999999999</v>
      </c>
      <c r="J283" s="145"/>
      <c r="K283" s="144">
        <f>IF(OR(ISNUMBER(SEARCH("[DGEN]", E232))=TRUE, ISNUMBER(SEARCH("STREET LIGHT", E232))=TRUE), 0, IF(AND(E234=0, E235=0),0, IF(AND(E235=0, E234*12&gt;250000), 0, IF(AND(E234=0, E235&gt;=50), 0, IF(E234*12&lt;=250000, I283*K281*-1, IF(E235&lt;50, I283*K281*-1, 0))))))</f>
        <v>0</v>
      </c>
      <c r="L283" s="119"/>
      <c r="M283" s="146"/>
    </row>
    <row r="284" spans="1:13" ht="13.8" customHeight="1" thickBot="1" x14ac:dyDescent="0.3">
      <c r="A284" s="103" t="str">
        <f t="shared" si="30"/>
        <v>GS 50 - 2,999 kW</v>
      </c>
      <c r="B284" s="103" t="s">
        <v>89</v>
      </c>
      <c r="C284" s="24">
        <f>B19</f>
        <v>4</v>
      </c>
      <c r="D284" s="247" t="s">
        <v>88</v>
      </c>
      <c r="E284" s="247"/>
      <c r="F284" s="84"/>
      <c r="G284" s="85"/>
      <c r="H284" s="79">
        <f>SUM(H281,H282)</f>
        <v>14436.908491605531</v>
      </c>
      <c r="I284" s="86"/>
      <c r="J284" s="86"/>
      <c r="K284" s="79">
        <f>SUM(K281,K282)</f>
        <v>14680.438033271514</v>
      </c>
      <c r="L284" s="87">
        <f>K284-H284</f>
        <v>243.52954166598283</v>
      </c>
      <c r="M284" s="88">
        <f>IF((H284)=0,"",(L284/H284))</f>
        <v>1.6868538150503983E-2</v>
      </c>
    </row>
    <row r="285" spans="1:13" ht="13.8" thickBot="1" x14ac:dyDescent="0.3">
      <c r="A285" s="103" t="str">
        <f t="shared" si="30"/>
        <v>GS 50 - 2,999 kW</v>
      </c>
      <c r="B285" s="103" t="s">
        <v>17</v>
      </c>
      <c r="D285" s="58"/>
      <c r="E285" s="59"/>
      <c r="F285" s="93"/>
      <c r="G285" s="90"/>
      <c r="H285" s="94"/>
      <c r="I285" s="93"/>
      <c r="J285" s="61"/>
      <c r="K285" s="94"/>
      <c r="L285" s="92"/>
      <c r="M285" s="95"/>
    </row>
    <row r="288" spans="1:13" x14ac:dyDescent="0.25">
      <c r="C288" s="103"/>
      <c r="D288" s="104" t="s">
        <v>34</v>
      </c>
      <c r="E288" s="249" t="str">
        <f>D20</f>
        <v>GS 3,000 - 4,999 kW</v>
      </c>
      <c r="F288" s="250"/>
      <c r="G288" s="250"/>
      <c r="H288" s="250"/>
      <c r="I288" s="250"/>
      <c r="J288" s="251"/>
      <c r="K288" s="103" t="str">
        <f>IF(N20="DEMAND - INTERVAL","RTSR - INTERVAL METERED","")</f>
        <v/>
      </c>
    </row>
    <row r="289" spans="1:14" x14ac:dyDescent="0.25">
      <c r="C289" s="103"/>
      <c r="D289" s="104" t="s">
        <v>35</v>
      </c>
      <c r="E289" s="252" t="str">
        <f>H20</f>
        <v>Non-RPP (Other)</v>
      </c>
      <c r="F289" s="253"/>
      <c r="G289" s="254"/>
      <c r="H289" s="20"/>
      <c r="I289" s="20"/>
    </row>
    <row r="290" spans="1:14" ht="15.6" x14ac:dyDescent="0.25">
      <c r="C290" s="103"/>
      <c r="D290" s="104" t="s">
        <v>36</v>
      </c>
      <c r="E290" s="21">
        <f>K20</f>
        <v>2000000</v>
      </c>
      <c r="F290" s="105" t="s">
        <v>11</v>
      </c>
      <c r="J290" s="22"/>
      <c r="K290" s="22"/>
      <c r="L290" s="22"/>
      <c r="M290" s="22"/>
      <c r="N290" s="22"/>
    </row>
    <row r="291" spans="1:14" ht="15.6" x14ac:dyDescent="0.3">
      <c r="C291" s="103"/>
      <c r="D291" s="104" t="s">
        <v>37</v>
      </c>
      <c r="E291" s="21">
        <f>L20</f>
        <v>4000</v>
      </c>
      <c r="F291" s="106" t="s">
        <v>16</v>
      </c>
      <c r="G291" s="107"/>
      <c r="H291" s="108"/>
      <c r="I291" s="108"/>
      <c r="J291" s="108"/>
    </row>
    <row r="292" spans="1:14" x14ac:dyDescent="0.25">
      <c r="C292" s="103"/>
      <c r="D292" s="104" t="s">
        <v>38</v>
      </c>
      <c r="E292" s="23">
        <f>I20</f>
        <v>1.0310999999999999</v>
      </c>
    </row>
    <row r="293" spans="1:14" x14ac:dyDescent="0.25">
      <c r="C293" s="103"/>
      <c r="D293" s="104" t="s">
        <v>39</v>
      </c>
      <c r="E293" s="23">
        <f>J20</f>
        <v>1.0310999999999999</v>
      </c>
    </row>
    <row r="294" spans="1:14" x14ac:dyDescent="0.25">
      <c r="C294" s="103"/>
    </row>
    <row r="295" spans="1:14" x14ac:dyDescent="0.25">
      <c r="C295" s="103"/>
      <c r="E295" s="105"/>
      <c r="F295" s="237" t="s">
        <v>40</v>
      </c>
      <c r="G295" s="238"/>
      <c r="H295" s="239"/>
      <c r="I295" s="237" t="s">
        <v>41</v>
      </c>
      <c r="J295" s="238"/>
      <c r="K295" s="239"/>
      <c r="L295" s="237" t="s">
        <v>42</v>
      </c>
      <c r="M295" s="239"/>
    </row>
    <row r="296" spans="1:14" x14ac:dyDescent="0.25">
      <c r="C296" s="103"/>
      <c r="E296" s="240"/>
      <c r="F296" s="109" t="s">
        <v>43</v>
      </c>
      <c r="G296" s="109" t="s">
        <v>44</v>
      </c>
      <c r="H296" s="110" t="s">
        <v>45</v>
      </c>
      <c r="I296" s="109" t="s">
        <v>43</v>
      </c>
      <c r="J296" s="111" t="s">
        <v>44</v>
      </c>
      <c r="K296" s="110" t="s">
        <v>45</v>
      </c>
      <c r="L296" s="242" t="s">
        <v>46</v>
      </c>
      <c r="M296" s="244" t="s">
        <v>47</v>
      </c>
    </row>
    <row r="297" spans="1:14" x14ac:dyDescent="0.25">
      <c r="C297" s="103"/>
      <c r="E297" s="241"/>
      <c r="F297" s="112" t="s">
        <v>48</v>
      </c>
      <c r="G297" s="112"/>
      <c r="H297" s="113" t="s">
        <v>48</v>
      </c>
      <c r="I297" s="112" t="s">
        <v>48</v>
      </c>
      <c r="J297" s="113"/>
      <c r="K297" s="113" t="s">
        <v>48</v>
      </c>
      <c r="L297" s="243"/>
      <c r="M297" s="245"/>
    </row>
    <row r="298" spans="1:14" x14ac:dyDescent="0.25">
      <c r="A298" s="103" t="str">
        <f>$E288</f>
        <v>GS 3,000 - 4,999 kW</v>
      </c>
      <c r="D298" s="114" t="s">
        <v>49</v>
      </c>
      <c r="E298" s="25"/>
      <c r="F298" s="26">
        <f>'VRZ BI (2030)'!I298</f>
        <v>4599.8500000000004</v>
      </c>
      <c r="G298" s="115">
        <v>1</v>
      </c>
      <c r="H298" s="116">
        <f>G298*F298</f>
        <v>4599.8500000000004</v>
      </c>
      <c r="I298" s="45">
        <v>4599.8500000000004</v>
      </c>
      <c r="J298" s="117">
        <f>G298</f>
        <v>1</v>
      </c>
      <c r="K298" s="118">
        <f>J298*I298</f>
        <v>4599.8500000000004</v>
      </c>
      <c r="L298" s="119">
        <f>K298-H298</f>
        <v>0</v>
      </c>
      <c r="M298" s="120">
        <f>IF(ISERROR(L298/H298), "", L298/H298)</f>
        <v>0</v>
      </c>
    </row>
    <row r="299" spans="1:14" x14ac:dyDescent="0.25">
      <c r="A299" s="103" t="str">
        <f t="shared" ref="A299:A341" si="35">A298</f>
        <v>GS 3,000 - 4,999 kW</v>
      </c>
      <c r="D299" s="114" t="s">
        <v>50</v>
      </c>
      <c r="E299" s="25"/>
      <c r="F299" s="36">
        <f>'VRZ BI (2030)'!I299</f>
        <v>5.5726000000000004</v>
      </c>
      <c r="G299" s="115">
        <f>IF($E291&gt;0, $E291, $E290)</f>
        <v>4000</v>
      </c>
      <c r="H299" s="116">
        <f>G299*F299</f>
        <v>22290.400000000001</v>
      </c>
      <c r="I299" s="35">
        <v>6.0351999999999997</v>
      </c>
      <c r="J299" s="117">
        <f>IF($E291&gt;0, $E291, $E290)</f>
        <v>4000</v>
      </c>
      <c r="K299" s="118">
        <f>J299*I299</f>
        <v>24140.799999999999</v>
      </c>
      <c r="L299" s="119">
        <f>K299-H299</f>
        <v>1850.3999999999978</v>
      </c>
      <c r="M299" s="120">
        <f>IF(ISERROR(L299/H299), "", L299/H299)</f>
        <v>8.3013315149122385E-2</v>
      </c>
    </row>
    <row r="300" spans="1:14" ht="13.2" hidden="1" customHeight="1" x14ac:dyDescent="0.25">
      <c r="A300" s="103" t="str">
        <f t="shared" si="35"/>
        <v>GS 3,000 - 4,999 kW</v>
      </c>
      <c r="D300" s="114" t="s">
        <v>51</v>
      </c>
      <c r="E300" s="25"/>
      <c r="F300" s="34"/>
      <c r="G300" s="115">
        <f>IF($E291&gt;0, $E291, $E290)</f>
        <v>4000</v>
      </c>
      <c r="H300" s="116">
        <v>0</v>
      </c>
      <c r="I300" s="35"/>
      <c r="J300" s="117">
        <f>IF($E291&gt;0, $E291, $E290)</f>
        <v>4000</v>
      </c>
      <c r="K300" s="118">
        <v>0</v>
      </c>
      <c r="L300" s="119"/>
      <c r="M300" s="120"/>
    </row>
    <row r="301" spans="1:14" ht="13.2" hidden="1" customHeight="1" x14ac:dyDescent="0.25">
      <c r="A301" s="103" t="str">
        <f t="shared" si="35"/>
        <v>GS 3,000 - 4,999 kW</v>
      </c>
      <c r="D301" s="114" t="s">
        <v>52</v>
      </c>
      <c r="E301" s="25"/>
      <c r="F301" s="34"/>
      <c r="G301" s="115">
        <f>IF($E291&gt;0, $E291, $E290)</f>
        <v>4000</v>
      </c>
      <c r="H301" s="116">
        <v>0</v>
      </c>
      <c r="I301" s="35"/>
      <c r="J301" s="121">
        <f>IF($E291&gt;0, $E291, $E290)</f>
        <v>4000</v>
      </c>
      <c r="K301" s="118">
        <v>0</v>
      </c>
      <c r="L301" s="119">
        <f t="shared" ref="L301:L319" si="36">K301-H301</f>
        <v>0</v>
      </c>
      <c r="M301" s="120" t="str">
        <f>IF(ISERROR(L301/H301), "", L301/H301)</f>
        <v/>
      </c>
    </row>
    <row r="302" spans="1:14" x14ac:dyDescent="0.25">
      <c r="A302" s="103" t="str">
        <f t="shared" si="35"/>
        <v>GS 3,000 - 4,999 kW</v>
      </c>
      <c r="D302" s="114" t="s">
        <v>53</v>
      </c>
      <c r="E302" s="25"/>
      <c r="F302" s="26">
        <f>'VRZ BI (2030)'!I302</f>
        <v>0</v>
      </c>
      <c r="G302" s="115">
        <v>1</v>
      </c>
      <c r="H302" s="116">
        <f>G302*F302</f>
        <v>0</v>
      </c>
      <c r="I302" s="45">
        <v>0</v>
      </c>
      <c r="J302" s="117">
        <f>G302</f>
        <v>1</v>
      </c>
      <c r="K302" s="118">
        <f>J302*I302</f>
        <v>0</v>
      </c>
      <c r="L302" s="119">
        <f t="shared" si="36"/>
        <v>0</v>
      </c>
      <c r="M302" s="120" t="str">
        <f>IF(ISERROR(L302/H302), "", L302/H302)</f>
        <v/>
      </c>
    </row>
    <row r="303" spans="1:14" x14ac:dyDescent="0.25">
      <c r="A303" s="103" t="str">
        <f t="shared" si="35"/>
        <v>GS 3,000 - 4,999 kW</v>
      </c>
      <c r="D303" s="114" t="s">
        <v>54</v>
      </c>
      <c r="E303" s="25"/>
      <c r="F303" s="36">
        <f>'VRZ BI (2030)'!I303</f>
        <v>0.39634492222813189</v>
      </c>
      <c r="G303" s="115">
        <f>IF($E291&gt;0, $E291, $E290)</f>
        <v>4000</v>
      </c>
      <c r="H303" s="116">
        <f>G303*F303</f>
        <v>1585.3796889125276</v>
      </c>
      <c r="I303" s="35">
        <v>0.39634492222813189</v>
      </c>
      <c r="J303" s="117">
        <f>IF($E291&gt;0, $E291, $E290)</f>
        <v>4000</v>
      </c>
      <c r="K303" s="118">
        <f>J303*I303</f>
        <v>1585.3796889125276</v>
      </c>
      <c r="L303" s="119">
        <f t="shared" si="36"/>
        <v>0</v>
      </c>
      <c r="M303" s="120">
        <f>IF(ISERROR(L303/H303), "", L303/H303)</f>
        <v>0</v>
      </c>
    </row>
    <row r="304" spans="1:14" x14ac:dyDescent="0.25">
      <c r="A304" s="103" t="str">
        <f t="shared" si="35"/>
        <v>GS 3,000 - 4,999 kW</v>
      </c>
      <c r="B304" s="103" t="s">
        <v>55</v>
      </c>
      <c r="C304" s="24">
        <f>B20</f>
        <v>5</v>
      </c>
      <c r="D304" s="122" t="s">
        <v>56</v>
      </c>
      <c r="E304" s="7"/>
      <c r="F304" s="48"/>
      <c r="G304" s="38"/>
      <c r="H304" s="39">
        <f>SUM(H298:H303)</f>
        <v>28475.629688912526</v>
      </c>
      <c r="I304" s="51"/>
      <c r="J304" s="40"/>
      <c r="K304" s="39">
        <f>SUM(K298:K303)</f>
        <v>30326.029688912527</v>
      </c>
      <c r="L304" s="41">
        <f t="shared" si="36"/>
        <v>1850.4000000000015</v>
      </c>
      <c r="M304" s="42">
        <f>IF((H304)=0,"",(L304/H304))</f>
        <v>6.498188170779895E-2</v>
      </c>
    </row>
    <row r="305" spans="1:15" x14ac:dyDescent="0.25">
      <c r="A305" s="103" t="str">
        <f t="shared" si="35"/>
        <v>GS 3,000 - 4,999 kW</v>
      </c>
      <c r="D305" s="123" t="s">
        <v>57</v>
      </c>
      <c r="E305" s="25"/>
      <c r="F305" s="34">
        <f>IF((E290*12&gt;=150000), 0, IF(E289="RPP",(F321*OffPeakPer+F322*MidPeakPer+F323*OnPeakPer),IF(E289="Non-RPP (Retailer)",F324,F325)))</f>
        <v>0</v>
      </c>
      <c r="G305" s="43">
        <f>IF(F305=0, 0, $E290*E292-E290)</f>
        <v>0</v>
      </c>
      <c r="H305" s="28">
        <f t="shared" ref="H305:H312" si="37">G305*F305</f>
        <v>0</v>
      </c>
      <c r="I305" s="35">
        <f>IF((E290*12&gt;=150000), 0, IF(E289="RPP",(I321*OffPeakPer+I322*MidPeakPer+I323*OnPeakPer),IF(E289="Non-RPP (Retailer)",I324,I325)))</f>
        <v>0</v>
      </c>
      <c r="J305" s="44">
        <f>IF(I305=0, 0, E290*E293-E290)</f>
        <v>0</v>
      </c>
      <c r="K305" s="31">
        <f t="shared" ref="K305:K312" si="38">J305*I305</f>
        <v>0</v>
      </c>
      <c r="L305" s="32">
        <f t="shared" si="36"/>
        <v>0</v>
      </c>
      <c r="M305" s="33" t="str">
        <f t="shared" ref="M305:M312" si="39">IF(ISERROR(L305/H305), "", L305/H305)</f>
        <v/>
      </c>
    </row>
    <row r="306" spans="1:15" ht="26.4" x14ac:dyDescent="0.25">
      <c r="A306" s="103" t="str">
        <f t="shared" si="35"/>
        <v>GS 3,000 - 4,999 kW</v>
      </c>
      <c r="D306" s="123" t="s">
        <v>58</v>
      </c>
      <c r="E306" s="25"/>
      <c r="F306" s="36">
        <f>'VRZ BI (2030)'!I306</f>
        <v>0</v>
      </c>
      <c r="G306" s="55">
        <f>IF($E291&gt;0, $E291, $E290)</f>
        <v>4000</v>
      </c>
      <c r="H306" s="116">
        <f t="shared" si="37"/>
        <v>0</v>
      </c>
      <c r="I306" s="35">
        <v>0</v>
      </c>
      <c r="J306" s="56">
        <f>IF($E291&gt;0, $E291, $E290)</f>
        <v>4000</v>
      </c>
      <c r="K306" s="118">
        <f t="shared" si="38"/>
        <v>0</v>
      </c>
      <c r="L306" s="119">
        <f t="shared" si="36"/>
        <v>0</v>
      </c>
      <c r="M306" s="120" t="str">
        <f t="shared" si="39"/>
        <v/>
      </c>
    </row>
    <row r="307" spans="1:15" x14ac:dyDescent="0.25">
      <c r="A307" s="103" t="str">
        <f t="shared" si="35"/>
        <v>GS 3,000 - 4,999 kW</v>
      </c>
      <c r="D307" s="123" t="s">
        <v>59</v>
      </c>
      <c r="E307" s="25"/>
      <c r="F307" s="36">
        <f>'VRZ BI (2030)'!I307</f>
        <v>0</v>
      </c>
      <c r="G307" s="55">
        <f>IF($E291&gt;0, $E291, $E290)</f>
        <v>4000</v>
      </c>
      <c r="H307" s="116">
        <f t="shared" si="37"/>
        <v>0</v>
      </c>
      <c r="I307" s="35">
        <v>0</v>
      </c>
      <c r="J307" s="56">
        <f>IF($E291&gt;0, $E291, $E290)</f>
        <v>4000</v>
      </c>
      <c r="K307" s="118">
        <f t="shared" si="38"/>
        <v>0</v>
      </c>
      <c r="L307" s="119">
        <f t="shared" si="36"/>
        <v>0</v>
      </c>
      <c r="M307" s="120" t="str">
        <f t="shared" si="39"/>
        <v/>
      </c>
    </row>
    <row r="308" spans="1:15" x14ac:dyDescent="0.25">
      <c r="A308" s="103" t="str">
        <f t="shared" si="35"/>
        <v>GS 3,000 - 4,999 kW</v>
      </c>
      <c r="D308" s="123" t="s">
        <v>60</v>
      </c>
      <c r="E308" s="25"/>
      <c r="F308" s="36">
        <f>'VRZ BI (2030)'!I308</f>
        <v>0</v>
      </c>
      <c r="G308" s="55">
        <f>E290</f>
        <v>2000000</v>
      </c>
      <c r="H308" s="116">
        <f t="shared" si="37"/>
        <v>0</v>
      </c>
      <c r="I308" s="35">
        <v>0</v>
      </c>
      <c r="J308" s="56">
        <f>E290</f>
        <v>2000000</v>
      </c>
      <c r="K308" s="118">
        <f t="shared" si="38"/>
        <v>0</v>
      </c>
      <c r="L308" s="119">
        <f t="shared" si="36"/>
        <v>0</v>
      </c>
      <c r="M308" s="120" t="str">
        <f t="shared" si="39"/>
        <v/>
      </c>
    </row>
    <row r="309" spans="1:15" x14ac:dyDescent="0.25">
      <c r="A309" s="103" t="str">
        <f t="shared" si="35"/>
        <v>GS 3,000 - 4,999 kW</v>
      </c>
      <c r="D309" s="114" t="s">
        <v>61</v>
      </c>
      <c r="E309" s="25"/>
      <c r="F309" s="36">
        <f>'VRZ BI (2030)'!I309</f>
        <v>0.46609280790664259</v>
      </c>
      <c r="G309" s="55">
        <f>IF($E291&gt;0, $E291, $E290)</f>
        <v>4000</v>
      </c>
      <c r="H309" s="116">
        <f t="shared" si="37"/>
        <v>1864.3712316265703</v>
      </c>
      <c r="I309" s="35">
        <v>0.48740007068115321</v>
      </c>
      <c r="J309" s="56">
        <f>IF($E291&gt;0, $E291, $E290)</f>
        <v>4000</v>
      </c>
      <c r="K309" s="118">
        <f t="shared" si="38"/>
        <v>1949.6002827246127</v>
      </c>
      <c r="L309" s="119">
        <f t="shared" si="36"/>
        <v>85.229051098042419</v>
      </c>
      <c r="M309" s="120">
        <f t="shared" si="39"/>
        <v>4.571463539677361E-2</v>
      </c>
      <c r="O309" s="160"/>
    </row>
    <row r="310" spans="1:15" ht="26.4" x14ac:dyDescent="0.25">
      <c r="A310" s="103" t="str">
        <f t="shared" si="35"/>
        <v>GS 3,000 - 4,999 kW</v>
      </c>
      <c r="D310" s="123" t="s">
        <v>62</v>
      </c>
      <c r="E310" s="25"/>
      <c r="F310" s="26">
        <f>'VRZ BI (2030)'!I310</f>
        <v>0</v>
      </c>
      <c r="G310" s="115">
        <v>1</v>
      </c>
      <c r="H310" s="116">
        <f t="shared" si="37"/>
        <v>0</v>
      </c>
      <c r="I310" s="45">
        <v>0</v>
      </c>
      <c r="J310" s="121">
        <v>1</v>
      </c>
      <c r="K310" s="118">
        <f t="shared" si="38"/>
        <v>0</v>
      </c>
      <c r="L310" s="119">
        <f t="shared" si="36"/>
        <v>0</v>
      </c>
      <c r="M310" s="120" t="str">
        <f t="shared" si="39"/>
        <v/>
      </c>
    </row>
    <row r="311" spans="1:15" x14ac:dyDescent="0.25">
      <c r="A311" s="103" t="str">
        <f t="shared" si="35"/>
        <v>GS 3,000 - 4,999 kW</v>
      </c>
      <c r="D311" s="114" t="s">
        <v>63</v>
      </c>
      <c r="E311" s="25"/>
      <c r="F311" s="26">
        <f>'VRZ BI (2030)'!I311</f>
        <v>0</v>
      </c>
      <c r="G311" s="115">
        <v>1</v>
      </c>
      <c r="H311" s="116">
        <f t="shared" si="37"/>
        <v>0</v>
      </c>
      <c r="I311" s="45">
        <v>0</v>
      </c>
      <c r="J311" s="121">
        <v>1</v>
      </c>
      <c r="K311" s="118">
        <f t="shared" si="38"/>
        <v>0</v>
      </c>
      <c r="L311" s="119">
        <f t="shared" si="36"/>
        <v>0</v>
      </c>
      <c r="M311" s="120" t="str">
        <f t="shared" si="39"/>
        <v/>
      </c>
    </row>
    <row r="312" spans="1:15" x14ac:dyDescent="0.25">
      <c r="A312" s="103" t="str">
        <f t="shared" si="35"/>
        <v>GS 3,000 - 4,999 kW</v>
      </c>
      <c r="D312" s="114" t="s">
        <v>64</v>
      </c>
      <c r="E312" s="25"/>
      <c r="F312" s="36">
        <f>'VRZ BI (2030)'!I312</f>
        <v>9.966224607198846E-3</v>
      </c>
      <c r="G312" s="55">
        <f>IF($E291&gt;0, $E291, $E290)</f>
        <v>4000</v>
      </c>
      <c r="H312" s="116">
        <f t="shared" si="37"/>
        <v>39.864898428795385</v>
      </c>
      <c r="I312" s="35">
        <v>9.966224607198846E-3</v>
      </c>
      <c r="J312" s="56">
        <f>IF($E291&gt;0, $E291, $E290)</f>
        <v>4000</v>
      </c>
      <c r="K312" s="118">
        <f t="shared" si="38"/>
        <v>39.864898428795385</v>
      </c>
      <c r="L312" s="119">
        <f t="shared" si="36"/>
        <v>0</v>
      </c>
      <c r="M312" s="120">
        <f t="shared" si="39"/>
        <v>0</v>
      </c>
    </row>
    <row r="313" spans="1:15" ht="26.4" x14ac:dyDescent="0.25">
      <c r="A313" s="103" t="str">
        <f t="shared" si="35"/>
        <v>GS 3,000 - 4,999 kW</v>
      </c>
      <c r="B313" s="103" t="s">
        <v>65</v>
      </c>
      <c r="C313" s="24">
        <f>B20</f>
        <v>5</v>
      </c>
      <c r="D313" s="124" t="s">
        <v>66</v>
      </c>
      <c r="E313" s="125"/>
      <c r="F313" s="48"/>
      <c r="G313" s="49"/>
      <c r="H313" s="50">
        <f>SUM(H304:H312)</f>
        <v>30379.86581896789</v>
      </c>
      <c r="I313" s="51"/>
      <c r="J313" s="52"/>
      <c r="K313" s="50">
        <f>SUM(K304:K312)</f>
        <v>32315.494870065933</v>
      </c>
      <c r="L313" s="41">
        <f t="shared" si="36"/>
        <v>1935.6290510980434</v>
      </c>
      <c r="M313" s="42">
        <f>IF((H313)=0,"",(L313/H313))</f>
        <v>6.3714206726005987E-2</v>
      </c>
    </row>
    <row r="314" spans="1:15" x14ac:dyDescent="0.25">
      <c r="A314" s="103" t="str">
        <f t="shared" si="35"/>
        <v>GS 3,000 - 4,999 kW</v>
      </c>
      <c r="D314" s="126" t="s">
        <v>67</v>
      </c>
      <c r="E314" s="25"/>
      <c r="F314" s="36">
        <f>'VRZ BI (2030)'!I314</f>
        <v>6.7971000000000004</v>
      </c>
      <c r="G314" s="43">
        <f>IF($E291&gt;0, $E291, $E290*$E292)</f>
        <v>4000</v>
      </c>
      <c r="H314" s="116">
        <f>G314*F314</f>
        <v>27188.400000000001</v>
      </c>
      <c r="I314" s="35">
        <v>7.1700999999999997</v>
      </c>
      <c r="J314" s="44">
        <f>IF($E291&gt;0, $E291, $E290*$E293)</f>
        <v>4000</v>
      </c>
      <c r="K314" s="118">
        <f>J314*I314</f>
        <v>28680.399999999998</v>
      </c>
      <c r="L314" s="119">
        <f t="shared" si="36"/>
        <v>1491.9999999999964</v>
      </c>
      <c r="M314" s="120">
        <f>IF(ISERROR(L314/H314), "", L314/H314)</f>
        <v>5.4876344323314216E-2</v>
      </c>
      <c r="N314" s="127" t="str">
        <f>IF(ISERROR(ABS(M314)), "", IF(ABS(M314)&gt;=4%, "In the manager's summary, discuss the reasoning for the change in RTSR rates", ""))</f>
        <v>In the manager's summary, discuss the reasoning for the change in RTSR rates</v>
      </c>
      <c r="O314" s="160"/>
    </row>
    <row r="315" spans="1:15" ht="26.4" x14ac:dyDescent="0.25">
      <c r="A315" s="103" t="str">
        <f t="shared" si="35"/>
        <v>GS 3,000 - 4,999 kW</v>
      </c>
      <c r="D315" s="128" t="s">
        <v>68</v>
      </c>
      <c r="E315" s="25"/>
      <c r="F315" s="36">
        <f>'VRZ BI (2030)'!I315</f>
        <v>3.2044999999999999</v>
      </c>
      <c r="G315" s="43">
        <f>IF($E291&gt;0, $E291, $E290*$E292)</f>
        <v>4000</v>
      </c>
      <c r="H315" s="116">
        <f>G315*F315</f>
        <v>12818</v>
      </c>
      <c r="I315" s="35">
        <v>3.3740000000000001</v>
      </c>
      <c r="J315" s="44">
        <f>IF($E291&gt;0, $E291, $E290*$E293)</f>
        <v>4000</v>
      </c>
      <c r="K315" s="118">
        <f>J315*I315</f>
        <v>13496</v>
      </c>
      <c r="L315" s="119">
        <f t="shared" si="36"/>
        <v>678</v>
      </c>
      <c r="M315" s="120">
        <f>IF(ISERROR(L315/H315), "", L315/H315)</f>
        <v>5.2894367295990015E-2</v>
      </c>
      <c r="N315" s="127" t="str">
        <f>IF(ISERROR(ABS(M315)), "", IF(ABS(M315)&gt;=4%, "In the manager's summary, discuss the reasoning for the change in RTSR rates", ""))</f>
        <v>In the manager's summary, discuss the reasoning for the change in RTSR rates</v>
      </c>
      <c r="O315" s="160"/>
    </row>
    <row r="316" spans="1:15" ht="26.4" x14ac:dyDescent="0.25">
      <c r="A316" s="103" t="str">
        <f t="shared" si="35"/>
        <v>GS 3,000 - 4,999 kW</v>
      </c>
      <c r="B316" s="103" t="s">
        <v>69</v>
      </c>
      <c r="C316" s="24">
        <f>B20</f>
        <v>5</v>
      </c>
      <c r="D316" s="124" t="s">
        <v>70</v>
      </c>
      <c r="E316" s="7"/>
      <c r="F316" s="48"/>
      <c r="G316" s="49"/>
      <c r="H316" s="50">
        <f>SUM(H313:H315)</f>
        <v>70386.265818967891</v>
      </c>
      <c r="I316" s="51"/>
      <c r="J316" s="40"/>
      <c r="K316" s="50">
        <f>SUM(K313:K315)</f>
        <v>74491.894870065938</v>
      </c>
      <c r="L316" s="41">
        <f t="shared" si="36"/>
        <v>4105.6290510980471</v>
      </c>
      <c r="M316" s="42">
        <f>IF((H316)=0,"",(L316/H316))</f>
        <v>5.8329973942042118E-2</v>
      </c>
    </row>
    <row r="317" spans="1:15" ht="26.4" x14ac:dyDescent="0.25">
      <c r="A317" s="103" t="str">
        <f t="shared" si="35"/>
        <v>GS 3,000 - 4,999 kW</v>
      </c>
      <c r="D317" s="129" t="s">
        <v>71</v>
      </c>
      <c r="E317" s="25"/>
      <c r="F317" s="34">
        <v>4.7000000000000002E-3</v>
      </c>
      <c r="G317" s="43">
        <f>E290*E292</f>
        <v>2062199.9999999998</v>
      </c>
      <c r="H317" s="53">
        <f>G317*F317</f>
        <v>9692.34</v>
      </c>
      <c r="I317" s="35">
        <f>F317</f>
        <v>4.7000000000000002E-3</v>
      </c>
      <c r="J317" s="44">
        <f>E290*E293</f>
        <v>2062199.9999999998</v>
      </c>
      <c r="K317" s="118">
        <f>J317*I317</f>
        <v>9692.34</v>
      </c>
      <c r="L317" s="119">
        <f t="shared" si="36"/>
        <v>0</v>
      </c>
      <c r="M317" s="120">
        <f>IF(ISERROR(L317/H317), "", L317/H317)</f>
        <v>0</v>
      </c>
    </row>
    <row r="318" spans="1:15" ht="26.4" x14ac:dyDescent="0.25">
      <c r="A318" s="103" t="str">
        <f t="shared" si="35"/>
        <v>GS 3,000 - 4,999 kW</v>
      </c>
      <c r="D318" s="129" t="s">
        <v>72</v>
      </c>
      <c r="E318" s="25"/>
      <c r="F318" s="34">
        <v>5.9999999999999995E-4</v>
      </c>
      <c r="G318" s="43">
        <f>E290*E292</f>
        <v>2062199.9999999998</v>
      </c>
      <c r="H318" s="53">
        <f>G318*F318</f>
        <v>1237.3199999999997</v>
      </c>
      <c r="I318" s="35">
        <f>F318</f>
        <v>5.9999999999999995E-4</v>
      </c>
      <c r="J318" s="44">
        <f>E290*E293</f>
        <v>2062199.9999999998</v>
      </c>
      <c r="K318" s="118">
        <f>J318*I318</f>
        <v>1237.3199999999997</v>
      </c>
      <c r="L318" s="119">
        <f t="shared" si="36"/>
        <v>0</v>
      </c>
      <c r="M318" s="120">
        <f>IF(ISERROR(L318/H318), "", L318/H318)</f>
        <v>0</v>
      </c>
    </row>
    <row r="319" spans="1:15" x14ac:dyDescent="0.25">
      <c r="A319" s="103" t="str">
        <f t="shared" si="35"/>
        <v>GS 3,000 - 4,999 kW</v>
      </c>
      <c r="D319" s="25" t="s">
        <v>73</v>
      </c>
      <c r="E319" s="25"/>
      <c r="F319" s="54">
        <v>0.25</v>
      </c>
      <c r="G319" s="27">
        <v>1</v>
      </c>
      <c r="H319" s="130">
        <f>G319*F319</f>
        <v>0.25</v>
      </c>
      <c r="I319" s="45">
        <v>0.25</v>
      </c>
      <c r="J319" s="30">
        <v>1</v>
      </c>
      <c r="K319" s="118">
        <f>J319*I319</f>
        <v>0.25</v>
      </c>
      <c r="L319" s="119">
        <f t="shared" si="36"/>
        <v>0</v>
      </c>
      <c r="M319" s="120">
        <f>IF(ISERROR(L319/H319), "", L319/H319)</f>
        <v>0</v>
      </c>
    </row>
    <row r="320" spans="1:15" ht="26.4" hidden="1" customHeight="1" x14ac:dyDescent="0.25">
      <c r="A320" s="103" t="str">
        <f t="shared" si="35"/>
        <v>GS 3,000 - 4,999 kW</v>
      </c>
      <c r="D320" s="129" t="s">
        <v>74</v>
      </c>
      <c r="E320" s="25"/>
      <c r="F320" s="34"/>
      <c r="G320" s="43"/>
      <c r="H320" s="130"/>
      <c r="I320" s="35"/>
      <c r="J320" s="44"/>
      <c r="K320" s="118"/>
      <c r="L320" s="119"/>
      <c r="M320" s="120"/>
    </row>
    <row r="321" spans="1:13" ht="13.2" hidden="1" customHeight="1" x14ac:dyDescent="0.25">
      <c r="A321" s="103" t="str">
        <f t="shared" si="35"/>
        <v>GS 3,000 - 4,999 kW</v>
      </c>
      <c r="B321" s="103" t="s">
        <v>12</v>
      </c>
      <c r="D321" s="25" t="s">
        <v>75</v>
      </c>
      <c r="E321" s="25"/>
      <c r="F321" s="96">
        <v>8.6999999999999994E-2</v>
      </c>
      <c r="G321" s="55">
        <f>IF(AND(E290*12&gt;=150000),OffPeakPer*E290*E292,OffPeakPer*E290)</f>
        <v>1319807.9999999998</v>
      </c>
      <c r="H321" s="130">
        <f>G321*F321</f>
        <v>114823.29599999997</v>
      </c>
      <c r="I321" s="35">
        <f>OffPeak</f>
        <v>9.8000000000000004E-2</v>
      </c>
      <c r="J321" s="56">
        <f>IF(AND(E290*12&gt;=150000),OffPeakPer*E290*E293,OffPeakPer*E290)</f>
        <v>1319807.9999999998</v>
      </c>
      <c r="K321" s="118">
        <f>J321*I321</f>
        <v>129341.18399999998</v>
      </c>
      <c r="L321" s="119">
        <f>K321-H321</f>
        <v>14517.888000000006</v>
      </c>
      <c r="M321" s="120">
        <f>IF(ISERROR(L321/H321), "", L321/H321)</f>
        <v>0.1264367816091955</v>
      </c>
    </row>
    <row r="322" spans="1:13" ht="13.2" hidden="1" customHeight="1" x14ac:dyDescent="0.25">
      <c r="A322" s="103" t="str">
        <f t="shared" si="35"/>
        <v>GS 3,000 - 4,999 kW</v>
      </c>
      <c r="B322" s="103" t="s">
        <v>12</v>
      </c>
      <c r="D322" s="25" t="s">
        <v>76</v>
      </c>
      <c r="E322" s="25"/>
      <c r="F322" s="96">
        <v>0.157</v>
      </c>
      <c r="G322" s="55">
        <f>IF(AND(E290*12&gt;=150000),MidPeakPer*E290*E292,MidPeakPer*E290)</f>
        <v>371195.99999999994</v>
      </c>
      <c r="H322" s="130">
        <f>G322*F322</f>
        <v>58277.77199999999</v>
      </c>
      <c r="I322" s="35">
        <f>MidPeak</f>
        <v>0.157</v>
      </c>
      <c r="J322" s="56">
        <f>IF(AND(E290*12&gt;=150000),MidPeakPer*E290*E293,MidPeakPer*E290)</f>
        <v>371195.99999999994</v>
      </c>
      <c r="K322" s="118">
        <f>J322*I322</f>
        <v>58277.77199999999</v>
      </c>
      <c r="L322" s="119">
        <f>K322-H322</f>
        <v>0</v>
      </c>
      <c r="M322" s="120">
        <f>IF(ISERROR(L322/H322), "", L322/H322)</f>
        <v>0</v>
      </c>
    </row>
    <row r="323" spans="1:13" ht="13.2" hidden="1" customHeight="1" x14ac:dyDescent="0.25">
      <c r="A323" s="103" t="str">
        <f t="shared" si="35"/>
        <v>GS 3,000 - 4,999 kW</v>
      </c>
      <c r="B323" s="103" t="s">
        <v>12</v>
      </c>
      <c r="D323" s="103" t="s">
        <v>77</v>
      </c>
      <c r="E323" s="25"/>
      <c r="F323" s="96">
        <v>0.182</v>
      </c>
      <c r="G323" s="55">
        <f>IF(AND(E290*12&gt;=150000),OnPeakPer*E290*E292,OnPeakPer*E290)</f>
        <v>371195.99999999994</v>
      </c>
      <c r="H323" s="130">
        <f>G323*F323</f>
        <v>67557.671999999991</v>
      </c>
      <c r="I323" s="35">
        <f>OnPeak</f>
        <v>0.20300000000000001</v>
      </c>
      <c r="J323" s="56">
        <f>IF(AND(E290*12&gt;=150000),OnPeakPer*E290*E293,OnPeakPer*E290)</f>
        <v>371195.99999999994</v>
      </c>
      <c r="K323" s="118">
        <f>J323*I323</f>
        <v>75352.788</v>
      </c>
      <c r="L323" s="119">
        <f>K323-H323</f>
        <v>7795.1160000000091</v>
      </c>
      <c r="M323" s="120">
        <f>IF(ISERROR(L323/H323), "", L323/H323)</f>
        <v>0.11538461538461553</v>
      </c>
    </row>
    <row r="324" spans="1:13" ht="13.2" hidden="1" customHeight="1" x14ac:dyDescent="0.25">
      <c r="A324" s="103" t="str">
        <f t="shared" si="35"/>
        <v>GS 3,000 - 4,999 kW</v>
      </c>
      <c r="B324" s="103" t="s">
        <v>78</v>
      </c>
      <c r="D324" s="25" t="s">
        <v>79</v>
      </c>
      <c r="E324" s="25"/>
      <c r="F324" s="57">
        <v>0.11308</v>
      </c>
      <c r="G324" s="55">
        <f>IF(AND(E290*12&gt;=150000),E290*E292,E290)</f>
        <v>2062199.9999999998</v>
      </c>
      <c r="H324" s="130">
        <f>G324*F324</f>
        <v>233193.57599999997</v>
      </c>
      <c r="I324" s="35">
        <f>F324</f>
        <v>0.11308</v>
      </c>
      <c r="J324" s="56">
        <f>IF(AND(E290*12&gt;=150000),E290*E293,E290)</f>
        <v>2062199.9999999998</v>
      </c>
      <c r="K324" s="118">
        <f>J324*I324</f>
        <v>233193.57599999997</v>
      </c>
      <c r="L324" s="119">
        <f>K324-H324</f>
        <v>0</v>
      </c>
      <c r="M324" s="120">
        <f>IF(ISERROR(L324/H324), "", L324/H324)</f>
        <v>0</v>
      </c>
    </row>
    <row r="325" spans="1:13" ht="13.8" thickBot="1" x14ac:dyDescent="0.3">
      <c r="A325" s="103" t="str">
        <f t="shared" si="35"/>
        <v>GS 3,000 - 4,999 kW</v>
      </c>
      <c r="B325" s="103" t="s">
        <v>17</v>
      </c>
      <c r="D325" s="25" t="s">
        <v>80</v>
      </c>
      <c r="E325" s="25"/>
      <c r="F325" s="57">
        <v>0.11308</v>
      </c>
      <c r="G325" s="55">
        <f>IF(AND(E290*12&gt;=150000),E290*E292,E290)</f>
        <v>2062199.9999999998</v>
      </c>
      <c r="H325" s="130">
        <f>G325*F325</f>
        <v>233193.57599999997</v>
      </c>
      <c r="I325" s="35">
        <f>F325</f>
        <v>0.11308</v>
      </c>
      <c r="J325" s="56">
        <f>IF(AND(E290*12&gt;=150000),E290*E293,E290)</f>
        <v>2062199.9999999998</v>
      </c>
      <c r="K325" s="118">
        <f>J325*I325</f>
        <v>233193.57599999997</v>
      </c>
      <c r="L325" s="119">
        <f>K325-H325</f>
        <v>0</v>
      </c>
      <c r="M325" s="120">
        <f>IF(ISERROR(L325/H325), "", L325/H325)</f>
        <v>0</v>
      </c>
    </row>
    <row r="326" spans="1:13" ht="13.8" thickBot="1" x14ac:dyDescent="0.3">
      <c r="A326" s="103" t="str">
        <f t="shared" si="35"/>
        <v>GS 3,000 - 4,999 kW</v>
      </c>
      <c r="D326" s="58"/>
      <c r="E326" s="59"/>
      <c r="F326" s="60"/>
      <c r="G326" s="61"/>
      <c r="H326" s="62"/>
      <c r="I326" s="60"/>
      <c r="J326" s="63"/>
      <c r="K326" s="62"/>
      <c r="L326" s="64"/>
      <c r="M326" s="65"/>
    </row>
    <row r="327" spans="1:13" ht="13.2" hidden="1" customHeight="1" x14ac:dyDescent="0.25">
      <c r="A327" s="103" t="str">
        <f t="shared" si="35"/>
        <v>GS 3,000 - 4,999 kW</v>
      </c>
      <c r="B327" s="103" t="s">
        <v>12</v>
      </c>
      <c r="D327" s="135" t="s">
        <v>81</v>
      </c>
      <c r="E327" s="25"/>
      <c r="F327" s="66"/>
      <c r="G327" s="67"/>
      <c r="H327" s="68">
        <f>SUM(H317:H323,H316)</f>
        <v>321974.91581896786</v>
      </c>
      <c r="I327" s="69"/>
      <c r="J327" s="69"/>
      <c r="K327" s="68">
        <f>SUM(K317:K323,K316)</f>
        <v>348393.54887006595</v>
      </c>
      <c r="L327" s="70">
        <f>K327-H327</f>
        <v>26418.633051098092</v>
      </c>
      <c r="M327" s="71">
        <f>IF((H327)=0,"",(L327/H327))</f>
        <v>8.2051836193202429E-2</v>
      </c>
    </row>
    <row r="328" spans="1:13" ht="13.2" hidden="1" customHeight="1" x14ac:dyDescent="0.25">
      <c r="A328" s="103" t="str">
        <f t="shared" si="35"/>
        <v>GS 3,000 - 4,999 kW</v>
      </c>
      <c r="B328" s="103" t="s">
        <v>12</v>
      </c>
      <c r="D328" s="142" t="s">
        <v>82</v>
      </c>
      <c r="E328" s="25"/>
      <c r="F328" s="66">
        <v>0.13</v>
      </c>
      <c r="G328" s="72"/>
      <c r="H328" s="73">
        <f>H327*F328</f>
        <v>41856.73905646582</v>
      </c>
      <c r="I328" s="74">
        <v>0.13</v>
      </c>
      <c r="J328" s="27"/>
      <c r="K328" s="73">
        <f>K327*I328</f>
        <v>45291.161353108575</v>
      </c>
      <c r="L328" s="32">
        <f>K328-H328</f>
        <v>3434.4222966427551</v>
      </c>
      <c r="M328" s="75">
        <f>IF((H328)=0,"",(L328/H328))</f>
        <v>8.2051836193202513E-2</v>
      </c>
    </row>
    <row r="329" spans="1:13" ht="14.4" hidden="1" customHeight="1" x14ac:dyDescent="0.3">
      <c r="A329" s="103" t="str">
        <f t="shared" si="35"/>
        <v>GS 3,000 - 4,999 kW</v>
      </c>
      <c r="B329" s="103" t="s">
        <v>12</v>
      </c>
      <c r="D329" s="142" t="s">
        <v>83</v>
      </c>
      <c r="E329" s="147"/>
      <c r="F329" s="76">
        <f>OER</f>
        <v>0.23499999999999999</v>
      </c>
      <c r="G329" s="72"/>
      <c r="H329" s="73">
        <f>IF(OR(ISNUMBER(SEARCH("[DGEN]", E288))=TRUE, ISNUMBER(SEARCH("STREET LIGHT", E288))=TRUE), 0, IF(AND(E290=0, E291=0),0, IF(AND(E291=0, E290*12&gt;250000), 0, IF(AND(E290=0, E291&gt;=50), 0, IF(E290*12&lt;=250000, F329*H327*-1, IF(E291&lt;50, F329*H327*-1, 0))))))</f>
        <v>0</v>
      </c>
      <c r="I329" s="76">
        <f>OER</f>
        <v>0.23499999999999999</v>
      </c>
      <c r="J329" s="27"/>
      <c r="K329" s="73">
        <f>IF(OR(ISNUMBER(SEARCH("[DGEN]", E288))=TRUE, ISNUMBER(SEARCH("STREET LIGHT", E288))=TRUE), 0, IF(AND(E290=0, E291=0),0, IF(AND(E291=0, E290*12&gt;250000), 0, IF(AND(E290=0, E291&gt;=50), 0, IF(E290*12&lt;=250000, I329*K327*-1, IF(E291&lt;50, I329*K327*-1, 0))))))</f>
        <v>0</v>
      </c>
      <c r="L329" s="32">
        <f>K329-H329</f>
        <v>0</v>
      </c>
      <c r="M329" s="75"/>
    </row>
    <row r="330" spans="1:13" ht="13.2" hidden="1" customHeight="1" x14ac:dyDescent="0.25">
      <c r="A330" s="103" t="str">
        <f t="shared" si="35"/>
        <v>GS 3,000 - 4,999 kW</v>
      </c>
      <c r="B330" s="103" t="s">
        <v>84</v>
      </c>
      <c r="D330" s="248" t="s">
        <v>85</v>
      </c>
      <c r="E330" s="248"/>
      <c r="F330" s="77"/>
      <c r="G330" s="78"/>
      <c r="H330" s="79">
        <f>H327+H328+H329</f>
        <v>363831.65487543365</v>
      </c>
      <c r="I330" s="80"/>
      <c r="J330" s="80"/>
      <c r="K330" s="81">
        <f>K327+K328+K329</f>
        <v>393684.71022317454</v>
      </c>
      <c r="L330" s="82">
        <f>K330-H330</f>
        <v>29853.055347740883</v>
      </c>
      <c r="M330" s="83">
        <f>IF((H330)=0,"",(L330/H330))</f>
        <v>8.205183619320254E-2</v>
      </c>
    </row>
    <row r="331" spans="1:13" ht="13.8" hidden="1" customHeight="1" thickBot="1" x14ac:dyDescent="0.3">
      <c r="A331" s="103" t="str">
        <f t="shared" si="35"/>
        <v>GS 3,000 - 4,999 kW</v>
      </c>
      <c r="B331" s="103" t="s">
        <v>12</v>
      </c>
      <c r="D331" s="131"/>
      <c r="E331" s="132"/>
      <c r="F331" s="60"/>
      <c r="G331" s="61"/>
      <c r="H331" s="62"/>
      <c r="I331" s="60"/>
      <c r="J331" s="63"/>
      <c r="K331" s="62"/>
      <c r="L331" s="64"/>
      <c r="M331" s="65"/>
    </row>
    <row r="332" spans="1:13" ht="13.2" hidden="1" customHeight="1" x14ac:dyDescent="0.25">
      <c r="A332" s="103" t="str">
        <f t="shared" si="35"/>
        <v>GS 3,000 - 4,999 kW</v>
      </c>
      <c r="B332" s="103" t="s">
        <v>78</v>
      </c>
      <c r="D332" s="135" t="s">
        <v>86</v>
      </c>
      <c r="E332" s="25"/>
      <c r="F332" s="66"/>
      <c r="G332" s="67"/>
      <c r="H332" s="68">
        <f>SUM(H324,H317:H320,H316)</f>
        <v>314509.75181896787</v>
      </c>
      <c r="I332" s="69"/>
      <c r="J332" s="69"/>
      <c r="K332" s="68">
        <f>SUM(K324,K317:K320,K316)</f>
        <v>318615.38087006588</v>
      </c>
      <c r="L332" s="70">
        <f>K332-H332</f>
        <v>4105.629051098018</v>
      </c>
      <c r="M332" s="71">
        <f>IF((H332)=0,"",(L332/H332))</f>
        <v>1.3054059619306247E-2</v>
      </c>
    </row>
    <row r="333" spans="1:13" ht="13.2" hidden="1" customHeight="1" x14ac:dyDescent="0.25">
      <c r="A333" s="103" t="str">
        <f t="shared" si="35"/>
        <v>GS 3,000 - 4,999 kW</v>
      </c>
      <c r="B333" s="103" t="s">
        <v>78</v>
      </c>
      <c r="D333" s="142" t="s">
        <v>82</v>
      </c>
      <c r="E333" s="25"/>
      <c r="F333" s="66">
        <v>0.13</v>
      </c>
      <c r="G333" s="67"/>
      <c r="H333" s="73">
        <f>H332*F333</f>
        <v>40886.267736465823</v>
      </c>
      <c r="I333" s="66">
        <v>0.13</v>
      </c>
      <c r="J333" s="74"/>
      <c r="K333" s="73">
        <f>K332*I333</f>
        <v>41419.999513108567</v>
      </c>
      <c r="L333" s="32">
        <f>K333-H333</f>
        <v>533.73177664274408</v>
      </c>
      <c r="M333" s="75">
        <f>IF((H333)=0,"",(L333/H333))</f>
        <v>1.305405961930629E-2</v>
      </c>
    </row>
    <row r="334" spans="1:13" ht="14.4" hidden="1" customHeight="1" x14ac:dyDescent="0.3">
      <c r="A334" s="103" t="str">
        <f t="shared" si="35"/>
        <v>GS 3,000 - 4,999 kW</v>
      </c>
      <c r="B334" s="103" t="s">
        <v>78</v>
      </c>
      <c r="D334" s="142" t="s">
        <v>83</v>
      </c>
      <c r="E334" s="147"/>
      <c r="F334" s="76">
        <f>OER</f>
        <v>0.23499999999999999</v>
      </c>
      <c r="G334" s="67"/>
      <c r="H334" s="73">
        <f>IF(OR(ISNUMBER(SEARCH("[DGEN]", E288))=TRUE, ISNUMBER(SEARCH("STREET LIGHT", E288))=TRUE), 0, IF(AND(E290=0, E291=0),0, IF(AND(E291=0, E290*12&gt;250000), 0, IF(AND(E290=0, E291&gt;=50), 0, IF(E290*12&lt;=250000, F334*H332*-1, IF(E291&lt;50, F334*H332*-1, 0))))))</f>
        <v>0</v>
      </c>
      <c r="I334" s="76">
        <f>OER</f>
        <v>0.23499999999999999</v>
      </c>
      <c r="J334" s="74"/>
      <c r="K334" s="73">
        <f>IF(OR(ISNUMBER(SEARCH("[DGEN]", E288))=TRUE, ISNUMBER(SEARCH("STREET LIGHT", E288))=TRUE), 0, IF(AND(E290=0, E291=0),0, IF(AND(E291=0, E290*12&gt;250000), 0, IF(AND(E290=0, E291&gt;=50), 0, IF(E290*12&lt;=250000, I334*K332*-1, IF(E291&lt;50, I334*K332*-1, 0))))))</f>
        <v>0</v>
      </c>
      <c r="L334" s="32"/>
      <c r="M334" s="75"/>
    </row>
    <row r="335" spans="1:13" ht="13.2" hidden="1" customHeight="1" x14ac:dyDescent="0.25">
      <c r="A335" s="103" t="str">
        <f t="shared" si="35"/>
        <v>GS 3,000 - 4,999 kW</v>
      </c>
      <c r="B335" s="103" t="s">
        <v>87</v>
      </c>
      <c r="D335" s="248" t="s">
        <v>86</v>
      </c>
      <c r="E335" s="248"/>
      <c r="F335" s="84"/>
      <c r="G335" s="85"/>
      <c r="H335" s="79">
        <f>SUM(H332,H333)</f>
        <v>355396.01955543371</v>
      </c>
      <c r="I335" s="86"/>
      <c r="J335" s="86"/>
      <c r="K335" s="79">
        <f>SUM(K332,K333)</f>
        <v>360035.38038317446</v>
      </c>
      <c r="L335" s="87">
        <f>K335-H335</f>
        <v>4639.3608277407475</v>
      </c>
      <c r="M335" s="88">
        <f>IF((H335)=0,"",(L335/H335))</f>
        <v>1.305405961930621E-2</v>
      </c>
    </row>
    <row r="336" spans="1:13" ht="13.8" hidden="1" customHeight="1" thickBot="1" x14ac:dyDescent="0.3">
      <c r="A336" s="103" t="str">
        <f t="shared" si="35"/>
        <v>GS 3,000 - 4,999 kW</v>
      </c>
      <c r="B336" s="103" t="s">
        <v>78</v>
      </c>
      <c r="D336" s="131"/>
      <c r="E336" s="132"/>
      <c r="F336" s="89"/>
      <c r="G336" s="90"/>
      <c r="H336" s="91"/>
      <c r="I336" s="89"/>
      <c r="J336" s="61"/>
      <c r="K336" s="91"/>
      <c r="L336" s="92"/>
      <c r="M336" s="65"/>
    </row>
    <row r="337" spans="1:14" x14ac:dyDescent="0.25">
      <c r="A337" s="103" t="str">
        <f t="shared" si="35"/>
        <v>GS 3,000 - 4,999 kW</v>
      </c>
      <c r="B337" s="103" t="s">
        <v>17</v>
      </c>
      <c r="D337" s="135" t="s">
        <v>88</v>
      </c>
      <c r="E337" s="25"/>
      <c r="F337" s="136"/>
      <c r="G337" s="137"/>
      <c r="H337" s="138">
        <f>SUM(H325,H317:H320,H316)</f>
        <v>314509.75181896787</v>
      </c>
      <c r="I337" s="139"/>
      <c r="J337" s="139"/>
      <c r="K337" s="138">
        <f>SUM(K325,K317:K320,K316)</f>
        <v>318615.38087006588</v>
      </c>
      <c r="L337" s="140">
        <f>K337-H337</f>
        <v>4105.629051098018</v>
      </c>
      <c r="M337" s="141">
        <f>IF((H337)=0,"",(L337/H337))</f>
        <v>1.3054059619306247E-2</v>
      </c>
    </row>
    <row r="338" spans="1:14" x14ac:dyDescent="0.25">
      <c r="A338" s="103" t="str">
        <f t="shared" si="35"/>
        <v>GS 3,000 - 4,999 kW</v>
      </c>
      <c r="B338" s="103" t="s">
        <v>17</v>
      </c>
      <c r="D338" s="142" t="s">
        <v>82</v>
      </c>
      <c r="E338" s="25"/>
      <c r="F338" s="136">
        <v>0.13</v>
      </c>
      <c r="G338" s="137"/>
      <c r="H338" s="144">
        <f>H337*F338</f>
        <v>40886.267736465823</v>
      </c>
      <c r="I338" s="136">
        <v>0.13</v>
      </c>
      <c r="J338" s="145"/>
      <c r="K338" s="144">
        <f>K337*I338</f>
        <v>41419.999513108567</v>
      </c>
      <c r="L338" s="119">
        <f>K338-H338</f>
        <v>533.73177664274408</v>
      </c>
      <c r="M338" s="146">
        <f>IF((H338)=0,"",(L338/H338))</f>
        <v>1.305405961930629E-2</v>
      </c>
    </row>
    <row r="339" spans="1:14" ht="14.4" x14ac:dyDescent="0.3">
      <c r="A339" s="103" t="str">
        <f t="shared" si="35"/>
        <v>GS 3,000 - 4,999 kW</v>
      </c>
      <c r="B339" s="103" t="s">
        <v>17</v>
      </c>
      <c r="D339" s="142" t="s">
        <v>83</v>
      </c>
      <c r="E339" s="147"/>
      <c r="F339" s="148">
        <f>OER</f>
        <v>0.23499999999999999</v>
      </c>
      <c r="G339" s="137"/>
      <c r="H339" s="144">
        <f>IF(OR(ISNUMBER(SEARCH("[DGEN]", E288))=TRUE, ISNUMBER(SEARCH("STREET LIGHT", E288))=TRUE), 0, IF(AND(E290=0, E291=0),0, IF(AND(E291=0, E290*12&gt;250000), 0, IF(AND(E290=0, E291&gt;=50), 0, IF(E290*12&lt;=250000, F339*H337*-1, IF(E291&lt;50, F339*H337*-1, 0))))))</f>
        <v>0</v>
      </c>
      <c r="I339" s="148">
        <f>OER</f>
        <v>0.23499999999999999</v>
      </c>
      <c r="J339" s="145"/>
      <c r="K339" s="144">
        <f>IF(OR(ISNUMBER(SEARCH("[DGEN]", E288))=TRUE, ISNUMBER(SEARCH("STREET LIGHT", E288))=TRUE), 0, IF(AND(E290=0, E291=0),0, IF(AND(E291=0, E290*12&gt;250000), 0, IF(AND(E290=0, E291&gt;=50), 0, IF(E290*12&lt;=250000, I339*K337*-1, IF(E291&lt;50, I339*K337*-1, 0))))))</f>
        <v>0</v>
      </c>
      <c r="L339" s="119"/>
      <c r="M339" s="146"/>
    </row>
    <row r="340" spans="1:14" ht="13.8" customHeight="1" thickBot="1" x14ac:dyDescent="0.3">
      <c r="A340" s="103" t="str">
        <f t="shared" si="35"/>
        <v>GS 3,000 - 4,999 kW</v>
      </c>
      <c r="B340" s="103" t="s">
        <v>89</v>
      </c>
      <c r="C340" s="24">
        <f>B20</f>
        <v>5</v>
      </c>
      <c r="D340" s="247" t="s">
        <v>88</v>
      </c>
      <c r="E340" s="247"/>
      <c r="F340" s="84"/>
      <c r="G340" s="85"/>
      <c r="H340" s="79">
        <f>SUM(H337,H338)</f>
        <v>355396.01955543371</v>
      </c>
      <c r="I340" s="86"/>
      <c r="J340" s="86"/>
      <c r="K340" s="79">
        <f>SUM(K337,K338)</f>
        <v>360035.38038317446</v>
      </c>
      <c r="L340" s="87">
        <f>K340-H340</f>
        <v>4639.3608277407475</v>
      </c>
      <c r="M340" s="88">
        <f>IF((H340)=0,"",(L340/H340))</f>
        <v>1.305405961930621E-2</v>
      </c>
    </row>
    <row r="341" spans="1:14" ht="13.8" thickBot="1" x14ac:dyDescent="0.3">
      <c r="A341" s="103" t="str">
        <f t="shared" si="35"/>
        <v>GS 3,000 - 4,999 kW</v>
      </c>
      <c r="B341" s="103" t="s">
        <v>17</v>
      </c>
      <c r="D341" s="58"/>
      <c r="E341" s="59"/>
      <c r="F341" s="93"/>
      <c r="G341" s="90"/>
      <c r="H341" s="94"/>
      <c r="I341" s="93"/>
      <c r="J341" s="61"/>
      <c r="K341" s="94"/>
      <c r="L341" s="92"/>
      <c r="M341" s="95"/>
    </row>
    <row r="344" spans="1:14" x14ac:dyDescent="0.25">
      <c r="C344" s="103"/>
      <c r="D344" s="104" t="s">
        <v>34</v>
      </c>
      <c r="E344" s="249" t="str">
        <f>D21</f>
        <v>Large Use &gt;5MW</v>
      </c>
      <c r="F344" s="250"/>
      <c r="G344" s="250"/>
      <c r="H344" s="250"/>
      <c r="I344" s="250"/>
      <c r="J344" s="251"/>
      <c r="K344" s="103" t="str">
        <f>IF(N21="DEMAND - INTERVAL","RTSR - INTERVAL METERED","")</f>
        <v/>
      </c>
    </row>
    <row r="345" spans="1:14" x14ac:dyDescent="0.25">
      <c r="C345" s="103"/>
      <c r="D345" s="104" t="s">
        <v>35</v>
      </c>
      <c r="E345" s="252" t="str">
        <f>H21</f>
        <v>Non-RPP (Other)</v>
      </c>
      <c r="F345" s="253"/>
      <c r="G345" s="254"/>
      <c r="H345" s="20"/>
      <c r="I345" s="20"/>
    </row>
    <row r="346" spans="1:14" ht="15.6" x14ac:dyDescent="0.25">
      <c r="C346" s="103"/>
      <c r="D346" s="104" t="s">
        <v>36</v>
      </c>
      <c r="E346" s="21">
        <f>K21</f>
        <v>5650000</v>
      </c>
      <c r="F346" s="105" t="s">
        <v>11</v>
      </c>
      <c r="J346" s="22"/>
      <c r="K346" s="22"/>
      <c r="L346" s="22"/>
      <c r="M346" s="22"/>
      <c r="N346" s="22"/>
    </row>
    <row r="347" spans="1:14" ht="15.6" x14ac:dyDescent="0.3">
      <c r="C347" s="103"/>
      <c r="D347" s="104" t="s">
        <v>37</v>
      </c>
      <c r="E347" s="21">
        <f>L21</f>
        <v>9400</v>
      </c>
      <c r="F347" s="106" t="s">
        <v>16</v>
      </c>
      <c r="G347" s="107"/>
      <c r="H347" s="108"/>
      <c r="I347" s="108"/>
      <c r="J347" s="108"/>
    </row>
    <row r="348" spans="1:14" x14ac:dyDescent="0.25">
      <c r="C348" s="103"/>
      <c r="D348" s="104" t="s">
        <v>38</v>
      </c>
      <c r="E348" s="23">
        <f>I21</f>
        <v>1.0065999999999999</v>
      </c>
    </row>
    <row r="349" spans="1:14" x14ac:dyDescent="0.25">
      <c r="C349" s="103"/>
      <c r="D349" s="104" t="s">
        <v>39</v>
      </c>
      <c r="E349" s="23">
        <f>J21</f>
        <v>1.0065999999999999</v>
      </c>
    </row>
    <row r="350" spans="1:14" x14ac:dyDescent="0.25">
      <c r="C350" s="103"/>
    </row>
    <row r="351" spans="1:14" x14ac:dyDescent="0.25">
      <c r="C351" s="103"/>
      <c r="E351" s="105"/>
      <c r="F351" s="237" t="s">
        <v>40</v>
      </c>
      <c r="G351" s="238"/>
      <c r="H351" s="239"/>
      <c r="I351" s="237" t="s">
        <v>41</v>
      </c>
      <c r="J351" s="238"/>
      <c r="K351" s="239"/>
      <c r="L351" s="237" t="s">
        <v>42</v>
      </c>
      <c r="M351" s="239"/>
    </row>
    <row r="352" spans="1:14" x14ac:dyDescent="0.25">
      <c r="C352" s="103"/>
      <c r="E352" s="240"/>
      <c r="F352" s="109" t="s">
        <v>43</v>
      </c>
      <c r="G352" s="109" t="s">
        <v>44</v>
      </c>
      <c r="H352" s="110" t="s">
        <v>45</v>
      </c>
      <c r="I352" s="109" t="s">
        <v>43</v>
      </c>
      <c r="J352" s="111" t="s">
        <v>44</v>
      </c>
      <c r="K352" s="110" t="s">
        <v>45</v>
      </c>
      <c r="L352" s="242" t="s">
        <v>46</v>
      </c>
      <c r="M352" s="244" t="s">
        <v>47</v>
      </c>
    </row>
    <row r="353" spans="1:15" x14ac:dyDescent="0.25">
      <c r="C353" s="103"/>
      <c r="E353" s="241"/>
      <c r="F353" s="112" t="s">
        <v>48</v>
      </c>
      <c r="G353" s="112"/>
      <c r="H353" s="113" t="s">
        <v>48</v>
      </c>
      <c r="I353" s="112" t="s">
        <v>48</v>
      </c>
      <c r="J353" s="113"/>
      <c r="K353" s="113" t="s">
        <v>48</v>
      </c>
      <c r="L353" s="243"/>
      <c r="M353" s="245"/>
    </row>
    <row r="354" spans="1:15" x14ac:dyDescent="0.25">
      <c r="A354" s="103" t="str">
        <f>$E344</f>
        <v>Large Use &gt;5MW</v>
      </c>
      <c r="D354" s="114" t="s">
        <v>49</v>
      </c>
      <c r="E354" s="25"/>
      <c r="F354" s="26">
        <f>'VRZ BI (2030)'!I354</f>
        <v>10722.24</v>
      </c>
      <c r="G354" s="115">
        <v>1</v>
      </c>
      <c r="H354" s="116">
        <f>G354*F354</f>
        <v>10722.24</v>
      </c>
      <c r="I354" s="45">
        <v>10722.24</v>
      </c>
      <c r="J354" s="117">
        <f>G354</f>
        <v>1</v>
      </c>
      <c r="K354" s="118">
        <f>J354*I354</f>
        <v>10722.24</v>
      </c>
      <c r="L354" s="119">
        <f>K354-H354</f>
        <v>0</v>
      </c>
      <c r="M354" s="120">
        <f>IF(ISERROR(L354/H354), "", L354/H354)</f>
        <v>0</v>
      </c>
    </row>
    <row r="355" spans="1:15" x14ac:dyDescent="0.25">
      <c r="A355" s="103" t="str">
        <f t="shared" ref="A355:A397" si="40">A354</f>
        <v>Large Use &gt;5MW</v>
      </c>
      <c r="D355" s="114" t="s">
        <v>50</v>
      </c>
      <c r="E355" s="25"/>
      <c r="F355" s="36">
        <f>'VRZ BI (2030)'!I355</f>
        <v>6.6566999999999998</v>
      </c>
      <c r="G355" s="115">
        <f>IF($E347&gt;0, $E347, $E346)</f>
        <v>9400</v>
      </c>
      <c r="H355" s="116">
        <f>G355*F355</f>
        <v>62572.979999999996</v>
      </c>
      <c r="I355" s="35">
        <v>7.1882000000000001</v>
      </c>
      <c r="J355" s="117">
        <f>IF($E347&gt;0, $E347, $E346)</f>
        <v>9400</v>
      </c>
      <c r="K355" s="118">
        <f>J355*I355</f>
        <v>67569.08</v>
      </c>
      <c r="L355" s="119">
        <f>K355-H355</f>
        <v>4996.1000000000058</v>
      </c>
      <c r="M355" s="120">
        <f>IF(ISERROR(L355/H355), "", L355/H355)</f>
        <v>7.9844367329157187E-2</v>
      </c>
    </row>
    <row r="356" spans="1:15" ht="13.2" hidden="1" customHeight="1" x14ac:dyDescent="0.25">
      <c r="A356" s="103" t="str">
        <f t="shared" si="40"/>
        <v>Large Use &gt;5MW</v>
      </c>
      <c r="D356" s="114" t="s">
        <v>51</v>
      </c>
      <c r="E356" s="25"/>
      <c r="F356" s="34"/>
      <c r="G356" s="115">
        <f>IF($E347&gt;0, $E347, $E346)</f>
        <v>9400</v>
      </c>
      <c r="H356" s="116">
        <v>0</v>
      </c>
      <c r="I356" s="35"/>
      <c r="J356" s="117">
        <f>IF($E347&gt;0, $E347, $E346)</f>
        <v>9400</v>
      </c>
      <c r="K356" s="118">
        <v>0</v>
      </c>
      <c r="L356" s="119"/>
      <c r="M356" s="120"/>
    </row>
    <row r="357" spans="1:15" ht="13.2" hidden="1" customHeight="1" x14ac:dyDescent="0.25">
      <c r="A357" s="103" t="str">
        <f t="shared" si="40"/>
        <v>Large Use &gt;5MW</v>
      </c>
      <c r="D357" s="114" t="s">
        <v>52</v>
      </c>
      <c r="E357" s="25"/>
      <c r="F357" s="34"/>
      <c r="G357" s="115">
        <f>IF($E347&gt;0, $E347, $E346)</f>
        <v>9400</v>
      </c>
      <c r="H357" s="116">
        <v>0</v>
      </c>
      <c r="I357" s="35"/>
      <c r="J357" s="121">
        <f>IF($E347&gt;0, $E347, $E346)</f>
        <v>9400</v>
      </c>
      <c r="K357" s="118">
        <v>0</v>
      </c>
      <c r="L357" s="119">
        <f t="shared" ref="L357:L375" si="41">K357-H357</f>
        <v>0</v>
      </c>
      <c r="M357" s="120" t="str">
        <f>IF(ISERROR(L357/H357), "", L357/H357)</f>
        <v/>
      </c>
    </row>
    <row r="358" spans="1:15" x14ac:dyDescent="0.25">
      <c r="A358" s="103" t="str">
        <f t="shared" si="40"/>
        <v>Large Use &gt;5MW</v>
      </c>
      <c r="D358" s="114" t="s">
        <v>53</v>
      </c>
      <c r="E358" s="25"/>
      <c r="F358" s="26">
        <f>'VRZ BI (2030)'!I358</f>
        <v>0</v>
      </c>
      <c r="G358" s="115">
        <v>1</v>
      </c>
      <c r="H358" s="116">
        <f>G358*F358</f>
        <v>0</v>
      </c>
      <c r="I358" s="45">
        <v>0</v>
      </c>
      <c r="J358" s="117">
        <f>G358</f>
        <v>1</v>
      </c>
      <c r="K358" s="118">
        <f>J358*I358</f>
        <v>0</v>
      </c>
      <c r="L358" s="119">
        <f t="shared" si="41"/>
        <v>0</v>
      </c>
      <c r="M358" s="120" t="str">
        <f>IF(ISERROR(L358/H358), "", L358/H358)</f>
        <v/>
      </c>
    </row>
    <row r="359" spans="1:15" x14ac:dyDescent="0.25">
      <c r="A359" s="103" t="str">
        <f t="shared" si="40"/>
        <v>Large Use &gt;5MW</v>
      </c>
      <c r="D359" s="114" t="s">
        <v>54</v>
      </c>
      <c r="E359" s="25"/>
      <c r="F359" s="36">
        <f>'VRZ BI (2030)'!I359</f>
        <v>0.50183764731516856</v>
      </c>
      <c r="G359" s="115">
        <f>IF($E347&gt;0, $E347, $E346)</f>
        <v>9400</v>
      </c>
      <c r="H359" s="116">
        <f>G359*F359</f>
        <v>4717.2738847625842</v>
      </c>
      <c r="I359" s="35">
        <v>0.50183764731516856</v>
      </c>
      <c r="J359" s="117">
        <f>IF($E347&gt;0, $E347, $E346)</f>
        <v>9400</v>
      </c>
      <c r="K359" s="118">
        <f>J359*I359</f>
        <v>4717.2738847625842</v>
      </c>
      <c r="L359" s="119">
        <f t="shared" si="41"/>
        <v>0</v>
      </c>
      <c r="M359" s="120">
        <f>IF(ISERROR(L359/H359), "", L359/H359)</f>
        <v>0</v>
      </c>
    </row>
    <row r="360" spans="1:15" x14ac:dyDescent="0.25">
      <c r="A360" s="103" t="str">
        <f t="shared" si="40"/>
        <v>Large Use &gt;5MW</v>
      </c>
      <c r="B360" s="103" t="s">
        <v>55</v>
      </c>
      <c r="C360" s="24">
        <f>B21</f>
        <v>6</v>
      </c>
      <c r="D360" s="122" t="s">
        <v>56</v>
      </c>
      <c r="E360" s="7"/>
      <c r="F360" s="48"/>
      <c r="G360" s="38"/>
      <c r="H360" s="39">
        <f>SUM(H354:H359)</f>
        <v>78012.493884762589</v>
      </c>
      <c r="I360" s="51"/>
      <c r="J360" s="40"/>
      <c r="K360" s="39">
        <f>SUM(K354:K359)</f>
        <v>83008.593884762595</v>
      </c>
      <c r="L360" s="41">
        <f t="shared" si="41"/>
        <v>4996.1000000000058</v>
      </c>
      <c r="M360" s="42">
        <f>IF((H360)=0,"",(L360/H360))</f>
        <v>6.4042305933458235E-2</v>
      </c>
    </row>
    <row r="361" spans="1:15" x14ac:dyDescent="0.25">
      <c r="A361" s="103" t="str">
        <f t="shared" si="40"/>
        <v>Large Use &gt;5MW</v>
      </c>
      <c r="D361" s="123" t="s">
        <v>57</v>
      </c>
      <c r="E361" s="25"/>
      <c r="F361" s="34">
        <f>IF((E346*12&gt;=150000), 0, IF(E345="RPP",(F377*OffPeakPer+F378*MidPeakPer+F379*OnPeakPer),IF(E345="Non-RPP (Retailer)",F380,F381)))</f>
        <v>0</v>
      </c>
      <c r="G361" s="43">
        <f>IF(F361=0, 0, $E346*E348-E346)</f>
        <v>0</v>
      </c>
      <c r="H361" s="28">
        <f t="shared" ref="H361:H368" si="42">G361*F361</f>
        <v>0</v>
      </c>
      <c r="I361" s="35">
        <f>IF((E346*12&gt;=150000), 0, IF(E345="RPP",(I377*OffPeakPer+I378*MidPeakPer+I379*OnPeakPer),IF(E345="Non-RPP (Retailer)",I380,I381)))</f>
        <v>0</v>
      </c>
      <c r="J361" s="44">
        <f>IF(I361=0, 0, E346*E349-E346)</f>
        <v>0</v>
      </c>
      <c r="K361" s="31">
        <f t="shared" ref="K361:K368" si="43">J361*I361</f>
        <v>0</v>
      </c>
      <c r="L361" s="32">
        <f t="shared" si="41"/>
        <v>0</v>
      </c>
      <c r="M361" s="33" t="str">
        <f t="shared" ref="M361:M368" si="44">IF(ISERROR(L361/H361), "", L361/H361)</f>
        <v/>
      </c>
    </row>
    <row r="362" spans="1:15" ht="26.4" x14ac:dyDescent="0.25">
      <c r="A362" s="103" t="str">
        <f t="shared" si="40"/>
        <v>Large Use &gt;5MW</v>
      </c>
      <c r="D362" s="123" t="s">
        <v>58</v>
      </c>
      <c r="E362" s="25"/>
      <c r="F362" s="36">
        <f>'VRZ BI (2030)'!I362</f>
        <v>0</v>
      </c>
      <c r="G362" s="55">
        <f>IF($E347&gt;0, $E347, $E346)</f>
        <v>9400</v>
      </c>
      <c r="H362" s="116">
        <f t="shared" si="42"/>
        <v>0</v>
      </c>
      <c r="I362" s="35">
        <v>0</v>
      </c>
      <c r="J362" s="56">
        <f>IF($E347&gt;0, $E347, $E346)</f>
        <v>9400</v>
      </c>
      <c r="K362" s="118">
        <f t="shared" si="43"/>
        <v>0</v>
      </c>
      <c r="L362" s="119">
        <f t="shared" si="41"/>
        <v>0</v>
      </c>
      <c r="M362" s="120" t="str">
        <f t="shared" si="44"/>
        <v/>
      </c>
    </row>
    <row r="363" spans="1:15" x14ac:dyDescent="0.25">
      <c r="A363" s="103" t="str">
        <f t="shared" si="40"/>
        <v>Large Use &gt;5MW</v>
      </c>
      <c r="D363" s="123" t="s">
        <v>59</v>
      </c>
      <c r="E363" s="25"/>
      <c r="F363" s="36">
        <f>'VRZ BI (2030)'!I363</f>
        <v>0</v>
      </c>
      <c r="G363" s="55">
        <f>IF($E347&gt;0, $E347, $E346)</f>
        <v>9400</v>
      </c>
      <c r="H363" s="116">
        <f t="shared" si="42"/>
        <v>0</v>
      </c>
      <c r="I363" s="35">
        <v>0</v>
      </c>
      <c r="J363" s="56">
        <f>IF($E347&gt;0, $E347, $E346)</f>
        <v>9400</v>
      </c>
      <c r="K363" s="118">
        <f t="shared" si="43"/>
        <v>0</v>
      </c>
      <c r="L363" s="119">
        <f t="shared" si="41"/>
        <v>0</v>
      </c>
      <c r="M363" s="120" t="str">
        <f t="shared" si="44"/>
        <v/>
      </c>
    </row>
    <row r="364" spans="1:15" x14ac:dyDescent="0.25">
      <c r="A364" s="103" t="str">
        <f t="shared" si="40"/>
        <v>Large Use &gt;5MW</v>
      </c>
      <c r="D364" s="123" t="s">
        <v>60</v>
      </c>
      <c r="E364" s="25"/>
      <c r="F364" s="36">
        <f>'VRZ BI (2030)'!I364</f>
        <v>0</v>
      </c>
      <c r="G364" s="55">
        <f>E346</f>
        <v>5650000</v>
      </c>
      <c r="H364" s="116">
        <f t="shared" si="42"/>
        <v>0</v>
      </c>
      <c r="I364" s="35">
        <v>0</v>
      </c>
      <c r="J364" s="56">
        <f>E346</f>
        <v>5650000</v>
      </c>
      <c r="K364" s="118">
        <f t="shared" si="43"/>
        <v>0</v>
      </c>
      <c r="L364" s="119">
        <f t="shared" si="41"/>
        <v>0</v>
      </c>
      <c r="M364" s="120" t="str">
        <f t="shared" si="44"/>
        <v/>
      </c>
    </row>
    <row r="365" spans="1:15" x14ac:dyDescent="0.25">
      <c r="A365" s="103" t="str">
        <f t="shared" si="40"/>
        <v>Large Use &gt;5MW</v>
      </c>
      <c r="D365" s="114" t="s">
        <v>61</v>
      </c>
      <c r="E365" s="25"/>
      <c r="F365" s="36">
        <f>'VRZ BI (2030)'!I365</f>
        <v>0.72013545908757925</v>
      </c>
      <c r="G365" s="55">
        <f>IF($E347&gt;0, $E347, $E346)</f>
        <v>9400</v>
      </c>
      <c r="H365" s="116">
        <f t="shared" si="42"/>
        <v>6769.2733154232446</v>
      </c>
      <c r="I365" s="35">
        <v>0.7530561890360562</v>
      </c>
      <c r="J365" s="56">
        <f>IF($E347&gt;0, $E347, $E346)</f>
        <v>9400</v>
      </c>
      <c r="K365" s="118">
        <f t="shared" si="43"/>
        <v>7078.7281769389283</v>
      </c>
      <c r="L365" s="119">
        <f t="shared" si="41"/>
        <v>309.45486151568366</v>
      </c>
      <c r="M365" s="120">
        <f t="shared" si="44"/>
        <v>4.5714635396773777E-2</v>
      </c>
      <c r="O365" s="160"/>
    </row>
    <row r="366" spans="1:15" ht="26.4" x14ac:dyDescent="0.25">
      <c r="A366" s="103" t="str">
        <f t="shared" si="40"/>
        <v>Large Use &gt;5MW</v>
      </c>
      <c r="D366" s="123" t="s">
        <v>62</v>
      </c>
      <c r="E366" s="25"/>
      <c r="F366" s="26">
        <f>'VRZ BI (2030)'!I366</f>
        <v>0</v>
      </c>
      <c r="G366" s="115">
        <v>1</v>
      </c>
      <c r="H366" s="116">
        <f t="shared" si="42"/>
        <v>0</v>
      </c>
      <c r="I366" s="45">
        <v>0</v>
      </c>
      <c r="J366" s="121">
        <v>1</v>
      </c>
      <c r="K366" s="118">
        <f t="shared" si="43"/>
        <v>0</v>
      </c>
      <c r="L366" s="119">
        <f t="shared" si="41"/>
        <v>0</v>
      </c>
      <c r="M366" s="120" t="str">
        <f t="shared" si="44"/>
        <v/>
      </c>
    </row>
    <row r="367" spans="1:15" x14ac:dyDescent="0.25">
      <c r="A367" s="103" t="str">
        <f t="shared" si="40"/>
        <v>Large Use &gt;5MW</v>
      </c>
      <c r="D367" s="114" t="s">
        <v>63</v>
      </c>
      <c r="E367" s="25"/>
      <c r="F367" s="26">
        <f>'VRZ BI (2030)'!I367</f>
        <v>0</v>
      </c>
      <c r="G367" s="115">
        <v>1</v>
      </c>
      <c r="H367" s="116">
        <f t="shared" si="42"/>
        <v>0</v>
      </c>
      <c r="I367" s="45">
        <v>0</v>
      </c>
      <c r="J367" s="121">
        <v>1</v>
      </c>
      <c r="K367" s="118">
        <f t="shared" si="43"/>
        <v>0</v>
      </c>
      <c r="L367" s="119">
        <f t="shared" si="41"/>
        <v>0</v>
      </c>
      <c r="M367" s="120" t="str">
        <f t="shared" si="44"/>
        <v/>
      </c>
    </row>
    <row r="368" spans="1:15" x14ac:dyDescent="0.25">
      <c r="A368" s="103" t="str">
        <f t="shared" si="40"/>
        <v>Large Use &gt;5MW</v>
      </c>
      <c r="D368" s="114" t="s">
        <v>64</v>
      </c>
      <c r="E368" s="25"/>
      <c r="F368" s="36">
        <f>'VRZ BI (2030)'!I368</f>
        <v>1.3330882734288146E-2</v>
      </c>
      <c r="G368" s="55">
        <f>IF($E347&gt;0, $E347, $E346)</f>
        <v>9400</v>
      </c>
      <c r="H368" s="116">
        <f t="shared" si="42"/>
        <v>125.31029770230857</v>
      </c>
      <c r="I368" s="35">
        <v>1.3330882734288146E-2</v>
      </c>
      <c r="J368" s="56">
        <f>IF($E347&gt;0, $E347, $E346)</f>
        <v>9400</v>
      </c>
      <c r="K368" s="118">
        <f t="shared" si="43"/>
        <v>125.31029770230857</v>
      </c>
      <c r="L368" s="119">
        <f t="shared" si="41"/>
        <v>0</v>
      </c>
      <c r="M368" s="120">
        <f t="shared" si="44"/>
        <v>0</v>
      </c>
    </row>
    <row r="369" spans="1:15" ht="26.4" x14ac:dyDescent="0.25">
      <c r="A369" s="103" t="str">
        <f t="shared" si="40"/>
        <v>Large Use &gt;5MW</v>
      </c>
      <c r="B369" s="103" t="s">
        <v>65</v>
      </c>
      <c r="C369" s="24">
        <f>B21</f>
        <v>6</v>
      </c>
      <c r="D369" s="124" t="s">
        <v>66</v>
      </c>
      <c r="E369" s="125"/>
      <c r="F369" s="48"/>
      <c r="G369" s="49"/>
      <c r="H369" s="50">
        <f>SUM(H360:H368)</f>
        <v>84907.077497888138</v>
      </c>
      <c r="I369" s="51"/>
      <c r="J369" s="52"/>
      <c r="K369" s="50">
        <f>SUM(K360:K368)</f>
        <v>90212.632359403826</v>
      </c>
      <c r="L369" s="41">
        <f t="shared" si="41"/>
        <v>5305.5548615156877</v>
      </c>
      <c r="M369" s="42">
        <f>IF((H369)=0,"",(L369/H369))</f>
        <v>6.2486603212172163E-2</v>
      </c>
    </row>
    <row r="370" spans="1:15" x14ac:dyDescent="0.25">
      <c r="A370" s="103" t="str">
        <f t="shared" si="40"/>
        <v>Large Use &gt;5MW</v>
      </c>
      <c r="D370" s="126" t="s">
        <v>67</v>
      </c>
      <c r="E370" s="25"/>
      <c r="F370" s="36">
        <f>'VRZ BI (2030)'!I370</f>
        <v>7.2431000000000001</v>
      </c>
      <c r="G370" s="43">
        <f>IF($E347&gt;0, $E347, $E346*$E348)</f>
        <v>9400</v>
      </c>
      <c r="H370" s="116">
        <f>G370*F370</f>
        <v>68085.14</v>
      </c>
      <c r="I370" s="35">
        <v>7.6406000000000001</v>
      </c>
      <c r="J370" s="44">
        <f>IF($E347&gt;0, $E347, $E346*$E349)</f>
        <v>9400</v>
      </c>
      <c r="K370" s="118">
        <f>J370*I370</f>
        <v>71821.64</v>
      </c>
      <c r="L370" s="119">
        <f t="shared" si="41"/>
        <v>3736.5</v>
      </c>
      <c r="M370" s="120">
        <f>IF(ISERROR(L370/H370), "", L370/H370)</f>
        <v>5.4879816653090531E-2</v>
      </c>
      <c r="N370" s="127" t="str">
        <f>IF(ISERROR(ABS(M370)), "", IF(ABS(M370)&gt;=4%, "In the manager's summary, discuss the reasoning for the change in RTSR rates", ""))</f>
        <v>In the manager's summary, discuss the reasoning for the change in RTSR rates</v>
      </c>
      <c r="O370" s="160"/>
    </row>
    <row r="371" spans="1:15" ht="26.4" x14ac:dyDescent="0.25">
      <c r="A371" s="103" t="str">
        <f t="shared" si="40"/>
        <v>Large Use &gt;5MW</v>
      </c>
      <c r="D371" s="128" t="s">
        <v>68</v>
      </c>
      <c r="E371" s="25"/>
      <c r="F371" s="36">
        <f>'VRZ BI (2030)'!I371</f>
        <v>4.9511000000000003</v>
      </c>
      <c r="G371" s="43">
        <f>IF($E347&gt;0, $E347, $E346*$E348)</f>
        <v>9400</v>
      </c>
      <c r="H371" s="116">
        <f>G371*F371</f>
        <v>46540.340000000004</v>
      </c>
      <c r="I371" s="35">
        <v>5.2130999999999998</v>
      </c>
      <c r="J371" s="44">
        <f>IF($E347&gt;0, $E347, $E346*$E349)</f>
        <v>9400</v>
      </c>
      <c r="K371" s="118">
        <f>J371*I371</f>
        <v>49003.14</v>
      </c>
      <c r="L371" s="119">
        <f t="shared" si="41"/>
        <v>2462.7999999999956</v>
      </c>
      <c r="M371" s="120">
        <f>IF(ISERROR(L371/H371), "", L371/H371)</f>
        <v>5.2917533477408962E-2</v>
      </c>
      <c r="N371" s="127" t="str">
        <f>IF(ISERROR(ABS(M371)), "", IF(ABS(M371)&gt;=4%, "In the manager's summary, discuss the reasoning for the change in RTSR rates", ""))</f>
        <v>In the manager's summary, discuss the reasoning for the change in RTSR rates</v>
      </c>
      <c r="O371" s="160"/>
    </row>
    <row r="372" spans="1:15" ht="26.4" x14ac:dyDescent="0.25">
      <c r="A372" s="103" t="str">
        <f t="shared" si="40"/>
        <v>Large Use &gt;5MW</v>
      </c>
      <c r="B372" s="103" t="s">
        <v>69</v>
      </c>
      <c r="C372" s="24">
        <f>B21</f>
        <v>6</v>
      </c>
      <c r="D372" s="124" t="s">
        <v>70</v>
      </c>
      <c r="E372" s="7"/>
      <c r="F372" s="48"/>
      <c r="G372" s="49"/>
      <c r="H372" s="50">
        <f>SUM(H369:H371)</f>
        <v>199532.55749788813</v>
      </c>
      <c r="I372" s="51"/>
      <c r="J372" s="40"/>
      <c r="K372" s="50">
        <f>SUM(K369:K371)</f>
        <v>211037.41235940385</v>
      </c>
      <c r="L372" s="41">
        <f t="shared" si="41"/>
        <v>11504.85486151572</v>
      </c>
      <c r="M372" s="42">
        <f>IF((H372)=0,"",(L372/H372))</f>
        <v>5.7659035727227061E-2</v>
      </c>
    </row>
    <row r="373" spans="1:15" ht="26.4" x14ac:dyDescent="0.25">
      <c r="A373" s="103" t="str">
        <f t="shared" si="40"/>
        <v>Large Use &gt;5MW</v>
      </c>
      <c r="D373" s="129" t="s">
        <v>71</v>
      </c>
      <c r="E373" s="25"/>
      <c r="F373" s="34">
        <v>4.7000000000000002E-3</v>
      </c>
      <c r="G373" s="43">
        <f>E346*E348</f>
        <v>5687290</v>
      </c>
      <c r="H373" s="53">
        <f>G373*F373</f>
        <v>26730.263000000003</v>
      </c>
      <c r="I373" s="35">
        <f>F373</f>
        <v>4.7000000000000002E-3</v>
      </c>
      <c r="J373" s="44">
        <f>E346*E349</f>
        <v>5687290</v>
      </c>
      <c r="K373" s="118">
        <f>J373*I373</f>
        <v>26730.263000000003</v>
      </c>
      <c r="L373" s="119">
        <f t="shared" si="41"/>
        <v>0</v>
      </c>
      <c r="M373" s="120">
        <f>IF(ISERROR(L373/H373), "", L373/H373)</f>
        <v>0</v>
      </c>
    </row>
    <row r="374" spans="1:15" ht="26.4" x14ac:dyDescent="0.25">
      <c r="A374" s="103" t="str">
        <f t="shared" si="40"/>
        <v>Large Use &gt;5MW</v>
      </c>
      <c r="D374" s="129" t="s">
        <v>72</v>
      </c>
      <c r="E374" s="25"/>
      <c r="F374" s="34">
        <v>5.9999999999999995E-4</v>
      </c>
      <c r="G374" s="43">
        <f>E346*E348</f>
        <v>5687290</v>
      </c>
      <c r="H374" s="53">
        <f>G374*F374</f>
        <v>3412.3739999999998</v>
      </c>
      <c r="I374" s="35">
        <f>F374</f>
        <v>5.9999999999999995E-4</v>
      </c>
      <c r="J374" s="44">
        <f>E346*E349</f>
        <v>5687290</v>
      </c>
      <c r="K374" s="118">
        <f>J374*I374</f>
        <v>3412.3739999999998</v>
      </c>
      <c r="L374" s="119">
        <f t="shared" si="41"/>
        <v>0</v>
      </c>
      <c r="M374" s="120">
        <f>IF(ISERROR(L374/H374), "", L374/H374)</f>
        <v>0</v>
      </c>
    </row>
    <row r="375" spans="1:15" x14ac:dyDescent="0.25">
      <c r="A375" s="103" t="str">
        <f t="shared" si="40"/>
        <v>Large Use &gt;5MW</v>
      </c>
      <c r="D375" s="25" t="s">
        <v>73</v>
      </c>
      <c r="E375" s="25"/>
      <c r="F375" s="54">
        <v>0.25</v>
      </c>
      <c r="G375" s="27">
        <v>1</v>
      </c>
      <c r="H375" s="130">
        <f>G375*F375</f>
        <v>0.25</v>
      </c>
      <c r="I375" s="45">
        <v>0.25</v>
      </c>
      <c r="J375" s="30">
        <v>1</v>
      </c>
      <c r="K375" s="118">
        <f>J375*I375</f>
        <v>0.25</v>
      </c>
      <c r="L375" s="119">
        <f t="shared" si="41"/>
        <v>0</v>
      </c>
      <c r="M375" s="120">
        <f>IF(ISERROR(L375/H375), "", L375/H375)</f>
        <v>0</v>
      </c>
    </row>
    <row r="376" spans="1:15" ht="26.4" hidden="1" customHeight="1" x14ac:dyDescent="0.25">
      <c r="A376" s="103" t="str">
        <f t="shared" si="40"/>
        <v>Large Use &gt;5MW</v>
      </c>
      <c r="D376" s="129" t="s">
        <v>74</v>
      </c>
      <c r="E376" s="25"/>
      <c r="F376" s="34"/>
      <c r="G376" s="43"/>
      <c r="H376" s="130"/>
      <c r="I376" s="35"/>
      <c r="J376" s="44"/>
      <c r="K376" s="118"/>
      <c r="L376" s="119"/>
      <c r="M376" s="120"/>
    </row>
    <row r="377" spans="1:15" ht="13.2" hidden="1" customHeight="1" x14ac:dyDescent="0.25">
      <c r="A377" s="103" t="str">
        <f t="shared" si="40"/>
        <v>Large Use &gt;5MW</v>
      </c>
      <c r="B377" s="103" t="s">
        <v>12</v>
      </c>
      <c r="D377" s="25" t="s">
        <v>75</v>
      </c>
      <c r="E377" s="25"/>
      <c r="F377" s="96">
        <v>8.6999999999999994E-2</v>
      </c>
      <c r="G377" s="55">
        <f>IF(AND(E346*12&gt;=150000),OffPeakPer*E346*E348,OffPeakPer*E346)</f>
        <v>3639865.5999999996</v>
      </c>
      <c r="H377" s="130">
        <f>G377*F377</f>
        <v>316668.30719999992</v>
      </c>
      <c r="I377" s="35">
        <f>OffPeak</f>
        <v>9.8000000000000004E-2</v>
      </c>
      <c r="J377" s="56">
        <f>IF(AND(E346*12&gt;=150000),OffPeakPer*E346*E349,OffPeakPer*E346)</f>
        <v>3639865.5999999996</v>
      </c>
      <c r="K377" s="118">
        <f>J377*I377</f>
        <v>356706.82879999996</v>
      </c>
      <c r="L377" s="119">
        <f>K377-H377</f>
        <v>40038.521600000036</v>
      </c>
      <c r="M377" s="120">
        <f>IF(ISERROR(L377/H377), "", L377/H377)</f>
        <v>0.12643678160919555</v>
      </c>
    </row>
    <row r="378" spans="1:15" ht="13.2" hidden="1" customHeight="1" x14ac:dyDescent="0.25">
      <c r="A378" s="103" t="str">
        <f t="shared" si="40"/>
        <v>Large Use &gt;5MW</v>
      </c>
      <c r="B378" s="103" t="s">
        <v>12</v>
      </c>
      <c r="D378" s="25" t="s">
        <v>76</v>
      </c>
      <c r="E378" s="25"/>
      <c r="F378" s="96">
        <v>0.157</v>
      </c>
      <c r="G378" s="55">
        <f>IF(AND(E346*12&gt;=150000),MidPeakPer*E346*E348,MidPeakPer*E346)</f>
        <v>1023712.2</v>
      </c>
      <c r="H378" s="130">
        <f>G378*F378</f>
        <v>160722.81539999999</v>
      </c>
      <c r="I378" s="35">
        <f>MidPeak</f>
        <v>0.157</v>
      </c>
      <c r="J378" s="56">
        <f>IF(AND(E346*12&gt;=150000),MidPeakPer*E346*E349,MidPeakPer*E346)</f>
        <v>1023712.2</v>
      </c>
      <c r="K378" s="118">
        <f>J378*I378</f>
        <v>160722.81539999999</v>
      </c>
      <c r="L378" s="119">
        <f>K378-H378</f>
        <v>0</v>
      </c>
      <c r="M378" s="120">
        <f>IF(ISERROR(L378/H378), "", L378/H378)</f>
        <v>0</v>
      </c>
    </row>
    <row r="379" spans="1:15" ht="13.2" hidden="1" customHeight="1" x14ac:dyDescent="0.25">
      <c r="A379" s="103" t="str">
        <f t="shared" si="40"/>
        <v>Large Use &gt;5MW</v>
      </c>
      <c r="B379" s="103" t="s">
        <v>12</v>
      </c>
      <c r="D379" s="103" t="s">
        <v>77</v>
      </c>
      <c r="E379" s="25"/>
      <c r="F379" s="96">
        <v>0.182</v>
      </c>
      <c r="G379" s="55">
        <f>IF(AND(E346*12&gt;=150000),OnPeakPer*E346*E348,OnPeakPer*E346)</f>
        <v>1023712.2</v>
      </c>
      <c r="H379" s="130">
        <f>G379*F379</f>
        <v>186315.62039999999</v>
      </c>
      <c r="I379" s="35">
        <f>OnPeak</f>
        <v>0.20300000000000001</v>
      </c>
      <c r="J379" s="56">
        <f>IF(AND(E346*12&gt;=150000),OnPeakPer*E346*E349,OnPeakPer*E346)</f>
        <v>1023712.2</v>
      </c>
      <c r="K379" s="118">
        <f>J379*I379</f>
        <v>207813.5766</v>
      </c>
      <c r="L379" s="119">
        <f>K379-H379</f>
        <v>21497.956200000015</v>
      </c>
      <c r="M379" s="120">
        <f>IF(ISERROR(L379/H379), "", L379/H379)</f>
        <v>0.11538461538461547</v>
      </c>
    </row>
    <row r="380" spans="1:15" ht="13.2" hidden="1" customHeight="1" x14ac:dyDescent="0.25">
      <c r="A380" s="103" t="str">
        <f t="shared" si="40"/>
        <v>Large Use &gt;5MW</v>
      </c>
      <c r="B380" s="103" t="s">
        <v>78</v>
      </c>
      <c r="D380" s="25" t="s">
        <v>79</v>
      </c>
      <c r="E380" s="25"/>
      <c r="F380" s="57">
        <v>0.11308</v>
      </c>
      <c r="G380" s="55">
        <f>IF(AND(E346*12&gt;=150000),E346*E348,E346)</f>
        <v>5687290</v>
      </c>
      <c r="H380" s="130">
        <f>G380*F380</f>
        <v>643118.75320000004</v>
      </c>
      <c r="I380" s="35">
        <f>F380</f>
        <v>0.11308</v>
      </c>
      <c r="J380" s="56">
        <f>IF(AND(E346*12&gt;=150000),E346*E349,E346)</f>
        <v>5687290</v>
      </c>
      <c r="K380" s="118">
        <f>J380*I380</f>
        <v>643118.75320000004</v>
      </c>
      <c r="L380" s="119">
        <f>K380-H380</f>
        <v>0</v>
      </c>
      <c r="M380" s="120">
        <f>IF(ISERROR(L380/H380), "", L380/H380)</f>
        <v>0</v>
      </c>
    </row>
    <row r="381" spans="1:15" ht="13.8" thickBot="1" x14ac:dyDescent="0.3">
      <c r="A381" s="103" t="str">
        <f t="shared" si="40"/>
        <v>Large Use &gt;5MW</v>
      </c>
      <c r="B381" s="103" t="s">
        <v>17</v>
      </c>
      <c r="D381" s="25" t="s">
        <v>80</v>
      </c>
      <c r="E381" s="25"/>
      <c r="F381" s="57">
        <v>0.11308</v>
      </c>
      <c r="G381" s="55">
        <f>IF(AND(E346*12&gt;=150000),E346*E348,E346)</f>
        <v>5687290</v>
      </c>
      <c r="H381" s="130">
        <f>G381*F381</f>
        <v>643118.75320000004</v>
      </c>
      <c r="I381" s="35">
        <f>F381</f>
        <v>0.11308</v>
      </c>
      <c r="J381" s="56">
        <f>IF(AND(E346*12&gt;=150000),E346*E349,E346)</f>
        <v>5687290</v>
      </c>
      <c r="K381" s="118">
        <f>J381*I381</f>
        <v>643118.75320000004</v>
      </c>
      <c r="L381" s="119">
        <f>K381-H381</f>
        <v>0</v>
      </c>
      <c r="M381" s="120">
        <f>IF(ISERROR(L381/H381), "", L381/H381)</f>
        <v>0</v>
      </c>
    </row>
    <row r="382" spans="1:15" ht="13.8" thickBot="1" x14ac:dyDescent="0.3">
      <c r="A382" s="103" t="str">
        <f t="shared" si="40"/>
        <v>Large Use &gt;5MW</v>
      </c>
      <c r="D382" s="58"/>
      <c r="E382" s="59"/>
      <c r="F382" s="60"/>
      <c r="G382" s="61"/>
      <c r="H382" s="62"/>
      <c r="I382" s="60"/>
      <c r="J382" s="63"/>
      <c r="K382" s="62"/>
      <c r="L382" s="64"/>
      <c r="M382" s="65"/>
    </row>
    <row r="383" spans="1:15" ht="13.2" hidden="1" customHeight="1" x14ac:dyDescent="0.25">
      <c r="A383" s="103" t="str">
        <f t="shared" si="40"/>
        <v>Large Use &gt;5MW</v>
      </c>
      <c r="B383" s="103" t="s">
        <v>12</v>
      </c>
      <c r="D383" s="135" t="s">
        <v>81</v>
      </c>
      <c r="E383" s="25"/>
      <c r="F383" s="66"/>
      <c r="G383" s="67"/>
      <c r="H383" s="68">
        <f>SUM(H373:H379,H372)</f>
        <v>893382.18749788799</v>
      </c>
      <c r="I383" s="69"/>
      <c r="J383" s="69"/>
      <c r="K383" s="68">
        <f>SUM(K373:K379,K372)</f>
        <v>966423.52015940379</v>
      </c>
      <c r="L383" s="70">
        <f>K383-H383</f>
        <v>73041.3326615158</v>
      </c>
      <c r="M383" s="71">
        <f>IF((H383)=0,"",(L383/H383))</f>
        <v>8.1758214662958545E-2</v>
      </c>
    </row>
    <row r="384" spans="1:15" ht="13.2" hidden="1" customHeight="1" x14ac:dyDescent="0.25">
      <c r="A384" s="103" t="str">
        <f t="shared" si="40"/>
        <v>Large Use &gt;5MW</v>
      </c>
      <c r="B384" s="103" t="s">
        <v>12</v>
      </c>
      <c r="D384" s="142" t="s">
        <v>82</v>
      </c>
      <c r="E384" s="25"/>
      <c r="F384" s="66">
        <v>0.13</v>
      </c>
      <c r="G384" s="72"/>
      <c r="H384" s="73">
        <f>H383*F384</f>
        <v>116139.68437472545</v>
      </c>
      <c r="I384" s="74">
        <v>0.13</v>
      </c>
      <c r="J384" s="27"/>
      <c r="K384" s="73">
        <f>K383*I384</f>
        <v>125635.05762072249</v>
      </c>
      <c r="L384" s="32">
        <f>K384-H384</f>
        <v>9495.3732459970488</v>
      </c>
      <c r="M384" s="75">
        <f>IF((H384)=0,"",(L384/H384))</f>
        <v>8.1758214662958489E-2</v>
      </c>
    </row>
    <row r="385" spans="1:13" ht="14.4" hidden="1" customHeight="1" x14ac:dyDescent="0.3">
      <c r="A385" s="103" t="str">
        <f t="shared" si="40"/>
        <v>Large Use &gt;5MW</v>
      </c>
      <c r="B385" s="103" t="s">
        <v>12</v>
      </c>
      <c r="D385" s="142" t="s">
        <v>83</v>
      </c>
      <c r="E385" s="147"/>
      <c r="F385" s="76">
        <f>OER</f>
        <v>0.23499999999999999</v>
      </c>
      <c r="G385" s="72"/>
      <c r="H385" s="73">
        <f>IF(OR(ISNUMBER(SEARCH("[DGEN]", E344))=TRUE, ISNUMBER(SEARCH("STREET LIGHT", E344))=TRUE), 0, IF(AND(E346=0, E347=0),0, IF(AND(E347=0, E346*12&gt;250000), 0, IF(AND(E346=0, E347&gt;=50), 0, IF(E346*12&lt;=250000, F385*H383*-1, IF(E347&lt;50, F385*H383*-1, 0))))))</f>
        <v>0</v>
      </c>
      <c r="I385" s="76">
        <f>OER</f>
        <v>0.23499999999999999</v>
      </c>
      <c r="J385" s="27"/>
      <c r="K385" s="73">
        <f>IF(OR(ISNUMBER(SEARCH("[DGEN]", E344))=TRUE, ISNUMBER(SEARCH("STREET LIGHT", E344))=TRUE), 0, IF(AND(E346=0, E347=0),0, IF(AND(E347=0, E346*12&gt;250000), 0, IF(AND(E346=0, E347&gt;=50), 0, IF(E346*12&lt;=250000, I385*K383*-1, IF(E347&lt;50, I385*K383*-1, 0))))))</f>
        <v>0</v>
      </c>
      <c r="L385" s="32">
        <f>K385-H385</f>
        <v>0</v>
      </c>
      <c r="M385" s="75"/>
    </row>
    <row r="386" spans="1:13" ht="13.2" hidden="1" customHeight="1" x14ac:dyDescent="0.25">
      <c r="A386" s="103" t="str">
        <f t="shared" si="40"/>
        <v>Large Use &gt;5MW</v>
      </c>
      <c r="B386" s="103" t="s">
        <v>84</v>
      </c>
      <c r="D386" s="248" t="s">
        <v>85</v>
      </c>
      <c r="E386" s="248"/>
      <c r="F386" s="77"/>
      <c r="G386" s="78"/>
      <c r="H386" s="79">
        <f>H383+H384+H385</f>
        <v>1009521.8718726134</v>
      </c>
      <c r="I386" s="80"/>
      <c r="J386" s="80"/>
      <c r="K386" s="81">
        <f>K383+K384+K385</f>
        <v>1092058.5777801264</v>
      </c>
      <c r="L386" s="82">
        <f>K386-H386</f>
        <v>82536.705907512922</v>
      </c>
      <c r="M386" s="83">
        <f>IF((H386)=0,"",(L386/H386))</f>
        <v>8.17582146629586E-2</v>
      </c>
    </row>
    <row r="387" spans="1:13" ht="13.8" hidden="1" customHeight="1" thickBot="1" x14ac:dyDescent="0.3">
      <c r="A387" s="103" t="str">
        <f t="shared" si="40"/>
        <v>Large Use &gt;5MW</v>
      </c>
      <c r="B387" s="103" t="s">
        <v>12</v>
      </c>
      <c r="D387" s="131"/>
      <c r="E387" s="132"/>
      <c r="F387" s="60"/>
      <c r="G387" s="61"/>
      <c r="H387" s="62"/>
      <c r="I387" s="60"/>
      <c r="J387" s="63"/>
      <c r="K387" s="62"/>
      <c r="L387" s="64"/>
      <c r="M387" s="65"/>
    </row>
    <row r="388" spans="1:13" ht="13.2" hidden="1" customHeight="1" x14ac:dyDescent="0.25">
      <c r="A388" s="103" t="str">
        <f t="shared" si="40"/>
        <v>Large Use &gt;5MW</v>
      </c>
      <c r="B388" s="103" t="s">
        <v>78</v>
      </c>
      <c r="D388" s="135" t="s">
        <v>86</v>
      </c>
      <c r="E388" s="25"/>
      <c r="F388" s="66"/>
      <c r="G388" s="67"/>
      <c r="H388" s="68">
        <f>SUM(H380,H373:H376,H372)</f>
        <v>872794.19769788813</v>
      </c>
      <c r="I388" s="69"/>
      <c r="J388" s="69"/>
      <c r="K388" s="68">
        <f>SUM(K380,K373:K376,K372)</f>
        <v>884299.05255940394</v>
      </c>
      <c r="L388" s="70">
        <f>K388-H388</f>
        <v>11504.854861515807</v>
      </c>
      <c r="M388" s="71">
        <f>IF((H388)=0,"",(L388/H388))</f>
        <v>1.3181635363595916E-2</v>
      </c>
    </row>
    <row r="389" spans="1:13" ht="13.2" hidden="1" customHeight="1" x14ac:dyDescent="0.25">
      <c r="A389" s="103" t="str">
        <f t="shared" si="40"/>
        <v>Large Use &gt;5MW</v>
      </c>
      <c r="B389" s="103" t="s">
        <v>78</v>
      </c>
      <c r="D389" s="142" t="s">
        <v>82</v>
      </c>
      <c r="E389" s="25"/>
      <c r="F389" s="66">
        <v>0.13</v>
      </c>
      <c r="G389" s="67"/>
      <c r="H389" s="73">
        <f>H388*F389</f>
        <v>113463.24570072546</v>
      </c>
      <c r="I389" s="66">
        <v>0.13</v>
      </c>
      <c r="J389" s="74"/>
      <c r="K389" s="73">
        <f>K388*I389</f>
        <v>114958.87683272251</v>
      </c>
      <c r="L389" s="32">
        <f>K389-H389</f>
        <v>1495.6311319970555</v>
      </c>
      <c r="M389" s="75">
        <f>IF((H389)=0,"",(L389/H389))</f>
        <v>1.3181635363595921E-2</v>
      </c>
    </row>
    <row r="390" spans="1:13" ht="14.4" hidden="1" customHeight="1" x14ac:dyDescent="0.3">
      <c r="A390" s="103" t="str">
        <f t="shared" si="40"/>
        <v>Large Use &gt;5MW</v>
      </c>
      <c r="B390" s="103" t="s">
        <v>78</v>
      </c>
      <c r="D390" s="142" t="s">
        <v>83</v>
      </c>
      <c r="E390" s="147"/>
      <c r="F390" s="76">
        <f>OER</f>
        <v>0.23499999999999999</v>
      </c>
      <c r="G390" s="67"/>
      <c r="H390" s="73">
        <f>IF(OR(ISNUMBER(SEARCH("[DGEN]", E344))=TRUE, ISNUMBER(SEARCH("STREET LIGHT", E344))=TRUE), 0, IF(AND(E346=0, E347=0),0, IF(AND(E347=0, E346*12&gt;250000), 0, IF(AND(E346=0, E347&gt;=50), 0, IF(E346*12&lt;=250000, F390*H388*-1, IF(E347&lt;50, F390*H388*-1, 0))))))</f>
        <v>0</v>
      </c>
      <c r="I390" s="76">
        <f>OER</f>
        <v>0.23499999999999999</v>
      </c>
      <c r="J390" s="74"/>
      <c r="K390" s="73">
        <f>IF(OR(ISNUMBER(SEARCH("[DGEN]", E344))=TRUE, ISNUMBER(SEARCH("STREET LIGHT", E344))=TRUE), 0, IF(AND(E346=0, E347=0),0, IF(AND(E347=0, E346*12&gt;250000), 0, IF(AND(E346=0, E347&gt;=50), 0, IF(E346*12&lt;=250000, I390*K388*-1, IF(E347&lt;50, I390*K388*-1, 0))))))</f>
        <v>0</v>
      </c>
      <c r="L390" s="32"/>
      <c r="M390" s="75"/>
    </row>
    <row r="391" spans="1:13" ht="13.2" hidden="1" customHeight="1" x14ac:dyDescent="0.25">
      <c r="A391" s="103" t="str">
        <f t="shared" si="40"/>
        <v>Large Use &gt;5MW</v>
      </c>
      <c r="B391" s="103" t="s">
        <v>87</v>
      </c>
      <c r="D391" s="248" t="s">
        <v>86</v>
      </c>
      <c r="E391" s="248"/>
      <c r="F391" s="84"/>
      <c r="G391" s="85"/>
      <c r="H391" s="79">
        <f>SUM(H388,H389)</f>
        <v>986257.4433986136</v>
      </c>
      <c r="I391" s="86"/>
      <c r="J391" s="86"/>
      <c r="K391" s="79">
        <f>SUM(K388,K389)</f>
        <v>999257.92939212639</v>
      </c>
      <c r="L391" s="87">
        <f>K391-H391</f>
        <v>13000.48599351279</v>
      </c>
      <c r="M391" s="88">
        <f>IF((H391)=0,"",(L391/H391))</f>
        <v>1.3181635363595842E-2</v>
      </c>
    </row>
    <row r="392" spans="1:13" ht="13.8" hidden="1" customHeight="1" thickBot="1" x14ac:dyDescent="0.3">
      <c r="A392" s="103" t="str">
        <f t="shared" si="40"/>
        <v>Large Use &gt;5MW</v>
      </c>
      <c r="B392" s="103" t="s">
        <v>78</v>
      </c>
      <c r="D392" s="131"/>
      <c r="E392" s="132"/>
      <c r="F392" s="89"/>
      <c r="G392" s="90"/>
      <c r="H392" s="91"/>
      <c r="I392" s="89"/>
      <c r="J392" s="61"/>
      <c r="K392" s="91"/>
      <c r="L392" s="92"/>
      <c r="M392" s="65"/>
    </row>
    <row r="393" spans="1:13" x14ac:dyDescent="0.25">
      <c r="A393" s="103" t="str">
        <f t="shared" si="40"/>
        <v>Large Use &gt;5MW</v>
      </c>
      <c r="B393" s="103" t="s">
        <v>17</v>
      </c>
      <c r="D393" s="135" t="s">
        <v>88</v>
      </c>
      <c r="E393" s="25"/>
      <c r="F393" s="136"/>
      <c r="G393" s="137"/>
      <c r="H393" s="138">
        <f>SUM(H381,H373:H376,H372)</f>
        <v>872794.19769788813</v>
      </c>
      <c r="I393" s="139"/>
      <c r="J393" s="139"/>
      <c r="K393" s="138">
        <f>SUM(K381,K373:K376,K372)</f>
        <v>884299.05255940394</v>
      </c>
      <c r="L393" s="140">
        <f>K393-H393</f>
        <v>11504.854861515807</v>
      </c>
      <c r="M393" s="141">
        <f>IF((H393)=0,"",(L393/H393))</f>
        <v>1.3181635363595916E-2</v>
      </c>
    </row>
    <row r="394" spans="1:13" x14ac:dyDescent="0.25">
      <c r="A394" s="103" t="str">
        <f t="shared" si="40"/>
        <v>Large Use &gt;5MW</v>
      </c>
      <c r="B394" s="103" t="s">
        <v>17</v>
      </c>
      <c r="D394" s="142" t="s">
        <v>82</v>
      </c>
      <c r="E394" s="25"/>
      <c r="F394" s="136">
        <v>0.13</v>
      </c>
      <c r="G394" s="137"/>
      <c r="H394" s="144">
        <f>H393*F394</f>
        <v>113463.24570072546</v>
      </c>
      <c r="I394" s="136">
        <v>0.13</v>
      </c>
      <c r="J394" s="145"/>
      <c r="K394" s="144">
        <f>K393*I394</f>
        <v>114958.87683272251</v>
      </c>
      <c r="L394" s="119">
        <f>K394-H394</f>
        <v>1495.6311319970555</v>
      </c>
      <c r="M394" s="146">
        <f>IF((H394)=0,"",(L394/H394))</f>
        <v>1.3181635363595921E-2</v>
      </c>
    </row>
    <row r="395" spans="1:13" ht="14.4" x14ac:dyDescent="0.3">
      <c r="A395" s="103" t="str">
        <f t="shared" si="40"/>
        <v>Large Use &gt;5MW</v>
      </c>
      <c r="B395" s="103" t="s">
        <v>17</v>
      </c>
      <c r="D395" s="142" t="s">
        <v>83</v>
      </c>
      <c r="E395" s="147"/>
      <c r="F395" s="148">
        <f>OER</f>
        <v>0.23499999999999999</v>
      </c>
      <c r="G395" s="137"/>
      <c r="H395" s="144">
        <f>IF(OR(ISNUMBER(SEARCH("[DGEN]", E344))=TRUE, ISNUMBER(SEARCH("STREET LIGHT", E344))=TRUE), 0, IF(AND(E346=0, E347=0),0, IF(AND(E347=0, E346*12&gt;250000), 0, IF(AND(E346=0, E347&gt;=50), 0, IF(E346*12&lt;=250000, F395*H393*-1, IF(E347&lt;50, F395*H393*-1, 0))))))</f>
        <v>0</v>
      </c>
      <c r="I395" s="148">
        <f>OER</f>
        <v>0.23499999999999999</v>
      </c>
      <c r="J395" s="145"/>
      <c r="K395" s="144">
        <f>IF(OR(ISNUMBER(SEARCH("[DGEN]", E344))=TRUE, ISNUMBER(SEARCH("STREET LIGHT", E344))=TRUE), 0, IF(AND(E346=0, E347=0),0, IF(AND(E347=0, E346*12&gt;250000), 0, IF(AND(E346=0, E347&gt;=50), 0, IF(E346*12&lt;=250000, I395*K393*-1, IF(E347&lt;50, I395*K393*-1, 0))))))</f>
        <v>0</v>
      </c>
      <c r="L395" s="119"/>
      <c r="M395" s="146"/>
    </row>
    <row r="396" spans="1:13" ht="13.8" customHeight="1" thickBot="1" x14ac:dyDescent="0.3">
      <c r="A396" s="103" t="str">
        <f t="shared" si="40"/>
        <v>Large Use &gt;5MW</v>
      </c>
      <c r="B396" s="103" t="s">
        <v>89</v>
      </c>
      <c r="C396" s="24">
        <f>B21</f>
        <v>6</v>
      </c>
      <c r="D396" s="247" t="s">
        <v>88</v>
      </c>
      <c r="E396" s="247"/>
      <c r="F396" s="84"/>
      <c r="G396" s="85"/>
      <c r="H396" s="79">
        <f>SUM(H393,H394)</f>
        <v>986257.4433986136</v>
      </c>
      <c r="I396" s="86"/>
      <c r="J396" s="86"/>
      <c r="K396" s="79">
        <f>SUM(K393,K394)</f>
        <v>999257.92939212639</v>
      </c>
      <c r="L396" s="87">
        <f>K396-H396</f>
        <v>13000.48599351279</v>
      </c>
      <c r="M396" s="88">
        <f>IF((H396)=0,"",(L396/H396))</f>
        <v>1.3181635363595842E-2</v>
      </c>
    </row>
    <row r="397" spans="1:13" ht="13.8" thickBot="1" x14ac:dyDescent="0.3">
      <c r="A397" s="103" t="str">
        <f t="shared" si="40"/>
        <v>Large Use &gt;5MW</v>
      </c>
      <c r="B397" s="103" t="s">
        <v>17</v>
      </c>
      <c r="D397" s="58"/>
      <c r="E397" s="59"/>
      <c r="F397" s="93"/>
      <c r="G397" s="90"/>
      <c r="H397" s="94"/>
      <c r="I397" s="93"/>
      <c r="J397" s="61"/>
      <c r="K397" s="94"/>
      <c r="L397" s="92"/>
      <c r="M397" s="95"/>
    </row>
    <row r="400" spans="1:13" x14ac:dyDescent="0.25">
      <c r="C400" s="103"/>
      <c r="D400" s="104" t="s">
        <v>34</v>
      </c>
      <c r="E400" s="246" t="str">
        <f>D22</f>
        <v>Unmetered Scattered Load</v>
      </c>
      <c r="F400" s="246"/>
      <c r="G400" s="246"/>
      <c r="H400" s="246"/>
      <c r="I400" s="246"/>
      <c r="J400" s="246"/>
      <c r="K400" s="103" t="str">
        <f>IF(N22="DEMAND - INTERVAL","RTSR - INTERVAL METERED","")</f>
        <v/>
      </c>
    </row>
    <row r="401" spans="1:14" x14ac:dyDescent="0.25">
      <c r="C401" s="103"/>
      <c r="D401" s="104" t="s">
        <v>35</v>
      </c>
      <c r="E401" s="236" t="str">
        <f>H22</f>
        <v>RPP</v>
      </c>
      <c r="F401" s="236"/>
      <c r="G401" s="236"/>
      <c r="H401" s="20"/>
      <c r="I401" s="20"/>
    </row>
    <row r="402" spans="1:14" ht="15.6" x14ac:dyDescent="0.25">
      <c r="C402" s="103"/>
      <c r="D402" s="104" t="s">
        <v>36</v>
      </c>
      <c r="E402" s="21">
        <f>K22</f>
        <v>450</v>
      </c>
      <c r="F402" s="105" t="s">
        <v>11</v>
      </c>
      <c r="J402" s="22"/>
      <c r="K402" s="22"/>
      <c r="L402" s="22"/>
      <c r="M402" s="22"/>
      <c r="N402" s="22"/>
    </row>
    <row r="403" spans="1:14" ht="15.6" x14ac:dyDescent="0.3">
      <c r="C403" s="103"/>
      <c r="D403" s="104" t="s">
        <v>37</v>
      </c>
      <c r="E403" s="21">
        <f>L22</f>
        <v>0</v>
      </c>
      <c r="F403" s="106" t="s">
        <v>16</v>
      </c>
      <c r="G403" s="107"/>
      <c r="H403" s="108"/>
      <c r="I403" s="108"/>
      <c r="J403" s="108"/>
    </row>
    <row r="404" spans="1:14" x14ac:dyDescent="0.25">
      <c r="C404" s="103"/>
      <c r="D404" s="104" t="s">
        <v>38</v>
      </c>
      <c r="E404" s="23">
        <f>I22</f>
        <v>1.0415000000000001</v>
      </c>
    </row>
    <row r="405" spans="1:14" x14ac:dyDescent="0.25">
      <c r="C405" s="103"/>
      <c r="D405" s="104" t="s">
        <v>39</v>
      </c>
      <c r="E405" s="23">
        <f>J22</f>
        <v>1.0415000000000001</v>
      </c>
    </row>
    <row r="406" spans="1:14" x14ac:dyDescent="0.25">
      <c r="C406" s="103"/>
    </row>
    <row r="407" spans="1:14" x14ac:dyDescent="0.25">
      <c r="C407" s="103"/>
      <c r="E407" s="105"/>
      <c r="F407" s="237" t="s">
        <v>40</v>
      </c>
      <c r="G407" s="238"/>
      <c r="H407" s="239"/>
      <c r="I407" s="237" t="s">
        <v>41</v>
      </c>
      <c r="J407" s="238"/>
      <c r="K407" s="239"/>
      <c r="L407" s="237" t="s">
        <v>42</v>
      </c>
      <c r="M407" s="239"/>
    </row>
    <row r="408" spans="1:14" x14ac:dyDescent="0.25">
      <c r="C408" s="103"/>
      <c r="E408" s="240"/>
      <c r="F408" s="109" t="s">
        <v>43</v>
      </c>
      <c r="G408" s="109" t="s">
        <v>44</v>
      </c>
      <c r="H408" s="110" t="s">
        <v>45</v>
      </c>
      <c r="I408" s="109" t="s">
        <v>43</v>
      </c>
      <c r="J408" s="111" t="s">
        <v>44</v>
      </c>
      <c r="K408" s="110" t="s">
        <v>45</v>
      </c>
      <c r="L408" s="242" t="s">
        <v>46</v>
      </c>
      <c r="M408" s="244" t="s">
        <v>47</v>
      </c>
    </row>
    <row r="409" spans="1:14" x14ac:dyDescent="0.25">
      <c r="C409" s="103"/>
      <c r="E409" s="241"/>
      <c r="F409" s="112" t="s">
        <v>48</v>
      </c>
      <c r="G409" s="112"/>
      <c r="H409" s="113" t="s">
        <v>48</v>
      </c>
      <c r="I409" s="112" t="s">
        <v>48</v>
      </c>
      <c r="J409" s="113"/>
      <c r="K409" s="113" t="s">
        <v>48</v>
      </c>
      <c r="L409" s="243"/>
      <c r="M409" s="245"/>
    </row>
    <row r="410" spans="1:14" x14ac:dyDescent="0.25">
      <c r="A410" s="103" t="str">
        <f>$E400</f>
        <v>Unmetered Scattered Load</v>
      </c>
      <c r="D410" s="114" t="s">
        <v>49</v>
      </c>
      <c r="E410" s="25"/>
      <c r="F410" s="26">
        <f>'VRZ BI (2030)'!I410</f>
        <v>11.23</v>
      </c>
      <c r="G410" s="115">
        <v>1</v>
      </c>
      <c r="H410" s="116">
        <f>G410*F410</f>
        <v>11.23</v>
      </c>
      <c r="I410" s="45">
        <v>12.11</v>
      </c>
      <c r="J410" s="117">
        <v>1</v>
      </c>
      <c r="K410" s="118">
        <f>J410*I410</f>
        <v>12.11</v>
      </c>
      <c r="L410" s="119">
        <f>K410-H410</f>
        <v>0.87999999999999901</v>
      </c>
      <c r="M410" s="120">
        <f>IF(ISERROR(L410/H410), "", L410/H410)</f>
        <v>7.8361531611754132E-2</v>
      </c>
    </row>
    <row r="411" spans="1:14" x14ac:dyDescent="0.25">
      <c r="A411" s="103" t="str">
        <f t="shared" ref="A411:A453" si="45">A410</f>
        <v>Unmetered Scattered Load</v>
      </c>
      <c r="D411" s="114" t="s">
        <v>50</v>
      </c>
      <c r="E411" s="25"/>
      <c r="F411" s="36">
        <f>'VRZ BI (2030)'!I411</f>
        <v>3.0300000000000001E-2</v>
      </c>
      <c r="G411" s="115">
        <f>IF($E403&gt;0, $E403, $E402)</f>
        <v>450</v>
      </c>
      <c r="H411" s="116">
        <f>G411*F411</f>
        <v>13.635</v>
      </c>
      <c r="I411" s="35">
        <v>3.27E-2</v>
      </c>
      <c r="J411" s="117">
        <f>IF($E403&gt;0, $E403, $E402)</f>
        <v>450</v>
      </c>
      <c r="K411" s="118">
        <f>J411*I411</f>
        <v>14.715</v>
      </c>
      <c r="L411" s="119">
        <f>K411-H411</f>
        <v>1.08</v>
      </c>
      <c r="M411" s="120">
        <f>IF(ISERROR(L411/H411), "", L411/H411)</f>
        <v>7.9207920792079209E-2</v>
      </c>
    </row>
    <row r="412" spans="1:14" ht="13.2" hidden="1" customHeight="1" x14ac:dyDescent="0.25">
      <c r="A412" s="103" t="str">
        <f t="shared" si="45"/>
        <v>Unmetered Scattered Load</v>
      </c>
      <c r="D412" s="114" t="s">
        <v>51</v>
      </c>
      <c r="E412" s="25"/>
      <c r="F412" s="34"/>
      <c r="G412" s="115">
        <f>IF($E403&gt;0, $E403, $E402)</f>
        <v>450</v>
      </c>
      <c r="H412" s="116">
        <v>0</v>
      </c>
      <c r="I412" s="35"/>
      <c r="J412" s="117">
        <f>IF($E403&gt;0, $E403, $E402)</f>
        <v>450</v>
      </c>
      <c r="K412" s="118">
        <v>0</v>
      </c>
      <c r="L412" s="119"/>
      <c r="M412" s="120"/>
    </row>
    <row r="413" spans="1:14" ht="13.2" hidden="1" customHeight="1" x14ac:dyDescent="0.25">
      <c r="A413" s="103" t="str">
        <f t="shared" si="45"/>
        <v>Unmetered Scattered Load</v>
      </c>
      <c r="D413" s="114" t="s">
        <v>52</v>
      </c>
      <c r="E413" s="25"/>
      <c r="F413" s="34"/>
      <c r="G413" s="115">
        <f>IF($E403&gt;0, $E403, $E402)</f>
        <v>450</v>
      </c>
      <c r="H413" s="116">
        <v>0</v>
      </c>
      <c r="I413" s="35"/>
      <c r="J413" s="121">
        <f>IF($E403&gt;0, $E403, $E402)</f>
        <v>450</v>
      </c>
      <c r="K413" s="118">
        <v>0</v>
      </c>
      <c r="L413" s="119">
        <f t="shared" ref="L413:L431" si="46">K413-H413</f>
        <v>0</v>
      </c>
      <c r="M413" s="120" t="str">
        <f>IF(ISERROR(L413/H413), "", L413/H413)</f>
        <v/>
      </c>
    </row>
    <row r="414" spans="1:14" x14ac:dyDescent="0.25">
      <c r="A414" s="103" t="str">
        <f t="shared" si="45"/>
        <v>Unmetered Scattered Load</v>
      </c>
      <c r="D414" s="114" t="s">
        <v>53</v>
      </c>
      <c r="E414" s="25"/>
      <c r="F414" s="26">
        <f>'VRZ BI (2030)'!I414</f>
        <v>0</v>
      </c>
      <c r="G414" s="115">
        <v>1</v>
      </c>
      <c r="H414" s="116">
        <f>G414*F414</f>
        <v>0</v>
      </c>
      <c r="I414" s="45">
        <v>0</v>
      </c>
      <c r="J414" s="117">
        <v>1</v>
      </c>
      <c r="K414" s="118">
        <f>J414*I414</f>
        <v>0</v>
      </c>
      <c r="L414" s="119">
        <f t="shared" si="46"/>
        <v>0</v>
      </c>
      <c r="M414" s="120" t="str">
        <f>IF(ISERROR(L414/H414), "", L414/H414)</f>
        <v/>
      </c>
    </row>
    <row r="415" spans="1:14" x14ac:dyDescent="0.25">
      <c r="A415" s="103" t="str">
        <f t="shared" si="45"/>
        <v>Unmetered Scattered Load</v>
      </c>
      <c r="D415" s="114" t="s">
        <v>54</v>
      </c>
      <c r="E415" s="25"/>
      <c r="F415" s="36">
        <f>'VRZ BI (2030)'!I415</f>
        <v>2.7777067866125828E-3</v>
      </c>
      <c r="G415" s="115">
        <f>IF($E403&gt;0, $E403, $E402)</f>
        <v>450</v>
      </c>
      <c r="H415" s="116">
        <f>G415*F415</f>
        <v>1.2499680539756624</v>
      </c>
      <c r="I415" s="35">
        <v>2.7777067866125828E-3</v>
      </c>
      <c r="J415" s="117">
        <f>IF($E403&gt;0, $E403, $E402)</f>
        <v>450</v>
      </c>
      <c r="K415" s="118">
        <f>J415*I415</f>
        <v>1.2499680539756624</v>
      </c>
      <c r="L415" s="119">
        <f t="shared" si="46"/>
        <v>0</v>
      </c>
      <c r="M415" s="120">
        <f>IF(ISERROR(L415/H415), "", L415/H415)</f>
        <v>0</v>
      </c>
    </row>
    <row r="416" spans="1:14" x14ac:dyDescent="0.25">
      <c r="A416" s="103" t="str">
        <f t="shared" si="45"/>
        <v>Unmetered Scattered Load</v>
      </c>
      <c r="B416" s="103" t="s">
        <v>55</v>
      </c>
      <c r="C416" s="24">
        <f>B22</f>
        <v>7</v>
      </c>
      <c r="D416" s="46" t="s">
        <v>56</v>
      </c>
      <c r="E416" s="47"/>
      <c r="F416" s="48"/>
      <c r="G416" s="49"/>
      <c r="H416" s="50">
        <f>SUM(H410:H415)</f>
        <v>26.114968053975666</v>
      </c>
      <c r="I416" s="51"/>
      <c r="J416" s="52"/>
      <c r="K416" s="50">
        <f>SUM(K410:K415)</f>
        <v>28.074968053975663</v>
      </c>
      <c r="L416" s="41">
        <f t="shared" si="46"/>
        <v>1.9599999999999973</v>
      </c>
      <c r="M416" s="42">
        <f>IF((H416)=0,"",(L416/H416))</f>
        <v>7.5052743543433623E-2</v>
      </c>
    </row>
    <row r="417" spans="1:15" x14ac:dyDescent="0.25">
      <c r="A417" s="103" t="str">
        <f t="shared" si="45"/>
        <v>Unmetered Scattered Load</v>
      </c>
      <c r="D417" s="123" t="s">
        <v>57</v>
      </c>
      <c r="E417" s="25"/>
      <c r="F417" s="34">
        <f>IF((E402*12&gt;=150000), 0, IF(E401="RPP",(F433*OffPeakPer+F434*MidPeakPer+F435*OnPeakPer),IF(E401="Non-RPP (Retailer)",F436,F437)))</f>
        <v>0.12752000000000002</v>
      </c>
      <c r="G417" s="43">
        <f>IF(F417=0, 0, $E402*E404-E402)</f>
        <v>18.675000000000068</v>
      </c>
      <c r="H417" s="28">
        <f t="shared" ref="H417:H424" si="47">G417*F417</f>
        <v>2.3814360000000092</v>
      </c>
      <c r="I417" s="35">
        <f>IF((E402*12&gt;=150000), 0, IF(E401="RPP",(I433*OffPeakPer+I434*MidPeakPer+I435*OnPeakPer),IF(E401="Non-RPP (Retailer)",I436,I437)))</f>
        <v>0.12752000000000002</v>
      </c>
      <c r="J417" s="44">
        <f>IF(I417=0, 0, E402*E405-E402)</f>
        <v>18.675000000000068</v>
      </c>
      <c r="K417" s="31">
        <f t="shared" ref="K417:K424" si="48">J417*I417</f>
        <v>2.3814360000000092</v>
      </c>
      <c r="L417" s="119">
        <f t="shared" si="46"/>
        <v>0</v>
      </c>
      <c r="M417" s="120">
        <f t="shared" ref="M417:M424" si="49">IF(ISERROR(L417/H417), "", L417/H417)</f>
        <v>0</v>
      </c>
    </row>
    <row r="418" spans="1:15" ht="26.4" x14ac:dyDescent="0.25">
      <c r="A418" s="103" t="str">
        <f t="shared" si="45"/>
        <v>Unmetered Scattered Load</v>
      </c>
      <c r="D418" s="123" t="s">
        <v>58</v>
      </c>
      <c r="E418" s="25"/>
      <c r="F418" s="36">
        <f>'VRZ BI (2030)'!I418</f>
        <v>0</v>
      </c>
      <c r="G418" s="55">
        <f>IF($E403&gt;0, $E403, $E402)</f>
        <v>450</v>
      </c>
      <c r="H418" s="116">
        <f t="shared" si="47"/>
        <v>0</v>
      </c>
      <c r="I418" s="35">
        <v>0</v>
      </c>
      <c r="J418" s="56">
        <f>IF($E403&gt;0, $E403, $E402)</f>
        <v>450</v>
      </c>
      <c r="K418" s="118">
        <f t="shared" si="48"/>
        <v>0</v>
      </c>
      <c r="L418" s="119">
        <f t="shared" si="46"/>
        <v>0</v>
      </c>
      <c r="M418" s="120" t="str">
        <f t="shared" si="49"/>
        <v/>
      </c>
    </row>
    <row r="419" spans="1:15" x14ac:dyDescent="0.25">
      <c r="A419" s="103" t="str">
        <f t="shared" si="45"/>
        <v>Unmetered Scattered Load</v>
      </c>
      <c r="D419" s="123" t="s">
        <v>59</v>
      </c>
      <c r="E419" s="25"/>
      <c r="F419" s="36">
        <f>'VRZ BI (2030)'!I419</f>
        <v>0</v>
      </c>
      <c r="G419" s="55">
        <f>IF($E403&gt;0, $E403, $E402)</f>
        <v>450</v>
      </c>
      <c r="H419" s="116">
        <f t="shared" si="47"/>
        <v>0</v>
      </c>
      <c r="I419" s="35">
        <v>0</v>
      </c>
      <c r="J419" s="56">
        <f>IF($E403&gt;0, $E403, $E402)</f>
        <v>450</v>
      </c>
      <c r="K419" s="118">
        <f t="shared" si="48"/>
        <v>0</v>
      </c>
      <c r="L419" s="119">
        <f t="shared" si="46"/>
        <v>0</v>
      </c>
      <c r="M419" s="120" t="str">
        <f t="shared" si="49"/>
        <v/>
      </c>
    </row>
    <row r="420" spans="1:15" x14ac:dyDescent="0.25">
      <c r="A420" s="103" t="str">
        <f t="shared" si="45"/>
        <v>Unmetered Scattered Load</v>
      </c>
      <c r="D420" s="123" t="s">
        <v>60</v>
      </c>
      <c r="E420" s="25"/>
      <c r="F420" s="36">
        <f>'VRZ BI (2030)'!I420</f>
        <v>0</v>
      </c>
      <c r="G420" s="55">
        <f>E402</f>
        <v>450</v>
      </c>
      <c r="H420" s="116">
        <f t="shared" si="47"/>
        <v>0</v>
      </c>
      <c r="I420" s="35">
        <v>0</v>
      </c>
      <c r="J420" s="56">
        <f>E402</f>
        <v>450</v>
      </c>
      <c r="K420" s="118">
        <f t="shared" si="48"/>
        <v>0</v>
      </c>
      <c r="L420" s="119">
        <f t="shared" si="46"/>
        <v>0</v>
      </c>
      <c r="M420" s="120" t="str">
        <f t="shared" si="49"/>
        <v/>
      </c>
    </row>
    <row r="421" spans="1:15" x14ac:dyDescent="0.25">
      <c r="A421" s="103" t="str">
        <f t="shared" si="45"/>
        <v>Unmetered Scattered Load</v>
      </c>
      <c r="D421" s="114" t="s">
        <v>61</v>
      </c>
      <c r="E421" s="25"/>
      <c r="F421" s="36">
        <f>'VRZ BI (2030)'!I421</f>
        <v>1.5831555167730008E-3</v>
      </c>
      <c r="G421" s="55">
        <f>IF($E403&gt;0, $E403, $E402)</f>
        <v>450</v>
      </c>
      <c r="H421" s="116">
        <f t="shared" si="47"/>
        <v>0.71241998254785033</v>
      </c>
      <c r="I421" s="35">
        <v>1.6555288939986694E-3</v>
      </c>
      <c r="J421" s="56">
        <f>IF($E403&gt;0, $E403, $E402)</f>
        <v>450</v>
      </c>
      <c r="K421" s="118">
        <f t="shared" si="48"/>
        <v>0.74498800229940121</v>
      </c>
      <c r="L421" s="119">
        <f t="shared" si="46"/>
        <v>3.2568019751550881E-2</v>
      </c>
      <c r="M421" s="120">
        <f t="shared" si="49"/>
        <v>4.5714635396773728E-2</v>
      </c>
      <c r="O421" s="160"/>
    </row>
    <row r="422" spans="1:15" ht="26.4" x14ac:dyDescent="0.25">
      <c r="A422" s="103" t="str">
        <f t="shared" si="45"/>
        <v>Unmetered Scattered Load</v>
      </c>
      <c r="D422" s="123" t="s">
        <v>62</v>
      </c>
      <c r="E422" s="25"/>
      <c r="F422" s="26">
        <f>'VRZ BI (2030)'!I422</f>
        <v>0</v>
      </c>
      <c r="G422" s="115">
        <v>1</v>
      </c>
      <c r="H422" s="116">
        <f t="shared" si="47"/>
        <v>0</v>
      </c>
      <c r="I422" s="45">
        <v>0</v>
      </c>
      <c r="J422" s="121">
        <v>1</v>
      </c>
      <c r="K422" s="118">
        <f t="shared" si="48"/>
        <v>0</v>
      </c>
      <c r="L422" s="119">
        <f t="shared" si="46"/>
        <v>0</v>
      </c>
      <c r="M422" s="120" t="str">
        <f t="shared" si="49"/>
        <v/>
      </c>
    </row>
    <row r="423" spans="1:15" x14ac:dyDescent="0.25">
      <c r="A423" s="103" t="str">
        <f t="shared" si="45"/>
        <v>Unmetered Scattered Load</v>
      </c>
      <c r="D423" s="114" t="s">
        <v>63</v>
      </c>
      <c r="E423" s="25"/>
      <c r="F423" s="26">
        <f>'VRZ BI (2030)'!I423</f>
        <v>0</v>
      </c>
      <c r="G423" s="115">
        <v>1</v>
      </c>
      <c r="H423" s="116">
        <f t="shared" si="47"/>
        <v>0</v>
      </c>
      <c r="I423" s="45">
        <v>0</v>
      </c>
      <c r="J423" s="121">
        <v>1</v>
      </c>
      <c r="K423" s="118">
        <f t="shared" si="48"/>
        <v>0</v>
      </c>
      <c r="L423" s="119">
        <f t="shared" si="46"/>
        <v>0</v>
      </c>
      <c r="M423" s="120" t="str">
        <f t="shared" si="49"/>
        <v/>
      </c>
    </row>
    <row r="424" spans="1:15" x14ac:dyDescent="0.25">
      <c r="A424" s="103" t="str">
        <f t="shared" si="45"/>
        <v>Unmetered Scattered Load</v>
      </c>
      <c r="D424" s="114" t="s">
        <v>64</v>
      </c>
      <c r="E424" s="25"/>
      <c r="F424" s="36">
        <f>'VRZ BI (2030)'!I424</f>
        <v>1.4406112911347939E-4</v>
      </c>
      <c r="G424" s="55">
        <f>IF($E403&gt;0, $E403, $E402)</f>
        <v>450</v>
      </c>
      <c r="H424" s="116">
        <f t="shared" si="47"/>
        <v>6.4827508101065731E-2</v>
      </c>
      <c r="I424" s="35">
        <v>1.4406112911347939E-4</v>
      </c>
      <c r="J424" s="56">
        <f>IF($E403&gt;0, $E403, $E402)</f>
        <v>450</v>
      </c>
      <c r="K424" s="118">
        <f t="shared" si="48"/>
        <v>6.4827508101065731E-2</v>
      </c>
      <c r="L424" s="119">
        <f t="shared" si="46"/>
        <v>0</v>
      </c>
      <c r="M424" s="120">
        <f t="shared" si="49"/>
        <v>0</v>
      </c>
    </row>
    <row r="425" spans="1:15" ht="26.4" x14ac:dyDescent="0.25">
      <c r="A425" s="103" t="str">
        <f t="shared" si="45"/>
        <v>Unmetered Scattered Load</v>
      </c>
      <c r="B425" s="103" t="s">
        <v>65</v>
      </c>
      <c r="C425" s="24">
        <f>B22</f>
        <v>7</v>
      </c>
      <c r="D425" s="46" t="s">
        <v>66</v>
      </c>
      <c r="E425" s="47"/>
      <c r="F425" s="48"/>
      <c r="G425" s="49"/>
      <c r="H425" s="50">
        <f>SUM(H416:H424)</f>
        <v>29.273651544624588</v>
      </c>
      <c r="I425" s="51"/>
      <c r="J425" s="52"/>
      <c r="K425" s="50">
        <f>SUM(K416:K424)</f>
        <v>31.266219564376136</v>
      </c>
      <c r="L425" s="41">
        <f t="shared" si="46"/>
        <v>1.9925680197515483</v>
      </c>
      <c r="M425" s="42">
        <f>IF((H425)=0,"",(L425/H425))</f>
        <v>6.8066944662304563E-2</v>
      </c>
    </row>
    <row r="426" spans="1:15" x14ac:dyDescent="0.25">
      <c r="A426" s="103" t="str">
        <f t="shared" si="45"/>
        <v>Unmetered Scattered Load</v>
      </c>
      <c r="D426" s="126" t="s">
        <v>67</v>
      </c>
      <c r="E426" s="25"/>
      <c r="F426" s="36">
        <f>'VRZ BI (2030)'!I426</f>
        <v>1.3899999999999999E-2</v>
      </c>
      <c r="G426" s="43">
        <f>IF($E403&gt;0, $E403, $E402*$E404)</f>
        <v>468.67500000000007</v>
      </c>
      <c r="H426" s="116">
        <f>G426*F426</f>
        <v>6.5145825000000004</v>
      </c>
      <c r="I426" s="35">
        <v>1.47E-2</v>
      </c>
      <c r="J426" s="44">
        <f>IF($E403&gt;0, $E403, $E402*$E405)</f>
        <v>468.67500000000007</v>
      </c>
      <c r="K426" s="118">
        <f>J426*I426</f>
        <v>6.8895225000000009</v>
      </c>
      <c r="L426" s="119">
        <f t="shared" si="46"/>
        <v>0.3749400000000005</v>
      </c>
      <c r="M426" s="120">
        <f>IF(ISERROR(L426/H426), "", L426/H426)</f>
        <v>5.7553956834532446E-2</v>
      </c>
      <c r="N426" s="127" t="str">
        <f>IF(ISERROR(ABS(M426)), "", IF(ABS(M426)&gt;=4%, "In the manager's summary, discuss the reasoning for the change in RTSR rates", ""))</f>
        <v>In the manager's summary, discuss the reasoning for the change in RTSR rates</v>
      </c>
      <c r="O426" s="160"/>
    </row>
    <row r="427" spans="1:15" ht="26.4" x14ac:dyDescent="0.25">
      <c r="A427" s="103" t="str">
        <f t="shared" si="45"/>
        <v>Unmetered Scattered Load</v>
      </c>
      <c r="D427" s="128" t="s">
        <v>68</v>
      </c>
      <c r="E427" s="25"/>
      <c r="F427" s="36">
        <f>'VRZ BI (2030)'!I427</f>
        <v>1.04E-2</v>
      </c>
      <c r="G427" s="43">
        <f>IF($E403&gt;0, $E403, $E402*$E404)</f>
        <v>468.67500000000007</v>
      </c>
      <c r="H427" s="116">
        <f>G427*F427</f>
        <v>4.8742200000000002</v>
      </c>
      <c r="I427" s="35">
        <v>1.0999999999999999E-2</v>
      </c>
      <c r="J427" s="44">
        <f>IF($E403&gt;0, $E403, $E402*$E405)</f>
        <v>468.67500000000007</v>
      </c>
      <c r="K427" s="118">
        <f>J427*I427</f>
        <v>5.1554250000000001</v>
      </c>
      <c r="L427" s="119">
        <f t="shared" si="46"/>
        <v>0.28120499999999993</v>
      </c>
      <c r="M427" s="120">
        <f>IF(ISERROR(L427/H427), "", L427/H427)</f>
        <v>5.7692307692307675E-2</v>
      </c>
      <c r="N427" s="127" t="str">
        <f>IF(ISERROR(ABS(M427)), "", IF(ABS(M427)&gt;=4%, "In the manager's summary, discuss the reasoning for the change in RTSR rates", ""))</f>
        <v>In the manager's summary, discuss the reasoning for the change in RTSR rates</v>
      </c>
      <c r="O427" s="160"/>
    </row>
    <row r="428" spans="1:15" ht="26.4" x14ac:dyDescent="0.25">
      <c r="A428" s="103" t="str">
        <f t="shared" si="45"/>
        <v>Unmetered Scattered Load</v>
      </c>
      <c r="B428" s="103" t="s">
        <v>69</v>
      </c>
      <c r="C428" s="24">
        <f>B22</f>
        <v>7</v>
      </c>
      <c r="D428" s="46" t="s">
        <v>70</v>
      </c>
      <c r="E428" s="47"/>
      <c r="F428" s="48"/>
      <c r="G428" s="49"/>
      <c r="H428" s="50">
        <f>SUM(H425:H427)</f>
        <v>40.662454044624589</v>
      </c>
      <c r="I428" s="51"/>
      <c r="J428" s="52"/>
      <c r="K428" s="50">
        <f>SUM(K425:K427)</f>
        <v>43.311167064376136</v>
      </c>
      <c r="L428" s="41">
        <f t="shared" si="46"/>
        <v>2.6487130197515469</v>
      </c>
      <c r="M428" s="42">
        <f>IF((H428)=0,"",(L428/H428))</f>
        <v>6.5139035062781611E-2</v>
      </c>
    </row>
    <row r="429" spans="1:15" ht="26.4" x14ac:dyDescent="0.25">
      <c r="A429" s="103" t="str">
        <f t="shared" si="45"/>
        <v>Unmetered Scattered Load</v>
      </c>
      <c r="D429" s="129" t="s">
        <v>71</v>
      </c>
      <c r="E429" s="25"/>
      <c r="F429" s="34">
        <v>4.7000000000000002E-3</v>
      </c>
      <c r="G429" s="43">
        <f>E402*E404</f>
        <v>468.67500000000007</v>
      </c>
      <c r="H429" s="53">
        <f>G429*F429</f>
        <v>2.2027725000000005</v>
      </c>
      <c r="I429" s="35">
        <f>F429</f>
        <v>4.7000000000000002E-3</v>
      </c>
      <c r="J429" s="44">
        <f>E402*E405</f>
        <v>468.67500000000007</v>
      </c>
      <c r="K429" s="31">
        <f>J429*I429</f>
        <v>2.2027725000000005</v>
      </c>
      <c r="L429" s="119">
        <f t="shared" si="46"/>
        <v>0</v>
      </c>
      <c r="M429" s="120">
        <f>IF(ISERROR(L429/H429), "", L429/H429)</f>
        <v>0</v>
      </c>
    </row>
    <row r="430" spans="1:15" ht="26.4" x14ac:dyDescent="0.25">
      <c r="A430" s="103" t="str">
        <f t="shared" si="45"/>
        <v>Unmetered Scattered Load</v>
      </c>
      <c r="D430" s="129" t="s">
        <v>72</v>
      </c>
      <c r="E430" s="25"/>
      <c r="F430" s="34">
        <v>5.9999999999999995E-4</v>
      </c>
      <c r="G430" s="43">
        <f>E402*E404</f>
        <v>468.67500000000007</v>
      </c>
      <c r="H430" s="53">
        <f>G430*F430</f>
        <v>0.28120500000000004</v>
      </c>
      <c r="I430" s="35">
        <f>F430</f>
        <v>5.9999999999999995E-4</v>
      </c>
      <c r="J430" s="44">
        <f>E402*E405</f>
        <v>468.67500000000007</v>
      </c>
      <c r="K430" s="31">
        <f>J430*I430</f>
        <v>0.28120500000000004</v>
      </c>
      <c r="L430" s="119">
        <f t="shared" si="46"/>
        <v>0</v>
      </c>
      <c r="M430" s="120">
        <f>IF(ISERROR(L430/H430), "", L430/H430)</f>
        <v>0</v>
      </c>
    </row>
    <row r="431" spans="1:15" x14ac:dyDescent="0.25">
      <c r="A431" s="103" t="str">
        <f t="shared" si="45"/>
        <v>Unmetered Scattered Load</v>
      </c>
      <c r="D431" s="25" t="s">
        <v>73</v>
      </c>
      <c r="E431" s="25"/>
      <c r="F431" s="54">
        <v>0.25</v>
      </c>
      <c r="G431" s="115">
        <v>1</v>
      </c>
      <c r="H431" s="130">
        <f>G431*F431</f>
        <v>0.25</v>
      </c>
      <c r="I431" s="45">
        <v>0.25</v>
      </c>
      <c r="J431" s="117">
        <v>1</v>
      </c>
      <c r="K431" s="118">
        <f>J431*I431</f>
        <v>0.25</v>
      </c>
      <c r="L431" s="119">
        <f t="shared" si="46"/>
        <v>0</v>
      </c>
      <c r="M431" s="120">
        <f>IF(ISERROR(L431/H431), "", L431/H431)</f>
        <v>0</v>
      </c>
    </row>
    <row r="432" spans="1:15" ht="26.4" hidden="1" customHeight="1" x14ac:dyDescent="0.25">
      <c r="A432" s="103" t="str">
        <f t="shared" si="45"/>
        <v>Unmetered Scattered Load</v>
      </c>
      <c r="D432" s="129" t="s">
        <v>74</v>
      </c>
      <c r="E432" s="25"/>
      <c r="F432" s="34"/>
      <c r="G432" s="55"/>
      <c r="H432" s="130"/>
      <c r="I432" s="35"/>
      <c r="J432" s="56"/>
      <c r="K432" s="118"/>
      <c r="L432" s="119"/>
      <c r="M432" s="120"/>
    </row>
    <row r="433" spans="1:13" x14ac:dyDescent="0.25">
      <c r="A433" s="103" t="str">
        <f t="shared" si="45"/>
        <v>Unmetered Scattered Load</v>
      </c>
      <c r="B433" s="103" t="s">
        <v>12</v>
      </c>
      <c r="D433" s="25" t="s">
        <v>75</v>
      </c>
      <c r="E433" s="25"/>
      <c r="F433" s="34">
        <v>9.8000000000000004E-2</v>
      </c>
      <c r="G433" s="55">
        <f>IF(AND(E402*12&gt;=150000),OffPeakPer*E402*E404,OffPeakPer*E402)</f>
        <v>288</v>
      </c>
      <c r="H433" s="130">
        <f>G433*F433</f>
        <v>28.224</v>
      </c>
      <c r="I433" s="35">
        <f>F433</f>
        <v>9.8000000000000004E-2</v>
      </c>
      <c r="J433" s="56">
        <f>IF(AND(E402*12&gt;=150000),OffPeakPer*E402*E405,OffPeakPer*E402)</f>
        <v>288</v>
      </c>
      <c r="K433" s="118">
        <f>J433*I433</f>
        <v>28.224</v>
      </c>
      <c r="L433" s="119">
        <f>K433-H433</f>
        <v>0</v>
      </c>
      <c r="M433" s="120">
        <f>IF(ISERROR(L433/H433), "", L433/H433)</f>
        <v>0</v>
      </c>
    </row>
    <row r="434" spans="1:13" x14ac:dyDescent="0.25">
      <c r="A434" s="103" t="str">
        <f t="shared" si="45"/>
        <v>Unmetered Scattered Load</v>
      </c>
      <c r="B434" s="103" t="s">
        <v>12</v>
      </c>
      <c r="D434" s="25" t="s">
        <v>76</v>
      </c>
      <c r="E434" s="25"/>
      <c r="F434" s="34">
        <v>0.157</v>
      </c>
      <c r="G434" s="55">
        <f>IF(AND(E402*12&gt;=150000),MidPeakPer*E402*E404,MidPeakPer*E402)</f>
        <v>81</v>
      </c>
      <c r="H434" s="130">
        <f>G434*F434</f>
        <v>12.717000000000001</v>
      </c>
      <c r="I434" s="35">
        <f>F434</f>
        <v>0.157</v>
      </c>
      <c r="J434" s="56">
        <f>IF(AND(E402*12&gt;=150000),MidPeakPer*E402*E405,MidPeakPer*E402)</f>
        <v>81</v>
      </c>
      <c r="K434" s="118">
        <f>J434*I434</f>
        <v>12.717000000000001</v>
      </c>
      <c r="L434" s="119">
        <f>K434-H434</f>
        <v>0</v>
      </c>
      <c r="M434" s="120">
        <f>IF(ISERROR(L434/H434), "", L434/H434)</f>
        <v>0</v>
      </c>
    </row>
    <row r="435" spans="1:13" ht="13.8" thickBot="1" x14ac:dyDescent="0.3">
      <c r="A435" s="103" t="str">
        <f t="shared" si="45"/>
        <v>Unmetered Scattered Load</v>
      </c>
      <c r="B435" s="103" t="s">
        <v>12</v>
      </c>
      <c r="D435" s="103" t="s">
        <v>77</v>
      </c>
      <c r="E435" s="25"/>
      <c r="F435" s="34">
        <v>0.20300000000000001</v>
      </c>
      <c r="G435" s="55">
        <f>IF(AND(E402*12&gt;=150000),OnPeakPer*E402*E404,OnPeakPer*E402)</f>
        <v>81</v>
      </c>
      <c r="H435" s="130">
        <f>G435*F435</f>
        <v>16.443000000000001</v>
      </c>
      <c r="I435" s="35">
        <f>F435</f>
        <v>0.20300000000000001</v>
      </c>
      <c r="J435" s="56">
        <f>IF(AND(E402*12&gt;=150000),OnPeakPer*E402*E405,OnPeakPer*E402)</f>
        <v>81</v>
      </c>
      <c r="K435" s="118">
        <f>J435*I435</f>
        <v>16.443000000000001</v>
      </c>
      <c r="L435" s="119">
        <f>K435-H435</f>
        <v>0</v>
      </c>
      <c r="M435" s="120">
        <f>IF(ISERROR(L435/H435), "", L435/H435)</f>
        <v>0</v>
      </c>
    </row>
    <row r="436" spans="1:13" ht="13.8" hidden="1" customHeight="1" thickBot="1" x14ac:dyDescent="0.3">
      <c r="A436" s="103" t="str">
        <f t="shared" si="45"/>
        <v>Unmetered Scattered Load</v>
      </c>
      <c r="B436" s="103" t="s">
        <v>78</v>
      </c>
      <c r="D436" s="25" t="s">
        <v>79</v>
      </c>
      <c r="E436" s="25"/>
      <c r="F436" s="34">
        <v>0.11308</v>
      </c>
      <c r="G436" s="55">
        <f>IF(AND(E402*12&gt;=150000),E402*E404,E402)</f>
        <v>450</v>
      </c>
      <c r="H436" s="130">
        <f>G436*F436</f>
        <v>50.886000000000003</v>
      </c>
      <c r="I436" s="35">
        <f>F436</f>
        <v>0.11308</v>
      </c>
      <c r="J436" s="56">
        <f>IF(AND(E402*12&gt;=150000),E402*E405,E402)</f>
        <v>450</v>
      </c>
      <c r="K436" s="118">
        <f>J436*I436</f>
        <v>50.886000000000003</v>
      </c>
      <c r="L436" s="119">
        <f>K436-H436</f>
        <v>0</v>
      </c>
      <c r="M436" s="120">
        <f>IF(ISERROR(L436/H436), "", L436/H436)</f>
        <v>0</v>
      </c>
    </row>
    <row r="437" spans="1:13" ht="13.8" hidden="1" customHeight="1" thickBot="1" x14ac:dyDescent="0.3">
      <c r="A437" s="103" t="str">
        <f t="shared" si="45"/>
        <v>Unmetered Scattered Load</v>
      </c>
      <c r="B437" s="103" t="s">
        <v>17</v>
      </c>
      <c r="D437" s="25" t="s">
        <v>80</v>
      </c>
      <c r="E437" s="25"/>
      <c r="F437" s="34">
        <v>0.11308</v>
      </c>
      <c r="G437" s="55">
        <f>IF(AND(E402*12&gt;=150000),E402*E404,E402)</f>
        <v>450</v>
      </c>
      <c r="H437" s="130">
        <f>G437*F437</f>
        <v>50.886000000000003</v>
      </c>
      <c r="I437" s="35">
        <f>F437</f>
        <v>0.11308</v>
      </c>
      <c r="J437" s="56">
        <f>IF(AND(E402*12&gt;=150000),E402*E405,E402)</f>
        <v>450</v>
      </c>
      <c r="K437" s="118">
        <f>J437*I437</f>
        <v>50.886000000000003</v>
      </c>
      <c r="L437" s="119">
        <f>K437-H437</f>
        <v>0</v>
      </c>
      <c r="M437" s="120">
        <f>IF(ISERROR(L437/H437), "", L437/H437)</f>
        <v>0</v>
      </c>
    </row>
    <row r="438" spans="1:13" ht="13.8" thickBot="1" x14ac:dyDescent="0.3">
      <c r="A438" s="103" t="str">
        <f t="shared" si="45"/>
        <v>Unmetered Scattered Load</v>
      </c>
      <c r="D438" s="58"/>
      <c r="E438" s="59"/>
      <c r="F438" s="60"/>
      <c r="G438" s="61"/>
      <c r="H438" s="62"/>
      <c r="I438" s="60"/>
      <c r="J438" s="63"/>
      <c r="K438" s="62"/>
      <c r="L438" s="64"/>
      <c r="M438" s="65"/>
    </row>
    <row r="439" spans="1:13" x14ac:dyDescent="0.25">
      <c r="A439" s="103" t="str">
        <f t="shared" si="45"/>
        <v>Unmetered Scattered Load</v>
      </c>
      <c r="B439" s="103" t="s">
        <v>12</v>
      </c>
      <c r="D439" s="135" t="s">
        <v>81</v>
      </c>
      <c r="E439" s="25"/>
      <c r="F439" s="136"/>
      <c r="G439" s="137"/>
      <c r="H439" s="138">
        <f>SUM(H429:H435,H428)</f>
        <v>100.78043154462461</v>
      </c>
      <c r="I439" s="139"/>
      <c r="J439" s="139"/>
      <c r="K439" s="138">
        <f>SUM(K429:K435,K428)</f>
        <v>103.42914456437614</v>
      </c>
      <c r="L439" s="140">
        <f>K439-H439</f>
        <v>2.6487130197515398</v>
      </c>
      <c r="M439" s="141">
        <f>IF((H439)=0,"",(L439/H439))</f>
        <v>2.6282017045925379E-2</v>
      </c>
    </row>
    <row r="440" spans="1:13" x14ac:dyDescent="0.25">
      <c r="A440" s="103" t="str">
        <f t="shared" si="45"/>
        <v>Unmetered Scattered Load</v>
      </c>
      <c r="B440" s="103" t="s">
        <v>12</v>
      </c>
      <c r="D440" s="142" t="s">
        <v>82</v>
      </c>
      <c r="E440" s="25"/>
      <c r="F440" s="136">
        <v>0.13</v>
      </c>
      <c r="G440" s="143"/>
      <c r="H440" s="144">
        <f>H439*F440</f>
        <v>13.101456100801199</v>
      </c>
      <c r="I440" s="145">
        <v>0.13</v>
      </c>
      <c r="J440" s="115"/>
      <c r="K440" s="144">
        <f>K439*I440</f>
        <v>13.4457887933689</v>
      </c>
      <c r="L440" s="119">
        <f>K440-H440</f>
        <v>0.3443326925677006</v>
      </c>
      <c r="M440" s="146">
        <f>IF((H440)=0,"",(L440/H440))</f>
        <v>2.6282017045925414E-2</v>
      </c>
    </row>
    <row r="441" spans="1:13" ht="14.4" x14ac:dyDescent="0.3">
      <c r="A441" s="103" t="str">
        <f t="shared" si="45"/>
        <v>Unmetered Scattered Load</v>
      </c>
      <c r="B441" s="103" t="s">
        <v>12</v>
      </c>
      <c r="D441" s="142" t="s">
        <v>83</v>
      </c>
      <c r="E441" s="147"/>
      <c r="F441" s="148">
        <f>OER</f>
        <v>0.23499999999999999</v>
      </c>
      <c r="G441" s="143"/>
      <c r="H441" s="144">
        <f>IF(OR(ISNUMBER(SEARCH("[DGEN]", E400))=TRUE, ISNUMBER(SEARCH("STREET LIGHT", E400))=TRUE), 0, IF(AND(E402=0, E403=0),0, IF(AND(E403=0, E402*12&gt;250000), 0, IF(AND(E402=0, E403&gt;=50), 0, IF(E402*12&lt;=250000, F441*H439*-1, IF(E403&lt;50, F441*H439*-1, 0))))))</f>
        <v>-23.683401412986782</v>
      </c>
      <c r="I441" s="148">
        <f>OER</f>
        <v>0.23499999999999999</v>
      </c>
      <c r="J441" s="115"/>
      <c r="K441" s="144">
        <f>IF(OR(ISNUMBER(SEARCH("[DGEN]", E400))=TRUE, ISNUMBER(SEARCH("STREET LIGHT", E400))=TRUE), 0, IF(AND(E402=0, E403=0),0, IF(AND(E403=0, E402*12&gt;250000), 0, IF(AND(E402=0, E403&gt;=50), 0, IF(E402*12&lt;=250000, I441*K439*-1, IF(E403&lt;50, I441*K439*-1, 0))))))</f>
        <v>-24.305848972628393</v>
      </c>
      <c r="L441" s="119">
        <f>K441-H441</f>
        <v>-0.62244755964161058</v>
      </c>
      <c r="M441" s="146"/>
    </row>
    <row r="442" spans="1:13" ht="13.8" thickBot="1" x14ac:dyDescent="0.3">
      <c r="A442" s="103" t="str">
        <f t="shared" si="45"/>
        <v>Unmetered Scattered Load</v>
      </c>
      <c r="B442" s="103" t="s">
        <v>84</v>
      </c>
      <c r="C442" s="24">
        <f>B22</f>
        <v>7</v>
      </c>
      <c r="D442" s="247" t="s">
        <v>85</v>
      </c>
      <c r="E442" s="247"/>
      <c r="F442" s="77"/>
      <c r="G442" s="78"/>
      <c r="H442" s="79">
        <f>H439+H440+H441</f>
        <v>90.198486232439024</v>
      </c>
      <c r="I442" s="80"/>
      <c r="J442" s="80"/>
      <c r="K442" s="81">
        <f>K439+K440+K441</f>
        <v>92.569084385116653</v>
      </c>
      <c r="L442" s="82">
        <f>K442-H442</f>
        <v>2.3705981526776299</v>
      </c>
      <c r="M442" s="83">
        <f>IF((H442)=0,"",(L442/H442))</f>
        <v>2.62820170459254E-2</v>
      </c>
    </row>
    <row r="443" spans="1:13" ht="13.8" thickBot="1" x14ac:dyDescent="0.3">
      <c r="A443" s="103" t="str">
        <f t="shared" si="45"/>
        <v>Unmetered Scattered Load</v>
      </c>
      <c r="B443" s="103" t="s">
        <v>12</v>
      </c>
      <c r="D443" s="58"/>
      <c r="E443" s="59"/>
      <c r="F443" s="60"/>
      <c r="G443" s="61"/>
      <c r="H443" s="62"/>
      <c r="I443" s="60"/>
      <c r="J443" s="63"/>
      <c r="K443" s="62"/>
      <c r="L443" s="64"/>
      <c r="M443" s="65"/>
    </row>
    <row r="444" spans="1:13" hidden="1" x14ac:dyDescent="0.25">
      <c r="A444" s="103" t="str">
        <f t="shared" si="45"/>
        <v>Unmetered Scattered Load</v>
      </c>
      <c r="B444" s="103" t="s">
        <v>78</v>
      </c>
      <c r="D444" s="135" t="s">
        <v>86</v>
      </c>
      <c r="E444" s="25"/>
      <c r="F444" s="136"/>
      <c r="G444" s="137"/>
      <c r="H444" s="138">
        <f>SUM(H436,H429:H432,H428)</f>
        <v>94.282431544624586</v>
      </c>
      <c r="I444" s="139"/>
      <c r="J444" s="139"/>
      <c r="K444" s="138">
        <f>SUM(K436,K429:K432,K428)</f>
        <v>96.93114456437614</v>
      </c>
      <c r="L444" s="140">
        <f>K444-H444</f>
        <v>2.648713019751554</v>
      </c>
      <c r="M444" s="141">
        <f>IF((H444)=0,"",(L444/H444))</f>
        <v>2.8093388941691624E-2</v>
      </c>
    </row>
    <row r="445" spans="1:13" hidden="1" x14ac:dyDescent="0.25">
      <c r="A445" s="103" t="str">
        <f t="shared" si="45"/>
        <v>Unmetered Scattered Load</v>
      </c>
      <c r="B445" s="103" t="s">
        <v>78</v>
      </c>
      <c r="D445" s="142" t="s">
        <v>82</v>
      </c>
      <c r="E445" s="25"/>
      <c r="F445" s="136">
        <v>0.13</v>
      </c>
      <c r="G445" s="137"/>
      <c r="H445" s="144">
        <f>H444*F445</f>
        <v>12.256716100801196</v>
      </c>
      <c r="I445" s="136">
        <v>0.13</v>
      </c>
      <c r="J445" s="145"/>
      <c r="K445" s="144">
        <f>K444*I445</f>
        <v>12.601048793368898</v>
      </c>
      <c r="L445" s="119">
        <f>K445-H445</f>
        <v>0.34433269256770238</v>
      </c>
      <c r="M445" s="146">
        <f>IF((H445)=0,"",(L445/H445))</f>
        <v>2.8093388941691656E-2</v>
      </c>
    </row>
    <row r="446" spans="1:13" ht="14.4" hidden="1" x14ac:dyDescent="0.3">
      <c r="A446" s="103" t="str">
        <f t="shared" si="45"/>
        <v>Unmetered Scattered Load</v>
      </c>
      <c r="B446" s="103" t="s">
        <v>78</v>
      </c>
      <c r="D446" s="142" t="s">
        <v>83</v>
      </c>
      <c r="E446" s="147"/>
      <c r="F446" s="148">
        <f>OER</f>
        <v>0.23499999999999999</v>
      </c>
      <c r="G446" s="137"/>
      <c r="H446" s="144">
        <f>IF(OR(ISNUMBER(SEARCH("[DGEN]", E400))=TRUE, ISNUMBER(SEARCH("STREET LIGHT", E400))=TRUE), 0, IF(AND(E402=0, E403=0),0, IF(AND(E403=0, E402*12&gt;250000), 0, IF(AND(E402=0, E403&gt;=50), 0, IF(E402*12&lt;=250000, F446*H444*-1, IF(E403&lt;50, F446*H444*-1, 0))))))</f>
        <v>-22.156371412986775</v>
      </c>
      <c r="I446" s="148">
        <f>OER</f>
        <v>0.23499999999999999</v>
      </c>
      <c r="J446" s="145"/>
      <c r="K446" s="144">
        <f>IF(OR(ISNUMBER(SEARCH("[DGEN]", E400))=TRUE, ISNUMBER(SEARCH("STREET LIGHT", E400))=TRUE), 0, IF(AND(E402=0, E403=0),0, IF(AND(E403=0, E402*12&gt;250000), 0, IF(AND(E402=0, E403&gt;=50), 0, IF(E402*12&lt;=250000, I446*K444*-1, IF(E403&lt;50, I446*K444*-1, 0))))))</f>
        <v>-22.778818972628393</v>
      </c>
      <c r="L446" s="119"/>
      <c r="M446" s="146"/>
    </row>
    <row r="447" spans="1:13" hidden="1" x14ac:dyDescent="0.25">
      <c r="A447" s="103" t="str">
        <f t="shared" si="45"/>
        <v>Unmetered Scattered Load</v>
      </c>
      <c r="B447" s="103" t="s">
        <v>87</v>
      </c>
      <c r="D447" s="248" t="s">
        <v>86</v>
      </c>
      <c r="E447" s="248"/>
      <c r="F447" s="149"/>
      <c r="G447" s="143"/>
      <c r="H447" s="138">
        <f>SUM(H444,H445)</f>
        <v>106.53914764542579</v>
      </c>
      <c r="I447" s="150"/>
      <c r="J447" s="150"/>
      <c r="K447" s="138">
        <f>SUM(K444,K445)</f>
        <v>109.53219335774504</v>
      </c>
      <c r="L447" s="140">
        <f>K447-H447</f>
        <v>2.9930457123192582</v>
      </c>
      <c r="M447" s="141">
        <f>IF((H447)=0,"",(L447/H447))</f>
        <v>2.8093388941691645E-2</v>
      </c>
    </row>
    <row r="448" spans="1:13" ht="13.8" hidden="1" thickBot="1" x14ac:dyDescent="0.3">
      <c r="A448" s="103" t="str">
        <f t="shared" si="45"/>
        <v>Unmetered Scattered Load</v>
      </c>
      <c r="B448" s="103" t="s">
        <v>78</v>
      </c>
      <c r="D448" s="131"/>
      <c r="E448" s="132"/>
      <c r="F448" s="151"/>
      <c r="G448" s="152"/>
      <c r="H448" s="153"/>
      <c r="I448" s="151"/>
      <c r="J448" s="133"/>
      <c r="K448" s="153"/>
      <c r="L448" s="154"/>
      <c r="M448" s="134"/>
    </row>
    <row r="449" spans="1:14" hidden="1" x14ac:dyDescent="0.25">
      <c r="A449" s="103" t="str">
        <f t="shared" si="45"/>
        <v>Unmetered Scattered Load</v>
      </c>
      <c r="B449" s="103" t="s">
        <v>17</v>
      </c>
      <c r="D449" s="135" t="s">
        <v>88</v>
      </c>
      <c r="E449" s="25"/>
      <c r="F449" s="136"/>
      <c r="G449" s="137"/>
      <c r="H449" s="138">
        <f>SUM(H437,H429:H432,H428)</f>
        <v>94.282431544624586</v>
      </c>
      <c r="I449" s="139"/>
      <c r="J449" s="139"/>
      <c r="K449" s="138">
        <f>SUM(K437,K429:K432,K428)</f>
        <v>96.93114456437614</v>
      </c>
      <c r="L449" s="140">
        <f>K449-H449</f>
        <v>2.648713019751554</v>
      </c>
      <c r="M449" s="141">
        <f>IF((H449)=0,"",(L449/H449))</f>
        <v>2.8093388941691624E-2</v>
      </c>
    </row>
    <row r="450" spans="1:14" hidden="1" x14ac:dyDescent="0.25">
      <c r="A450" s="103" t="str">
        <f t="shared" si="45"/>
        <v>Unmetered Scattered Load</v>
      </c>
      <c r="B450" s="103" t="s">
        <v>17</v>
      </c>
      <c r="D450" s="142" t="s">
        <v>82</v>
      </c>
      <c r="E450" s="25"/>
      <c r="F450" s="136">
        <v>0.13</v>
      </c>
      <c r="G450" s="137"/>
      <c r="H450" s="144">
        <f>H449*F450</f>
        <v>12.256716100801196</v>
      </c>
      <c r="I450" s="136">
        <v>0.13</v>
      </c>
      <c r="J450" s="145"/>
      <c r="K450" s="144">
        <f>K449*I450</f>
        <v>12.601048793368898</v>
      </c>
      <c r="L450" s="119">
        <f>K450-H450</f>
        <v>0.34433269256770238</v>
      </c>
      <c r="M450" s="146">
        <f>IF((H450)=0,"",(L450/H450))</f>
        <v>2.8093388941691656E-2</v>
      </c>
    </row>
    <row r="451" spans="1:14" ht="14.4" hidden="1" x14ac:dyDescent="0.3">
      <c r="A451" s="103" t="str">
        <f t="shared" si="45"/>
        <v>Unmetered Scattered Load</v>
      </c>
      <c r="B451" s="103" t="s">
        <v>17</v>
      </c>
      <c r="D451" s="142" t="s">
        <v>83</v>
      </c>
      <c r="E451" s="147"/>
      <c r="F451" s="148">
        <f>OER</f>
        <v>0.23499999999999999</v>
      </c>
      <c r="G451" s="137"/>
      <c r="H451" s="144">
        <f>IF(OR(ISNUMBER(SEARCH("[DGEN]", E400))=TRUE, ISNUMBER(SEARCH("STREET LIGHT", E400))=TRUE), 0, IF(AND(E402=0, E403=0),0, IF(AND(E403=0, E402*12&gt;250000), 0, IF(AND(E402=0, E403&gt;=50), 0, IF(E402*12&lt;=250000, F451*H449*-1, IF(E403&lt;50, F451*H449*-1, 0))))))</f>
        <v>-22.156371412986775</v>
      </c>
      <c r="I451" s="148">
        <f>OER</f>
        <v>0.23499999999999999</v>
      </c>
      <c r="J451" s="145"/>
      <c r="K451" s="144">
        <f>IF(OR(ISNUMBER(SEARCH("[DGEN]", E400))=TRUE, ISNUMBER(SEARCH("STREET LIGHT", E400))=TRUE), 0, IF(AND(E402=0, E403=0),0, IF(AND(E403=0, E402*12&gt;250000), 0, IF(AND(E402=0, E403&gt;=50), 0, IF(E402*12&lt;=250000, I451*K449*-1, IF(E403&lt;50, I451*K449*-1, 0))))))</f>
        <v>-22.778818972628393</v>
      </c>
      <c r="L451" s="119"/>
      <c r="M451" s="146"/>
    </row>
    <row r="452" spans="1:14" hidden="1" x14ac:dyDescent="0.25">
      <c r="A452" s="103" t="str">
        <f t="shared" si="45"/>
        <v>Unmetered Scattered Load</v>
      </c>
      <c r="B452" s="103" t="s">
        <v>89</v>
      </c>
      <c r="D452" s="248" t="s">
        <v>88</v>
      </c>
      <c r="E452" s="248"/>
      <c r="F452" s="149"/>
      <c r="G452" s="143"/>
      <c r="H452" s="138">
        <f>SUM(H449,H450)</f>
        <v>106.53914764542579</v>
      </c>
      <c r="I452" s="150"/>
      <c r="J452" s="150"/>
      <c r="K452" s="138">
        <f>SUM(K449,K450)</f>
        <v>109.53219335774504</v>
      </c>
      <c r="L452" s="140">
        <f>K452-H452</f>
        <v>2.9930457123192582</v>
      </c>
      <c r="M452" s="141">
        <f>IF((H452)=0,"",(L452/H452))</f>
        <v>2.8093388941691645E-2</v>
      </c>
    </row>
    <row r="453" spans="1:14" ht="13.8" hidden="1" thickBot="1" x14ac:dyDescent="0.3">
      <c r="A453" s="103" t="str">
        <f t="shared" si="45"/>
        <v>Unmetered Scattered Load</v>
      </c>
      <c r="B453" s="103" t="s">
        <v>17</v>
      </c>
      <c r="D453" s="131"/>
      <c r="E453" s="132"/>
      <c r="F453" s="155"/>
      <c r="G453" s="152"/>
      <c r="H453" s="156"/>
      <c r="I453" s="155"/>
      <c r="J453" s="133"/>
      <c r="K453" s="156"/>
      <c r="L453" s="154"/>
      <c r="M453" s="157"/>
    </row>
    <row r="456" spans="1:14" x14ac:dyDescent="0.25">
      <c r="C456" s="103"/>
      <c r="D456" s="104" t="s">
        <v>34</v>
      </c>
      <c r="E456" s="249" t="str">
        <f>D23</f>
        <v>Sentinel</v>
      </c>
      <c r="F456" s="250"/>
      <c r="G456" s="250"/>
      <c r="H456" s="250"/>
      <c r="I456" s="250"/>
      <c r="J456" s="251"/>
      <c r="K456" s="103" t="str">
        <f>IF(N23="DEMAND - INTERVAL","RTSR - INTERVAL METERED","")</f>
        <v/>
      </c>
    </row>
    <row r="457" spans="1:14" x14ac:dyDescent="0.25">
      <c r="C457" s="103"/>
      <c r="D457" s="104" t="s">
        <v>35</v>
      </c>
      <c r="E457" s="252" t="str">
        <f>H23</f>
        <v>RPP</v>
      </c>
      <c r="F457" s="253"/>
      <c r="G457" s="254"/>
      <c r="H457" s="20"/>
      <c r="I457" s="20"/>
    </row>
    <row r="458" spans="1:14" ht="15.6" x14ac:dyDescent="0.25">
      <c r="C458" s="103"/>
      <c r="D458" s="104" t="s">
        <v>36</v>
      </c>
      <c r="E458" s="21">
        <f>K23</f>
        <v>60</v>
      </c>
      <c r="F458" s="105" t="s">
        <v>11</v>
      </c>
      <c r="J458" s="22"/>
      <c r="K458" s="22"/>
      <c r="L458" s="22"/>
      <c r="M458" s="22"/>
      <c r="N458" s="22"/>
    </row>
    <row r="459" spans="1:14" ht="15.6" x14ac:dyDescent="0.3">
      <c r="C459" s="103"/>
      <c r="D459" s="104" t="s">
        <v>37</v>
      </c>
      <c r="E459" s="21">
        <f>L23</f>
        <v>0.2</v>
      </c>
      <c r="F459" s="106" t="s">
        <v>16</v>
      </c>
      <c r="G459" s="107"/>
      <c r="H459" s="108"/>
      <c r="I459" s="108"/>
      <c r="J459" s="108"/>
    </row>
    <row r="460" spans="1:14" x14ac:dyDescent="0.25">
      <c r="C460" s="103"/>
      <c r="D460" s="104" t="s">
        <v>38</v>
      </c>
      <c r="E460" s="23">
        <f>I23</f>
        <v>1.0415000000000001</v>
      </c>
    </row>
    <row r="461" spans="1:14" x14ac:dyDescent="0.25">
      <c r="C461" s="103"/>
      <c r="D461" s="104" t="s">
        <v>39</v>
      </c>
      <c r="E461" s="23">
        <f>J23</f>
        <v>1.0415000000000001</v>
      </c>
    </row>
    <row r="462" spans="1:14" x14ac:dyDescent="0.25">
      <c r="C462" s="103"/>
    </row>
    <row r="463" spans="1:14" x14ac:dyDescent="0.25">
      <c r="C463" s="103"/>
      <c r="E463" s="105"/>
      <c r="F463" s="237" t="s">
        <v>40</v>
      </c>
      <c r="G463" s="238"/>
      <c r="H463" s="239"/>
      <c r="I463" s="237" t="s">
        <v>41</v>
      </c>
      <c r="J463" s="238"/>
      <c r="K463" s="239"/>
      <c r="L463" s="237" t="s">
        <v>42</v>
      </c>
      <c r="M463" s="239"/>
    </row>
    <row r="464" spans="1:14" x14ac:dyDescent="0.25">
      <c r="C464" s="103"/>
      <c r="E464" s="240"/>
      <c r="F464" s="109" t="s">
        <v>43</v>
      </c>
      <c r="G464" s="109" t="s">
        <v>44</v>
      </c>
      <c r="H464" s="110" t="s">
        <v>45</v>
      </c>
      <c r="I464" s="109" t="s">
        <v>43</v>
      </c>
      <c r="J464" s="111" t="s">
        <v>44</v>
      </c>
      <c r="K464" s="110" t="s">
        <v>45</v>
      </c>
      <c r="L464" s="242" t="s">
        <v>46</v>
      </c>
      <c r="M464" s="244" t="s">
        <v>47</v>
      </c>
    </row>
    <row r="465" spans="1:15" x14ac:dyDescent="0.25">
      <c r="C465" s="103"/>
      <c r="E465" s="241"/>
      <c r="F465" s="112" t="s">
        <v>48</v>
      </c>
      <c r="G465" s="112"/>
      <c r="H465" s="113" t="s">
        <v>48</v>
      </c>
      <c r="I465" s="112" t="s">
        <v>48</v>
      </c>
      <c r="J465" s="113"/>
      <c r="K465" s="113" t="s">
        <v>48</v>
      </c>
      <c r="L465" s="243"/>
      <c r="M465" s="245"/>
    </row>
    <row r="466" spans="1:15" x14ac:dyDescent="0.25">
      <c r="A466" s="103" t="str">
        <f>$E456</f>
        <v>Sentinel</v>
      </c>
      <c r="D466" s="114" t="s">
        <v>49</v>
      </c>
      <c r="E466" s="25"/>
      <c r="F466" s="26">
        <f>'VRZ BI (2030)'!I466</f>
        <v>8.51</v>
      </c>
      <c r="G466" s="115">
        <v>1</v>
      </c>
      <c r="H466" s="116">
        <f>G466*F466</f>
        <v>8.51</v>
      </c>
      <c r="I466" s="45">
        <v>9.17</v>
      </c>
      <c r="J466" s="117">
        <v>1</v>
      </c>
      <c r="K466" s="118">
        <f>J466*I466</f>
        <v>9.17</v>
      </c>
      <c r="L466" s="119">
        <f>K466-H466</f>
        <v>0.66000000000000014</v>
      </c>
      <c r="M466" s="120">
        <f>IF(ISERROR(L466/H466), "", L466/H466)</f>
        <v>7.7555816686251486E-2</v>
      </c>
    </row>
    <row r="467" spans="1:15" x14ac:dyDescent="0.25">
      <c r="A467" s="103" t="str">
        <f t="shared" ref="A467:A509" si="50">A466</f>
        <v>Sentinel</v>
      </c>
      <c r="D467" s="114" t="s">
        <v>50</v>
      </c>
      <c r="E467" s="25"/>
      <c r="F467" s="36">
        <f>'VRZ BI (2030)'!I467</f>
        <v>25.177099999999999</v>
      </c>
      <c r="G467" s="115">
        <f>IF($E459&gt;0, $E459, $E458)</f>
        <v>0.2</v>
      </c>
      <c r="H467" s="116">
        <f>G467*F467</f>
        <v>5.0354200000000002</v>
      </c>
      <c r="I467" s="35">
        <v>27.144400000000001</v>
      </c>
      <c r="J467" s="117">
        <f>IF($E459&gt;0, $E459, $E458)</f>
        <v>0.2</v>
      </c>
      <c r="K467" s="118">
        <f>J467*I467</f>
        <v>5.4288800000000004</v>
      </c>
      <c r="L467" s="119">
        <f>K467-H467</f>
        <v>0.39346000000000014</v>
      </c>
      <c r="M467" s="120">
        <f>IF(ISERROR(L467/H467), "", L467/H467)</f>
        <v>7.8138467099070213E-2</v>
      </c>
    </row>
    <row r="468" spans="1:15" ht="13.2" hidden="1" customHeight="1" x14ac:dyDescent="0.25">
      <c r="A468" s="103" t="str">
        <f t="shared" si="50"/>
        <v>Sentinel</v>
      </c>
      <c r="D468" s="114" t="s">
        <v>51</v>
      </c>
      <c r="E468" s="25"/>
      <c r="F468" s="34"/>
      <c r="G468" s="115">
        <f>IF($E459&gt;0, $E459, $E458)</f>
        <v>0.2</v>
      </c>
      <c r="H468" s="116">
        <v>0</v>
      </c>
      <c r="I468" s="35"/>
      <c r="J468" s="117">
        <f>IF($E459&gt;0, $E459, $E458)</f>
        <v>0.2</v>
      </c>
      <c r="K468" s="118">
        <v>0</v>
      </c>
      <c r="L468" s="119"/>
      <c r="M468" s="120"/>
    </row>
    <row r="469" spans="1:15" ht="13.2" hidden="1" customHeight="1" x14ac:dyDescent="0.25">
      <c r="A469" s="103" t="str">
        <f t="shared" si="50"/>
        <v>Sentinel</v>
      </c>
      <c r="D469" s="114" t="s">
        <v>52</v>
      </c>
      <c r="E469" s="25"/>
      <c r="F469" s="34"/>
      <c r="G469" s="115">
        <f>IF($E459&gt;0, $E459, $E458)</f>
        <v>0.2</v>
      </c>
      <c r="H469" s="116">
        <v>0</v>
      </c>
      <c r="I469" s="35"/>
      <c r="J469" s="121">
        <f>IF($E459&gt;0, $E459, $E458)</f>
        <v>0.2</v>
      </c>
      <c r="K469" s="118">
        <v>0</v>
      </c>
      <c r="L469" s="119">
        <f t="shared" ref="L469:L487" si="51">K469-H469</f>
        <v>0</v>
      </c>
      <c r="M469" s="120" t="str">
        <f>IF(ISERROR(L469/H469), "", L469/H469)</f>
        <v/>
      </c>
    </row>
    <row r="470" spans="1:15" x14ac:dyDescent="0.25">
      <c r="A470" s="103" t="str">
        <f t="shared" si="50"/>
        <v>Sentinel</v>
      </c>
      <c r="D470" s="114" t="s">
        <v>53</v>
      </c>
      <c r="E470" s="25"/>
      <c r="F470" s="26">
        <f>'VRZ BI (2030)'!I470</f>
        <v>0</v>
      </c>
      <c r="G470" s="115">
        <v>1</v>
      </c>
      <c r="H470" s="116">
        <f>G470*F470</f>
        <v>0</v>
      </c>
      <c r="I470" s="45">
        <v>0</v>
      </c>
      <c r="J470" s="117">
        <v>1</v>
      </c>
      <c r="K470" s="118">
        <f>J470*I470</f>
        <v>0</v>
      </c>
      <c r="L470" s="119">
        <f t="shared" si="51"/>
        <v>0</v>
      </c>
      <c r="M470" s="120" t="str">
        <f>IF(ISERROR(L470/H470), "", L470/H470)</f>
        <v/>
      </c>
    </row>
    <row r="471" spans="1:15" x14ac:dyDescent="0.25">
      <c r="A471" s="103" t="str">
        <f t="shared" si="50"/>
        <v>Sentinel</v>
      </c>
      <c r="D471" s="114" t="s">
        <v>54</v>
      </c>
      <c r="E471" s="25"/>
      <c r="F471" s="36">
        <f>'VRZ BI (2030)'!I471</f>
        <v>2.0317728454502122</v>
      </c>
      <c r="G471" s="115">
        <f>IF($E459&gt;0, $E459, $E458)</f>
        <v>0.2</v>
      </c>
      <c r="H471" s="116">
        <f>G471*F471</f>
        <v>0.40635456909004247</v>
      </c>
      <c r="I471" s="35">
        <v>2.0317728454502122</v>
      </c>
      <c r="J471" s="117">
        <f>IF($E459&gt;0, $E459, $E458)</f>
        <v>0.2</v>
      </c>
      <c r="K471" s="118">
        <f>J471*I471</f>
        <v>0.40635456909004247</v>
      </c>
      <c r="L471" s="119">
        <f t="shared" si="51"/>
        <v>0</v>
      </c>
      <c r="M471" s="120">
        <f>IF(ISERROR(L471/H471), "", L471/H471)</f>
        <v>0</v>
      </c>
    </row>
    <row r="472" spans="1:15" x14ac:dyDescent="0.25">
      <c r="A472" s="103" t="str">
        <f t="shared" si="50"/>
        <v>Sentinel</v>
      </c>
      <c r="B472" s="103" t="s">
        <v>55</v>
      </c>
      <c r="C472" s="24">
        <f>B23</f>
        <v>8</v>
      </c>
      <c r="D472" s="122" t="s">
        <v>56</v>
      </c>
      <c r="E472" s="7"/>
      <c r="F472" s="48"/>
      <c r="G472" s="38"/>
      <c r="H472" s="39">
        <f>SUM(H466:H471)</f>
        <v>13.951774569090043</v>
      </c>
      <c r="I472" s="51"/>
      <c r="J472" s="40"/>
      <c r="K472" s="39">
        <f>SUM(K466:K471)</f>
        <v>15.005234569090044</v>
      </c>
      <c r="L472" s="41">
        <f t="shared" si="51"/>
        <v>1.0534600000000012</v>
      </c>
      <c r="M472" s="42">
        <f>IF((H472)=0,"",(L472/H472))</f>
        <v>7.5507240658398159E-2</v>
      </c>
    </row>
    <row r="473" spans="1:15" x14ac:dyDescent="0.25">
      <c r="A473" s="103" t="str">
        <f t="shared" si="50"/>
        <v>Sentinel</v>
      </c>
      <c r="D473" s="123" t="s">
        <v>57</v>
      </c>
      <c r="E473" s="25"/>
      <c r="F473" s="34">
        <f>IF((E458*12&gt;=150000), 0, IF(E457="RPP",(F489*OffPeakPer+F490*MidPeakPer+F491*OnPeakPer),IF(E457="Non-RPP (Retailer)",F492,F493)))</f>
        <v>0.12752000000000002</v>
      </c>
      <c r="G473" s="43">
        <f>IF(F473=0, 0, $E458*E460-E458)</f>
        <v>2.4900000000000091</v>
      </c>
      <c r="H473" s="28">
        <f t="shared" ref="H473:H480" si="52">G473*F473</f>
        <v>0.31752480000000122</v>
      </c>
      <c r="I473" s="35">
        <f>IF((E458*12&gt;=150000), 0, IF(E457="RPP",(I489*OffPeakPer+I490*MidPeakPer+I491*OnPeakPer),IF(E457="Non-RPP (Retailer)",I492,I493)))</f>
        <v>0.12752000000000002</v>
      </c>
      <c r="J473" s="44">
        <f>IF(I473=0, 0, E458*E461-E458)</f>
        <v>2.4900000000000091</v>
      </c>
      <c r="K473" s="31">
        <f t="shared" ref="K473:K480" si="53">J473*I473</f>
        <v>0.31752480000000122</v>
      </c>
      <c r="L473" s="32">
        <f t="shared" si="51"/>
        <v>0</v>
      </c>
      <c r="M473" s="33">
        <f t="shared" ref="M473:M480" si="54">IF(ISERROR(L473/H473), "", L473/H473)</f>
        <v>0</v>
      </c>
    </row>
    <row r="474" spans="1:15" ht="26.4" x14ac:dyDescent="0.25">
      <c r="A474" s="103" t="str">
        <f t="shared" si="50"/>
        <v>Sentinel</v>
      </c>
      <c r="D474" s="123" t="s">
        <v>58</v>
      </c>
      <c r="E474" s="25"/>
      <c r="F474" s="36">
        <f>'VRZ BI (2030)'!I474</f>
        <v>0</v>
      </c>
      <c r="G474" s="55">
        <f>IF($E459&gt;0, $E459, $E458)</f>
        <v>0.2</v>
      </c>
      <c r="H474" s="116">
        <f t="shared" si="52"/>
        <v>0</v>
      </c>
      <c r="I474" s="35">
        <v>0</v>
      </c>
      <c r="J474" s="56">
        <f>IF($E459&gt;0, $E459, $E458)</f>
        <v>0.2</v>
      </c>
      <c r="K474" s="118">
        <f t="shared" si="53"/>
        <v>0</v>
      </c>
      <c r="L474" s="119">
        <f t="shared" si="51"/>
        <v>0</v>
      </c>
      <c r="M474" s="120" t="str">
        <f t="shared" si="54"/>
        <v/>
      </c>
    </row>
    <row r="475" spans="1:15" x14ac:dyDescent="0.25">
      <c r="A475" s="103" t="str">
        <f t="shared" si="50"/>
        <v>Sentinel</v>
      </c>
      <c r="D475" s="123" t="s">
        <v>59</v>
      </c>
      <c r="E475" s="25"/>
      <c r="F475" s="36">
        <f>'VRZ BI (2030)'!I475</f>
        <v>0</v>
      </c>
      <c r="G475" s="55">
        <f>IF($E459&gt;0, $E459, $E458)</f>
        <v>0.2</v>
      </c>
      <c r="H475" s="116">
        <f t="shared" si="52"/>
        <v>0</v>
      </c>
      <c r="I475" s="35">
        <v>0</v>
      </c>
      <c r="J475" s="56">
        <f>IF($E459&gt;0, $E459, $E458)</f>
        <v>0.2</v>
      </c>
      <c r="K475" s="118">
        <f t="shared" si="53"/>
        <v>0</v>
      </c>
      <c r="L475" s="119">
        <f t="shared" si="51"/>
        <v>0</v>
      </c>
      <c r="M475" s="120" t="str">
        <f t="shared" si="54"/>
        <v/>
      </c>
    </row>
    <row r="476" spans="1:15" x14ac:dyDescent="0.25">
      <c r="A476" s="103" t="str">
        <f t="shared" si="50"/>
        <v>Sentinel</v>
      </c>
      <c r="D476" s="123" t="s">
        <v>60</v>
      </c>
      <c r="E476" s="25"/>
      <c r="F476" s="36">
        <f>'VRZ BI (2030)'!I476</f>
        <v>0</v>
      </c>
      <c r="G476" s="55">
        <f>E458</f>
        <v>60</v>
      </c>
      <c r="H476" s="116">
        <f t="shared" si="52"/>
        <v>0</v>
      </c>
      <c r="I476" s="35">
        <v>0</v>
      </c>
      <c r="J476" s="56">
        <f>E458</f>
        <v>60</v>
      </c>
      <c r="K476" s="118">
        <f t="shared" si="53"/>
        <v>0</v>
      </c>
      <c r="L476" s="119">
        <f t="shared" si="51"/>
        <v>0</v>
      </c>
      <c r="M476" s="120" t="str">
        <f t="shared" si="54"/>
        <v/>
      </c>
    </row>
    <row r="477" spans="1:15" x14ac:dyDescent="0.25">
      <c r="A477" s="103" t="str">
        <f t="shared" si="50"/>
        <v>Sentinel</v>
      </c>
      <c r="D477" s="114" t="s">
        <v>61</v>
      </c>
      <c r="E477" s="25"/>
      <c r="F477" s="36">
        <f>'VRZ BI (2030)'!I477</f>
        <v>0.42746029134700214</v>
      </c>
      <c r="G477" s="55">
        <f>IF($E459&gt;0, $E459, $E458)</f>
        <v>0.2</v>
      </c>
      <c r="H477" s="116">
        <f t="shared" si="52"/>
        <v>8.5492058269400428E-2</v>
      </c>
      <c r="I477" s="35">
        <v>0.44700148271252899</v>
      </c>
      <c r="J477" s="56">
        <f>IF($E459&gt;0, $E459, $E458)</f>
        <v>0.2</v>
      </c>
      <c r="K477" s="118">
        <f t="shared" si="53"/>
        <v>8.9400296542505808E-2</v>
      </c>
      <c r="L477" s="119">
        <f t="shared" si="51"/>
        <v>3.90823827310538E-3</v>
      </c>
      <c r="M477" s="120">
        <f t="shared" si="54"/>
        <v>4.5714635396773784E-2</v>
      </c>
      <c r="O477" s="160"/>
    </row>
    <row r="478" spans="1:15" ht="26.4" x14ac:dyDescent="0.25">
      <c r="A478" s="103" t="str">
        <f t="shared" si="50"/>
        <v>Sentinel</v>
      </c>
      <c r="D478" s="123" t="s">
        <v>62</v>
      </c>
      <c r="E478" s="25"/>
      <c r="F478" s="26">
        <f>'VRZ BI (2030)'!I478</f>
        <v>0</v>
      </c>
      <c r="G478" s="115">
        <v>1</v>
      </c>
      <c r="H478" s="116">
        <f t="shared" si="52"/>
        <v>0</v>
      </c>
      <c r="I478" s="45">
        <v>0</v>
      </c>
      <c r="J478" s="121">
        <v>1</v>
      </c>
      <c r="K478" s="118">
        <f t="shared" si="53"/>
        <v>0</v>
      </c>
      <c r="L478" s="119">
        <f t="shared" si="51"/>
        <v>0</v>
      </c>
      <c r="M478" s="120" t="str">
        <f t="shared" si="54"/>
        <v/>
      </c>
    </row>
    <row r="479" spans="1:15" x14ac:dyDescent="0.25">
      <c r="A479" s="103" t="str">
        <f t="shared" si="50"/>
        <v>Sentinel</v>
      </c>
      <c r="D479" s="114" t="s">
        <v>63</v>
      </c>
      <c r="E479" s="25"/>
      <c r="F479" s="26">
        <f>'VRZ BI (2030)'!I479</f>
        <v>0</v>
      </c>
      <c r="G479" s="115">
        <v>1</v>
      </c>
      <c r="H479" s="116">
        <f t="shared" si="52"/>
        <v>0</v>
      </c>
      <c r="I479" s="45">
        <v>0</v>
      </c>
      <c r="J479" s="121">
        <v>1</v>
      </c>
      <c r="K479" s="118">
        <f t="shared" si="53"/>
        <v>0</v>
      </c>
      <c r="L479" s="119">
        <f t="shared" si="51"/>
        <v>0</v>
      </c>
      <c r="M479" s="120" t="str">
        <f t="shared" si="54"/>
        <v/>
      </c>
    </row>
    <row r="480" spans="1:15" x14ac:dyDescent="0.25">
      <c r="A480" s="103" t="str">
        <f t="shared" si="50"/>
        <v>Sentinel</v>
      </c>
      <c r="D480" s="114" t="s">
        <v>64</v>
      </c>
      <c r="E480" s="25"/>
      <c r="F480" s="36">
        <f>'VRZ BI (2030)'!I480</f>
        <v>0.16487089900558677</v>
      </c>
      <c r="G480" s="55">
        <f>IF($E459&gt;0, $E459, $E458)</f>
        <v>0.2</v>
      </c>
      <c r="H480" s="116">
        <f t="shared" si="52"/>
        <v>3.2974179801117352E-2</v>
      </c>
      <c r="I480" s="35">
        <v>0.16487089900558677</v>
      </c>
      <c r="J480" s="56">
        <f>IF($E459&gt;0, $E459, $E458)</f>
        <v>0.2</v>
      </c>
      <c r="K480" s="118">
        <f t="shared" si="53"/>
        <v>3.2974179801117352E-2</v>
      </c>
      <c r="L480" s="119">
        <f t="shared" si="51"/>
        <v>0</v>
      </c>
      <c r="M480" s="120">
        <f t="shared" si="54"/>
        <v>0</v>
      </c>
    </row>
    <row r="481" spans="1:15" ht="26.4" x14ac:dyDescent="0.25">
      <c r="A481" s="103" t="str">
        <f t="shared" si="50"/>
        <v>Sentinel</v>
      </c>
      <c r="B481" s="103" t="s">
        <v>65</v>
      </c>
      <c r="C481" s="24">
        <f>B23</f>
        <v>8</v>
      </c>
      <c r="D481" s="124" t="s">
        <v>66</v>
      </c>
      <c r="E481" s="125"/>
      <c r="F481" s="48"/>
      <c r="G481" s="49"/>
      <c r="H481" s="50">
        <f>SUM(H472:H480)</f>
        <v>14.387765607160562</v>
      </c>
      <c r="I481" s="51"/>
      <c r="J481" s="52"/>
      <c r="K481" s="50">
        <f>SUM(K472:K480)</f>
        <v>15.445133845433668</v>
      </c>
      <c r="L481" s="41">
        <f t="shared" si="51"/>
        <v>1.0573682382731064</v>
      </c>
      <c r="M481" s="42">
        <f>IF((H481)=0,"",(L481/H481))</f>
        <v>7.3490788433950516E-2</v>
      </c>
    </row>
    <row r="482" spans="1:15" x14ac:dyDescent="0.25">
      <c r="A482" s="103" t="str">
        <f t="shared" si="50"/>
        <v>Sentinel</v>
      </c>
      <c r="D482" s="126" t="s">
        <v>67</v>
      </c>
      <c r="E482" s="25"/>
      <c r="F482" s="36">
        <f>'VRZ BI (2030)'!I482</f>
        <v>4.1567999999999996</v>
      </c>
      <c r="G482" s="43">
        <f>IF($E459&gt;0, $E459, $E458*$E460)</f>
        <v>0.2</v>
      </c>
      <c r="H482" s="116">
        <f>G482*F482</f>
        <v>0.83135999999999999</v>
      </c>
      <c r="I482" s="35">
        <v>4.3849</v>
      </c>
      <c r="J482" s="44">
        <f>IF($E459&gt;0, $E459, $E458*$E461)</f>
        <v>0.2</v>
      </c>
      <c r="K482" s="118">
        <f>J482*I482</f>
        <v>0.87698000000000009</v>
      </c>
      <c r="L482" s="119">
        <f t="shared" si="51"/>
        <v>4.5620000000000105E-2</v>
      </c>
      <c r="M482" s="120">
        <f>IF(ISERROR(L482/H482), "", L482/H482)</f>
        <v>5.4873941493456632E-2</v>
      </c>
      <c r="N482" s="127" t="str">
        <f>IF(ISERROR(ABS(M482)), "", IF(ABS(M482)&gt;=4%, "In the manager's summary, discuss the reasoning for the change in RTSR rates", ""))</f>
        <v>In the manager's summary, discuss the reasoning for the change in RTSR rates</v>
      </c>
      <c r="O482" s="160"/>
    </row>
    <row r="483" spans="1:15" ht="26.4" x14ac:dyDescent="0.25">
      <c r="A483" s="103" t="str">
        <f t="shared" si="50"/>
        <v>Sentinel</v>
      </c>
      <c r="D483" s="128" t="s">
        <v>68</v>
      </c>
      <c r="E483" s="25"/>
      <c r="F483" s="36">
        <f>'VRZ BI (2030)'!I483</f>
        <v>2.9388999999999998</v>
      </c>
      <c r="G483" s="43">
        <f>IF($E459&gt;0, $E459, $E458*$E460)</f>
        <v>0.2</v>
      </c>
      <c r="H483" s="116">
        <f>G483*F483</f>
        <v>0.58777999999999997</v>
      </c>
      <c r="I483" s="35">
        <v>3.0943999999999998</v>
      </c>
      <c r="J483" s="44">
        <f>IF($E459&gt;0, $E459, $E458*$E461)</f>
        <v>0.2</v>
      </c>
      <c r="K483" s="118">
        <f>J483*I483</f>
        <v>0.61887999999999999</v>
      </c>
      <c r="L483" s="119">
        <f t="shared" si="51"/>
        <v>3.1100000000000017E-2</v>
      </c>
      <c r="M483" s="120">
        <f>IF(ISERROR(L483/H483), "", L483/H483)</f>
        <v>5.2910953077682156E-2</v>
      </c>
      <c r="N483" s="127" t="str">
        <f>IF(ISERROR(ABS(M483)), "", IF(ABS(M483)&gt;=4%, "In the manager's summary, discuss the reasoning for the change in RTSR rates", ""))</f>
        <v>In the manager's summary, discuss the reasoning for the change in RTSR rates</v>
      </c>
      <c r="O483" s="160"/>
    </row>
    <row r="484" spans="1:15" ht="26.4" x14ac:dyDescent="0.25">
      <c r="A484" s="103" t="str">
        <f t="shared" si="50"/>
        <v>Sentinel</v>
      </c>
      <c r="B484" s="103" t="s">
        <v>69</v>
      </c>
      <c r="C484" s="24">
        <f>B23</f>
        <v>8</v>
      </c>
      <c r="D484" s="124" t="s">
        <v>70</v>
      </c>
      <c r="E484" s="7"/>
      <c r="F484" s="48"/>
      <c r="G484" s="49"/>
      <c r="H484" s="50">
        <f>SUM(H481:H483)</f>
        <v>15.806905607160562</v>
      </c>
      <c r="I484" s="51"/>
      <c r="J484" s="40"/>
      <c r="K484" s="50">
        <f>SUM(K481:K483)</f>
        <v>16.94099384543367</v>
      </c>
      <c r="L484" s="41">
        <f t="shared" si="51"/>
        <v>1.1340882382731081</v>
      </c>
      <c r="M484" s="42">
        <f>IF((H484)=0,"",(L484/H484))</f>
        <v>7.1746378858577084E-2</v>
      </c>
    </row>
    <row r="485" spans="1:15" ht="26.4" x14ac:dyDescent="0.25">
      <c r="A485" s="103" t="str">
        <f t="shared" si="50"/>
        <v>Sentinel</v>
      </c>
      <c r="D485" s="129" t="s">
        <v>71</v>
      </c>
      <c r="E485" s="25"/>
      <c r="F485" s="34">
        <v>4.7000000000000002E-3</v>
      </c>
      <c r="G485" s="43">
        <f>E458*E460</f>
        <v>62.490000000000009</v>
      </c>
      <c r="H485" s="53">
        <f>G485*F485</f>
        <v>0.29370300000000005</v>
      </c>
      <c r="I485" s="35">
        <f>F485</f>
        <v>4.7000000000000002E-3</v>
      </c>
      <c r="J485" s="44">
        <f>E458*E461</f>
        <v>62.490000000000009</v>
      </c>
      <c r="K485" s="118">
        <f>J485*I485</f>
        <v>0.29370300000000005</v>
      </c>
      <c r="L485" s="119">
        <f t="shared" si="51"/>
        <v>0</v>
      </c>
      <c r="M485" s="120">
        <f>IF(ISERROR(L485/H485), "", L485/H485)</f>
        <v>0</v>
      </c>
    </row>
    <row r="486" spans="1:15" ht="26.4" x14ac:dyDescent="0.25">
      <c r="A486" s="103" t="str">
        <f t="shared" si="50"/>
        <v>Sentinel</v>
      </c>
      <c r="D486" s="129" t="s">
        <v>72</v>
      </c>
      <c r="E486" s="25"/>
      <c r="F486" s="34">
        <v>5.9999999999999995E-4</v>
      </c>
      <c r="G486" s="43">
        <f>E458*E460</f>
        <v>62.490000000000009</v>
      </c>
      <c r="H486" s="53">
        <f>G486*F486</f>
        <v>3.7494E-2</v>
      </c>
      <c r="I486" s="35">
        <f>F486</f>
        <v>5.9999999999999995E-4</v>
      </c>
      <c r="J486" s="44">
        <f>E458*E461</f>
        <v>62.490000000000009</v>
      </c>
      <c r="K486" s="118">
        <f>J486*I486</f>
        <v>3.7494E-2</v>
      </c>
      <c r="L486" s="119">
        <f t="shared" si="51"/>
        <v>0</v>
      </c>
      <c r="M486" s="120">
        <f>IF(ISERROR(L486/H486), "", L486/H486)</f>
        <v>0</v>
      </c>
    </row>
    <row r="487" spans="1:15" x14ac:dyDescent="0.25">
      <c r="A487" s="103" t="str">
        <f t="shared" si="50"/>
        <v>Sentinel</v>
      </c>
      <c r="D487" s="25" t="s">
        <v>73</v>
      </c>
      <c r="E487" s="25"/>
      <c r="F487" s="54">
        <v>0.25</v>
      </c>
      <c r="G487" s="27">
        <v>1</v>
      </c>
      <c r="H487" s="130">
        <f>G487*F487</f>
        <v>0.25</v>
      </c>
      <c r="I487" s="45">
        <v>0.25</v>
      </c>
      <c r="J487" s="30">
        <v>1</v>
      </c>
      <c r="K487" s="118">
        <f>J487*I487</f>
        <v>0.25</v>
      </c>
      <c r="L487" s="119">
        <f t="shared" si="51"/>
        <v>0</v>
      </c>
      <c r="M487" s="120">
        <f>IF(ISERROR(L487/H487), "", L487/H487)</f>
        <v>0</v>
      </c>
    </row>
    <row r="488" spans="1:15" ht="26.4" hidden="1" customHeight="1" x14ac:dyDescent="0.25">
      <c r="A488" s="103" t="str">
        <f t="shared" si="50"/>
        <v>Sentinel</v>
      </c>
      <c r="D488" s="129" t="s">
        <v>74</v>
      </c>
      <c r="E488" s="25"/>
      <c r="F488" s="34"/>
      <c r="G488" s="43"/>
      <c r="H488" s="130"/>
      <c r="I488" s="35"/>
      <c r="J488" s="44"/>
      <c r="K488" s="118"/>
      <c r="L488" s="119"/>
      <c r="M488" s="120"/>
    </row>
    <row r="489" spans="1:15" x14ac:dyDescent="0.25">
      <c r="A489" s="103" t="str">
        <f t="shared" si="50"/>
        <v>Sentinel</v>
      </c>
      <c r="B489" s="103" t="s">
        <v>12</v>
      </c>
      <c r="D489" s="25" t="s">
        <v>75</v>
      </c>
      <c r="E489" s="25"/>
      <c r="F489" s="96">
        <v>9.8000000000000004E-2</v>
      </c>
      <c r="G489" s="55">
        <f>IF(AND(E458*12&gt;=150000),OffPeakPer*E458*E460,OffPeakPer*E458)</f>
        <v>38.4</v>
      </c>
      <c r="H489" s="130">
        <f>G489*F489</f>
        <v>3.7631999999999999</v>
      </c>
      <c r="I489" s="35">
        <f>F489</f>
        <v>9.8000000000000004E-2</v>
      </c>
      <c r="J489" s="56">
        <f>IF(AND(E458*12&gt;=150000),OffPeakPer*E458*E461,OffPeakPer*E458)</f>
        <v>38.4</v>
      </c>
      <c r="K489" s="118">
        <f>J489*I489</f>
        <v>3.7631999999999999</v>
      </c>
      <c r="L489" s="119">
        <f>K489-H489</f>
        <v>0</v>
      </c>
      <c r="M489" s="120">
        <f>IF(ISERROR(L489/H489), "", L489/H489)</f>
        <v>0</v>
      </c>
    </row>
    <row r="490" spans="1:15" x14ac:dyDescent="0.25">
      <c r="A490" s="103" t="str">
        <f t="shared" si="50"/>
        <v>Sentinel</v>
      </c>
      <c r="B490" s="103" t="s">
        <v>12</v>
      </c>
      <c r="D490" s="25" t="s">
        <v>76</v>
      </c>
      <c r="E490" s="25"/>
      <c r="F490" s="96">
        <v>0.157</v>
      </c>
      <c r="G490" s="55">
        <f>IF(AND(E458*12&gt;=150000),MidPeakPer*E458*E460,MidPeakPer*E458)</f>
        <v>10.799999999999999</v>
      </c>
      <c r="H490" s="130">
        <f>G490*F490</f>
        <v>1.6955999999999998</v>
      </c>
      <c r="I490" s="35">
        <f>F490</f>
        <v>0.157</v>
      </c>
      <c r="J490" s="56">
        <f>IF(AND(E458*12&gt;=150000),MidPeakPer*E458*E461,MidPeakPer*E458)</f>
        <v>10.799999999999999</v>
      </c>
      <c r="K490" s="118">
        <f>J490*I490</f>
        <v>1.6955999999999998</v>
      </c>
      <c r="L490" s="119">
        <f>K490-H490</f>
        <v>0</v>
      </c>
      <c r="M490" s="120">
        <f>IF(ISERROR(L490/H490), "", L490/H490)</f>
        <v>0</v>
      </c>
    </row>
    <row r="491" spans="1:15" ht="13.8" thickBot="1" x14ac:dyDescent="0.3">
      <c r="A491" s="103" t="str">
        <f t="shared" si="50"/>
        <v>Sentinel</v>
      </c>
      <c r="B491" s="103" t="s">
        <v>12</v>
      </c>
      <c r="D491" s="103" t="s">
        <v>77</v>
      </c>
      <c r="E491" s="25"/>
      <c r="F491" s="96">
        <v>0.20300000000000001</v>
      </c>
      <c r="G491" s="55">
        <f>IF(AND(E458*12&gt;=150000),OnPeakPer*E458*E460,OnPeakPer*E458)</f>
        <v>10.799999999999999</v>
      </c>
      <c r="H491" s="130">
        <f>G491*F491</f>
        <v>2.1924000000000001</v>
      </c>
      <c r="I491" s="35">
        <f>F491</f>
        <v>0.20300000000000001</v>
      </c>
      <c r="J491" s="56">
        <f>IF(AND(E458*12&gt;=150000),OnPeakPer*E458*E461,OnPeakPer*E458)</f>
        <v>10.799999999999999</v>
      </c>
      <c r="K491" s="118">
        <f>J491*I491</f>
        <v>2.1924000000000001</v>
      </c>
      <c r="L491" s="119">
        <f>K491-H491</f>
        <v>0</v>
      </c>
      <c r="M491" s="120">
        <f>IF(ISERROR(L491/H491), "", L491/H491)</f>
        <v>0</v>
      </c>
    </row>
    <row r="492" spans="1:15" ht="13.8" hidden="1" customHeight="1" thickBot="1" x14ac:dyDescent="0.3">
      <c r="A492" s="103" t="str">
        <f t="shared" si="50"/>
        <v>Sentinel</v>
      </c>
      <c r="B492" s="103" t="s">
        <v>78</v>
      </c>
      <c r="D492" s="25" t="s">
        <v>79</v>
      </c>
      <c r="E492" s="25"/>
      <c r="F492" s="57">
        <v>0.11308</v>
      </c>
      <c r="G492" s="55">
        <f>IF(AND(E458*12&gt;=150000),E458*E460,E458)</f>
        <v>60</v>
      </c>
      <c r="H492" s="130">
        <f>G492*F492</f>
        <v>6.7847999999999997</v>
      </c>
      <c r="I492" s="35">
        <f>F492</f>
        <v>0.11308</v>
      </c>
      <c r="J492" s="56">
        <f>IF(AND(E458*12&gt;=150000),E458*E461,E458)</f>
        <v>60</v>
      </c>
      <c r="K492" s="118">
        <f>J492*I492</f>
        <v>6.7847999999999997</v>
      </c>
      <c r="L492" s="119">
        <f>K492-H492</f>
        <v>0</v>
      </c>
      <c r="M492" s="120">
        <f>IF(ISERROR(L492/H492), "", L492/H492)</f>
        <v>0</v>
      </c>
    </row>
    <row r="493" spans="1:15" ht="13.8" hidden="1" customHeight="1" thickBot="1" x14ac:dyDescent="0.3">
      <c r="A493" s="103" t="str">
        <f t="shared" si="50"/>
        <v>Sentinel</v>
      </c>
      <c r="B493" s="103" t="s">
        <v>17</v>
      </c>
      <c r="D493" s="25" t="s">
        <v>80</v>
      </c>
      <c r="E493" s="25"/>
      <c r="F493" s="57">
        <v>0.11308</v>
      </c>
      <c r="G493" s="55">
        <f>IF(AND(E458*12&gt;=150000),E458*E460,E458)</f>
        <v>60</v>
      </c>
      <c r="H493" s="130">
        <f>G493*F493</f>
        <v>6.7847999999999997</v>
      </c>
      <c r="I493" s="35">
        <f>F493</f>
        <v>0.11308</v>
      </c>
      <c r="J493" s="56">
        <f>IF(AND(E458*12&gt;=150000),E458*E461,E458)</f>
        <v>60</v>
      </c>
      <c r="K493" s="118">
        <f>J493*I493</f>
        <v>6.7847999999999997</v>
      </c>
      <c r="L493" s="119">
        <f>K493-H493</f>
        <v>0</v>
      </c>
      <c r="M493" s="120">
        <f>IF(ISERROR(L493/H493), "", L493/H493)</f>
        <v>0</v>
      </c>
    </row>
    <row r="494" spans="1:15" ht="13.8" thickBot="1" x14ac:dyDescent="0.3">
      <c r="A494" s="103" t="str">
        <f t="shared" si="50"/>
        <v>Sentinel</v>
      </c>
      <c r="D494" s="58"/>
      <c r="E494" s="59"/>
      <c r="F494" s="60"/>
      <c r="G494" s="61"/>
      <c r="H494" s="62"/>
      <c r="I494" s="60"/>
      <c r="J494" s="63"/>
      <c r="K494" s="62"/>
      <c r="L494" s="64"/>
      <c r="M494" s="65"/>
    </row>
    <row r="495" spans="1:15" x14ac:dyDescent="0.25">
      <c r="A495" s="103" t="str">
        <f t="shared" si="50"/>
        <v>Sentinel</v>
      </c>
      <c r="B495" s="103" t="s">
        <v>12</v>
      </c>
      <c r="D495" s="135" t="s">
        <v>81</v>
      </c>
      <c r="E495" s="25"/>
      <c r="F495" s="136"/>
      <c r="G495" s="137"/>
      <c r="H495" s="138">
        <f>SUM(H485:H491,H484)</f>
        <v>24.039302607160561</v>
      </c>
      <c r="I495" s="139"/>
      <c r="J495" s="139"/>
      <c r="K495" s="138">
        <f>SUM(K485:K491,K484)</f>
        <v>25.173390845433669</v>
      </c>
      <c r="L495" s="140">
        <f>K495-H495</f>
        <v>1.1340882382731081</v>
      </c>
      <c r="M495" s="141">
        <f>IF((H495)=0,"",(L495/H495))</f>
        <v>4.7176420081974361E-2</v>
      </c>
    </row>
    <row r="496" spans="1:15" x14ac:dyDescent="0.25">
      <c r="A496" s="103" t="str">
        <f t="shared" si="50"/>
        <v>Sentinel</v>
      </c>
      <c r="B496" s="103" t="s">
        <v>12</v>
      </c>
      <c r="D496" s="142" t="s">
        <v>82</v>
      </c>
      <c r="E496" s="25"/>
      <c r="F496" s="136">
        <v>0.13</v>
      </c>
      <c r="G496" s="143"/>
      <c r="H496" s="144">
        <f>H495*F496</f>
        <v>3.1251093389308728</v>
      </c>
      <c r="I496" s="145">
        <v>0.13</v>
      </c>
      <c r="J496" s="115"/>
      <c r="K496" s="144">
        <f>K495*I496</f>
        <v>3.2725408099063773</v>
      </c>
      <c r="L496" s="119">
        <f>K496-H496</f>
        <v>0.14743147097550446</v>
      </c>
      <c r="M496" s="146">
        <f>IF((H496)=0,"",(L496/H496))</f>
        <v>4.7176420081974493E-2</v>
      </c>
    </row>
    <row r="497" spans="1:13" ht="14.4" x14ac:dyDescent="0.3">
      <c r="A497" s="103" t="str">
        <f t="shared" si="50"/>
        <v>Sentinel</v>
      </c>
      <c r="B497" s="103" t="s">
        <v>12</v>
      </c>
      <c r="D497" s="142" t="s">
        <v>83</v>
      </c>
      <c r="E497" s="147"/>
      <c r="F497" s="148">
        <f>OER</f>
        <v>0.23499999999999999</v>
      </c>
      <c r="G497" s="143"/>
      <c r="H497" s="144">
        <f>IF(OR(ISNUMBER(SEARCH("[DGEN]", E456))=TRUE, ISNUMBER(SEARCH("STREET LIGHT", E456))=TRUE), 0, IF(AND(E458=0, E459=0),0, IF(AND(E459=0, E458*12&gt;250000), 0, IF(AND(E458=0, E459&gt;=50), 0, IF(E458*12&lt;=250000, F497*H495*-1, IF(E459&lt;50, F497*H495*-1, 0))))))</f>
        <v>-5.6492361126827317</v>
      </c>
      <c r="I497" s="148">
        <f>OER</f>
        <v>0.23499999999999999</v>
      </c>
      <c r="J497" s="115"/>
      <c r="K497" s="144">
        <f>IF(OR(ISNUMBER(SEARCH("[DGEN]", E456))=TRUE, ISNUMBER(SEARCH("STREET LIGHT", E456))=TRUE), 0, IF(AND(E458=0, E459=0),0, IF(AND(E459=0, E458*12&gt;250000), 0, IF(AND(E458=0, E459&gt;=50), 0, IF(E458*12&lt;=250000, I497*K495*-1, IF(E459&lt;50, I497*K495*-1, 0))))))</f>
        <v>-5.9157468486769123</v>
      </c>
      <c r="L497" s="119">
        <f>K497-H497</f>
        <v>-0.26651073599418051</v>
      </c>
      <c r="M497" s="146"/>
    </row>
    <row r="498" spans="1:13" ht="13.8" thickBot="1" x14ac:dyDescent="0.3">
      <c r="A498" s="103" t="str">
        <f t="shared" si="50"/>
        <v>Sentinel</v>
      </c>
      <c r="B498" s="103" t="s">
        <v>84</v>
      </c>
      <c r="C498" s="24">
        <f>B23</f>
        <v>8</v>
      </c>
      <c r="D498" s="248" t="s">
        <v>85</v>
      </c>
      <c r="E498" s="248"/>
      <c r="F498" s="77"/>
      <c r="G498" s="78"/>
      <c r="H498" s="79">
        <f>H495+H496+H497</f>
        <v>21.515175833408701</v>
      </c>
      <c r="I498" s="80"/>
      <c r="J498" s="80"/>
      <c r="K498" s="81">
        <f>K495+K496+K497</f>
        <v>22.530184806663136</v>
      </c>
      <c r="L498" s="82">
        <f>K498-H498</f>
        <v>1.0150089732544352</v>
      </c>
      <c r="M498" s="83">
        <f>IF((H498)=0,"",(L498/H498))</f>
        <v>4.7176420081974521E-2</v>
      </c>
    </row>
    <row r="499" spans="1:13" ht="13.8" thickBot="1" x14ac:dyDescent="0.3">
      <c r="A499" s="103" t="str">
        <f t="shared" si="50"/>
        <v>Sentinel</v>
      </c>
      <c r="B499" s="103" t="s">
        <v>12</v>
      </c>
      <c r="D499" s="58"/>
      <c r="E499" s="59"/>
      <c r="F499" s="60"/>
      <c r="G499" s="61"/>
      <c r="H499" s="62"/>
      <c r="I499" s="60"/>
      <c r="J499" s="63"/>
      <c r="K499" s="62"/>
      <c r="L499" s="64"/>
      <c r="M499" s="65"/>
    </row>
    <row r="500" spans="1:13" ht="13.2" hidden="1" customHeight="1" x14ac:dyDescent="0.25">
      <c r="A500" s="103" t="str">
        <f t="shared" si="50"/>
        <v>Sentinel</v>
      </c>
      <c r="B500" s="103" t="s">
        <v>78</v>
      </c>
      <c r="D500" s="135" t="s">
        <v>86</v>
      </c>
      <c r="E500" s="25"/>
      <c r="F500" s="66"/>
      <c r="G500" s="67"/>
      <c r="H500" s="68">
        <f>SUM(H492,H485:H488,H484)</f>
        <v>23.172902607160562</v>
      </c>
      <c r="I500" s="69"/>
      <c r="J500" s="69"/>
      <c r="K500" s="68">
        <f>SUM(K492,K485:K488,K484)</f>
        <v>24.306990845433671</v>
      </c>
      <c r="L500" s="70">
        <f>K500-H500</f>
        <v>1.1340882382731081</v>
      </c>
      <c r="M500" s="71">
        <f>IF((H500)=0,"",(L500/H500))</f>
        <v>4.8940275523475775E-2</v>
      </c>
    </row>
    <row r="501" spans="1:13" ht="13.2" hidden="1" customHeight="1" x14ac:dyDescent="0.25">
      <c r="A501" s="103" t="str">
        <f t="shared" si="50"/>
        <v>Sentinel</v>
      </c>
      <c r="B501" s="103" t="s">
        <v>78</v>
      </c>
      <c r="D501" s="142" t="s">
        <v>82</v>
      </c>
      <c r="E501" s="25"/>
      <c r="F501" s="66">
        <v>0.13</v>
      </c>
      <c r="G501" s="67"/>
      <c r="H501" s="73">
        <f>H500*F501</f>
        <v>3.0124773389308732</v>
      </c>
      <c r="I501" s="66">
        <v>0.13</v>
      </c>
      <c r="J501" s="74"/>
      <c r="K501" s="73">
        <f>K500*I501</f>
        <v>3.1599088099063772</v>
      </c>
      <c r="L501" s="32">
        <f>K501-H501</f>
        <v>0.14743147097550402</v>
      </c>
      <c r="M501" s="75">
        <f>IF((H501)=0,"",(L501/H501))</f>
        <v>4.8940275523475768E-2</v>
      </c>
    </row>
    <row r="502" spans="1:13" ht="14.4" hidden="1" customHeight="1" x14ac:dyDescent="0.3">
      <c r="A502" s="103" t="str">
        <f t="shared" si="50"/>
        <v>Sentinel</v>
      </c>
      <c r="B502" s="103" t="s">
        <v>78</v>
      </c>
      <c r="D502" s="142" t="s">
        <v>83</v>
      </c>
      <c r="E502" s="147"/>
      <c r="F502" s="76">
        <f>OER</f>
        <v>0.23499999999999999</v>
      </c>
      <c r="G502" s="67"/>
      <c r="H502" s="73">
        <f>IF(OR(ISNUMBER(SEARCH("[DGEN]", E456))=TRUE, ISNUMBER(SEARCH("STREET LIGHT", E456))=TRUE), 0, IF(AND(E458=0, E459=0),0, IF(AND(E459=0, E458*12&gt;250000), 0, IF(AND(E458=0, E459&gt;=50), 0, IF(E458*12&lt;=250000, F502*H500*-1, IF(E459&lt;50, F502*H500*-1, 0))))))</f>
        <v>-5.4456321126827323</v>
      </c>
      <c r="I502" s="76">
        <f>OER</f>
        <v>0.23499999999999999</v>
      </c>
      <c r="J502" s="74"/>
      <c r="K502" s="73">
        <f>IF(OR(ISNUMBER(SEARCH("[DGEN]", E456))=TRUE, ISNUMBER(SEARCH("STREET LIGHT", E456))=TRUE), 0, IF(AND(E458=0, E459=0),0, IF(AND(E459=0, E458*12&gt;250000), 0, IF(AND(E458=0, E459&gt;=50), 0, IF(E458*12&lt;=250000, I502*K500*-1, IF(E459&lt;50, I502*K500*-1, 0))))))</f>
        <v>-5.7121428486769119</v>
      </c>
      <c r="L502" s="32"/>
      <c r="M502" s="75"/>
    </row>
    <row r="503" spans="1:13" ht="13.2" hidden="1" customHeight="1" x14ac:dyDescent="0.25">
      <c r="A503" s="103" t="str">
        <f t="shared" si="50"/>
        <v>Sentinel</v>
      </c>
      <c r="B503" s="103" t="s">
        <v>87</v>
      </c>
      <c r="D503" s="248" t="s">
        <v>86</v>
      </c>
      <c r="E503" s="248"/>
      <c r="F503" s="84"/>
      <c r="G503" s="85"/>
      <c r="H503" s="79">
        <f>SUM(H500,H501)</f>
        <v>26.185379946091437</v>
      </c>
      <c r="I503" s="86"/>
      <c r="J503" s="86"/>
      <c r="K503" s="79">
        <f>SUM(K500,K501)</f>
        <v>27.466899655340047</v>
      </c>
      <c r="L503" s="87">
        <f>K503-H503</f>
        <v>1.2815197092486095</v>
      </c>
      <c r="M503" s="88">
        <f>IF((H503)=0,"",(L503/H503))</f>
        <v>4.8940275523475671E-2</v>
      </c>
    </row>
    <row r="504" spans="1:13" ht="13.8" hidden="1" customHeight="1" thickBot="1" x14ac:dyDescent="0.3">
      <c r="A504" s="103" t="str">
        <f t="shared" si="50"/>
        <v>Sentinel</v>
      </c>
      <c r="B504" s="103" t="s">
        <v>78</v>
      </c>
      <c r="D504" s="131"/>
      <c r="E504" s="132"/>
      <c r="F504" s="89"/>
      <c r="G504" s="90"/>
      <c r="H504" s="91"/>
      <c r="I504" s="89"/>
      <c r="J504" s="61"/>
      <c r="K504" s="91"/>
      <c r="L504" s="92"/>
      <c r="M504" s="65"/>
    </row>
    <row r="505" spans="1:13" ht="13.2" hidden="1" customHeight="1" x14ac:dyDescent="0.25">
      <c r="A505" s="103" t="str">
        <f t="shared" si="50"/>
        <v>Sentinel</v>
      </c>
      <c r="B505" s="103" t="s">
        <v>17</v>
      </c>
      <c r="D505" s="135" t="s">
        <v>88</v>
      </c>
      <c r="E505" s="25"/>
      <c r="F505" s="136"/>
      <c r="G505" s="137"/>
      <c r="H505" s="138">
        <f>SUM(H493,H485:H488,H484)</f>
        <v>23.172902607160562</v>
      </c>
      <c r="I505" s="139"/>
      <c r="J505" s="139"/>
      <c r="K505" s="138">
        <f>SUM(K493,K485:K488,K484)</f>
        <v>24.306990845433671</v>
      </c>
      <c r="L505" s="140">
        <f>K505-H505</f>
        <v>1.1340882382731081</v>
      </c>
      <c r="M505" s="141">
        <f>IF((H505)=0,"",(L505/H505))</f>
        <v>4.8940275523475775E-2</v>
      </c>
    </row>
    <row r="506" spans="1:13" ht="13.2" hidden="1" customHeight="1" x14ac:dyDescent="0.25">
      <c r="A506" s="103" t="str">
        <f t="shared" si="50"/>
        <v>Sentinel</v>
      </c>
      <c r="B506" s="103" t="s">
        <v>17</v>
      </c>
      <c r="D506" s="142" t="s">
        <v>82</v>
      </c>
      <c r="E506" s="25"/>
      <c r="F506" s="136">
        <v>0.13</v>
      </c>
      <c r="G506" s="137"/>
      <c r="H506" s="144">
        <f>H505*F506</f>
        <v>3.0124773389308732</v>
      </c>
      <c r="I506" s="136">
        <v>0.13</v>
      </c>
      <c r="J506" s="145"/>
      <c r="K506" s="144">
        <f>K505*I506</f>
        <v>3.1599088099063772</v>
      </c>
      <c r="L506" s="119">
        <f>K506-H506</f>
        <v>0.14743147097550402</v>
      </c>
      <c r="M506" s="146">
        <f>IF((H506)=0,"",(L506/H506))</f>
        <v>4.8940275523475768E-2</v>
      </c>
    </row>
    <row r="507" spans="1:13" ht="14.4" hidden="1" customHeight="1" x14ac:dyDescent="0.3">
      <c r="A507" s="103" t="str">
        <f t="shared" si="50"/>
        <v>Sentinel</v>
      </c>
      <c r="B507" s="103" t="s">
        <v>17</v>
      </c>
      <c r="D507" s="142" t="s">
        <v>83</v>
      </c>
      <c r="E507" s="147"/>
      <c r="F507" s="148">
        <f>OER</f>
        <v>0.23499999999999999</v>
      </c>
      <c r="G507" s="137"/>
      <c r="H507" s="144">
        <f>IF(OR(ISNUMBER(SEARCH("[DGEN]", E456))=TRUE, ISNUMBER(SEARCH("STREET LIGHT", E456))=TRUE), 0, IF(AND(E458=0, E459=0),0, IF(AND(E459=0, E458*12&gt;250000), 0, IF(AND(E458=0, E459&gt;=50), 0, IF(E458*12&lt;=250000, F507*H505*-1, IF(E459&lt;50, F507*H505*-1, 0))))))</f>
        <v>-5.4456321126827323</v>
      </c>
      <c r="I507" s="148">
        <f>OER</f>
        <v>0.23499999999999999</v>
      </c>
      <c r="J507" s="145"/>
      <c r="K507" s="144">
        <f>IF(OR(ISNUMBER(SEARCH("[DGEN]", E456))=TRUE, ISNUMBER(SEARCH("STREET LIGHT", E456))=TRUE), 0, IF(AND(E458=0, E459=0),0, IF(AND(E459=0, E458*12&gt;250000), 0, IF(AND(E458=0, E459&gt;=50), 0, IF(E458*12&lt;=250000, I507*K505*-1, IF(E459&lt;50, I507*K505*-1, 0))))))</f>
        <v>-5.7121428486769119</v>
      </c>
      <c r="L507" s="119"/>
      <c r="M507" s="146"/>
    </row>
    <row r="508" spans="1:13" ht="13.2" hidden="1" customHeight="1" x14ac:dyDescent="0.25">
      <c r="A508" s="103" t="str">
        <f t="shared" si="50"/>
        <v>Sentinel</v>
      </c>
      <c r="B508" s="103" t="s">
        <v>89</v>
      </c>
      <c r="D508" s="247" t="s">
        <v>88</v>
      </c>
      <c r="E508" s="247"/>
      <c r="F508" s="84"/>
      <c r="G508" s="85"/>
      <c r="H508" s="79">
        <f>SUM(H505,H506)</f>
        <v>26.185379946091437</v>
      </c>
      <c r="I508" s="86"/>
      <c r="J508" s="86"/>
      <c r="K508" s="79">
        <f>SUM(K505,K506)</f>
        <v>27.466899655340047</v>
      </c>
      <c r="L508" s="87">
        <f>K508-H508</f>
        <v>1.2815197092486095</v>
      </c>
      <c r="M508" s="88">
        <f>IF((H508)=0,"",(L508/H508))</f>
        <v>4.8940275523475671E-2</v>
      </c>
    </row>
    <row r="509" spans="1:13" ht="13.8" hidden="1" customHeight="1" thickBot="1" x14ac:dyDescent="0.3">
      <c r="A509" s="103" t="str">
        <f t="shared" si="50"/>
        <v>Sentinel</v>
      </c>
      <c r="B509" s="103" t="s">
        <v>17</v>
      </c>
      <c r="D509" s="58"/>
      <c r="E509" s="59"/>
      <c r="F509" s="93"/>
      <c r="G509" s="90"/>
      <c r="H509" s="94"/>
      <c r="I509" s="93"/>
      <c r="J509" s="61"/>
      <c r="K509" s="94"/>
      <c r="L509" s="92"/>
      <c r="M509" s="95"/>
    </row>
    <row r="512" spans="1:13" x14ac:dyDescent="0.25">
      <c r="C512" s="103"/>
      <c r="D512" s="104" t="s">
        <v>34</v>
      </c>
      <c r="E512" s="249" t="str">
        <f>D24</f>
        <v>Street Light</v>
      </c>
      <c r="F512" s="250"/>
      <c r="G512" s="250"/>
      <c r="H512" s="250"/>
      <c r="I512" s="250"/>
      <c r="J512" s="251"/>
      <c r="K512" s="103" t="str">
        <f>IF(N24="DEMAND - INTERVAL","RTSR - INTERVAL METERED","")</f>
        <v/>
      </c>
    </row>
    <row r="513" spans="1:14" x14ac:dyDescent="0.25">
      <c r="C513" s="103"/>
      <c r="D513" s="104" t="s">
        <v>35</v>
      </c>
      <c r="E513" s="252" t="str">
        <f>H24</f>
        <v>Non-RPP (Other)</v>
      </c>
      <c r="F513" s="253"/>
      <c r="G513" s="254"/>
      <c r="H513" s="20"/>
      <c r="I513" s="20"/>
    </row>
    <row r="514" spans="1:14" ht="15.6" x14ac:dyDescent="0.25">
      <c r="C514" s="103"/>
      <c r="D514" s="104" t="s">
        <v>36</v>
      </c>
      <c r="E514" s="21">
        <f>K24</f>
        <v>340939.97242408589</v>
      </c>
      <c r="F514" s="105" t="s">
        <v>11</v>
      </c>
      <c r="J514" s="22"/>
      <c r="K514" s="22"/>
      <c r="L514" s="22"/>
      <c r="M514" s="22"/>
      <c r="N514" s="22"/>
    </row>
    <row r="515" spans="1:14" ht="15.6" x14ac:dyDescent="0.3">
      <c r="C515" s="103"/>
      <c r="D515" s="104" t="s">
        <v>37</v>
      </c>
      <c r="E515" s="21">
        <f>L24</f>
        <v>910.35058338722581</v>
      </c>
      <c r="F515" s="106" t="s">
        <v>16</v>
      </c>
      <c r="G515" s="107"/>
      <c r="H515" s="108"/>
      <c r="I515" s="108"/>
      <c r="J515" s="108"/>
    </row>
    <row r="516" spans="1:14" x14ac:dyDescent="0.25">
      <c r="C516" s="103"/>
      <c r="D516" s="104" t="s">
        <v>38</v>
      </c>
      <c r="E516" s="23">
        <f>I24</f>
        <v>1.0415000000000001</v>
      </c>
    </row>
    <row r="517" spans="1:14" x14ac:dyDescent="0.25">
      <c r="C517" s="103"/>
      <c r="D517" s="104" t="s">
        <v>39</v>
      </c>
      <c r="E517" s="23">
        <f>J24</f>
        <v>1.0415000000000001</v>
      </c>
    </row>
    <row r="518" spans="1:14" x14ac:dyDescent="0.25">
      <c r="C518" s="103"/>
    </row>
    <row r="519" spans="1:14" x14ac:dyDescent="0.25">
      <c r="C519" s="103"/>
      <c r="E519" s="105"/>
      <c r="F519" s="237" t="s">
        <v>40</v>
      </c>
      <c r="G519" s="238"/>
      <c r="H519" s="239"/>
      <c r="I519" s="237" t="s">
        <v>41</v>
      </c>
      <c r="J519" s="238"/>
      <c r="K519" s="239"/>
      <c r="L519" s="237" t="s">
        <v>42</v>
      </c>
      <c r="M519" s="239"/>
    </row>
    <row r="520" spans="1:14" x14ac:dyDescent="0.25">
      <c r="C520" s="103"/>
      <c r="E520" s="240"/>
      <c r="F520" s="109" t="s">
        <v>43</v>
      </c>
      <c r="G520" s="109" t="s">
        <v>44</v>
      </c>
      <c r="H520" s="110" t="s">
        <v>45</v>
      </c>
      <c r="I520" s="109" t="s">
        <v>43</v>
      </c>
      <c r="J520" s="111" t="s">
        <v>44</v>
      </c>
      <c r="K520" s="110" t="s">
        <v>45</v>
      </c>
      <c r="L520" s="242" t="s">
        <v>46</v>
      </c>
      <c r="M520" s="244" t="s">
        <v>47</v>
      </c>
    </row>
    <row r="521" spans="1:14" x14ac:dyDescent="0.25">
      <c r="C521" s="103"/>
      <c r="E521" s="241"/>
      <c r="F521" s="112" t="s">
        <v>48</v>
      </c>
      <c r="G521" s="112"/>
      <c r="H521" s="113" t="s">
        <v>48</v>
      </c>
      <c r="I521" s="112" t="s">
        <v>48</v>
      </c>
      <c r="J521" s="113"/>
      <c r="K521" s="113" t="s">
        <v>48</v>
      </c>
      <c r="L521" s="243"/>
      <c r="M521" s="245"/>
    </row>
    <row r="522" spans="1:14" x14ac:dyDescent="0.25">
      <c r="A522" s="103" t="str">
        <f>$E512</f>
        <v>Street Light</v>
      </c>
      <c r="D522" s="114" t="s">
        <v>49</v>
      </c>
      <c r="E522" s="25"/>
      <c r="F522" s="26">
        <f>'VRZ BI (2030)'!I522</f>
        <v>1.31</v>
      </c>
      <c r="G522" s="115">
        <v>10652</v>
      </c>
      <c r="H522" s="116">
        <f>G522*F522</f>
        <v>13954.12</v>
      </c>
      <c r="I522" s="45">
        <v>1.41</v>
      </c>
      <c r="J522" s="117">
        <v>10652</v>
      </c>
      <c r="K522" s="118">
        <f>J522*I522</f>
        <v>15019.32</v>
      </c>
      <c r="L522" s="119">
        <f>K522-H522</f>
        <v>1065.1999999999989</v>
      </c>
      <c r="M522" s="120">
        <f>IF(ISERROR(L522/H522), "", L522/H522)</f>
        <v>7.6335877862595339E-2</v>
      </c>
    </row>
    <row r="523" spans="1:14" x14ac:dyDescent="0.25">
      <c r="A523" s="103" t="str">
        <f t="shared" ref="A523:A565" si="55">A522</f>
        <v>Street Light</v>
      </c>
      <c r="D523" s="114" t="s">
        <v>50</v>
      </c>
      <c r="E523" s="25"/>
      <c r="F523" s="36">
        <f>'VRZ BI (2030)'!I523</f>
        <v>5.9653</v>
      </c>
      <c r="G523" s="115">
        <f>IF($E515&gt;0, $E515, $E514)</f>
        <v>910.35058338722581</v>
      </c>
      <c r="H523" s="116">
        <f>G523*F523</f>
        <v>5430.514335079818</v>
      </c>
      <c r="I523" s="35">
        <v>6.4314</v>
      </c>
      <c r="J523" s="117">
        <f>IF($E515&gt;0, $E515, $E514)</f>
        <v>910.35058338722581</v>
      </c>
      <c r="K523" s="118">
        <f>J523*I523</f>
        <v>5854.8287419966036</v>
      </c>
      <c r="L523" s="119">
        <f>K523-H523</f>
        <v>424.31440691678563</v>
      </c>
      <c r="M523" s="120">
        <f>IF(ISERROR(L523/H523), "", L523/H523)</f>
        <v>7.8135215328650642E-2</v>
      </c>
    </row>
    <row r="524" spans="1:14" ht="13.2" hidden="1" customHeight="1" x14ac:dyDescent="0.25">
      <c r="A524" s="103" t="str">
        <f t="shared" si="55"/>
        <v>Street Light</v>
      </c>
      <c r="D524" s="114" t="s">
        <v>51</v>
      </c>
      <c r="E524" s="25"/>
      <c r="F524" s="34"/>
      <c r="G524" s="115">
        <f>IF($E515&gt;0, $E515, $E514)</f>
        <v>910.35058338722581</v>
      </c>
      <c r="H524" s="116">
        <v>0</v>
      </c>
      <c r="I524" s="35"/>
      <c r="J524" s="117">
        <f>IF($E515&gt;0, $E515, $E514)</f>
        <v>910.35058338722581</v>
      </c>
      <c r="K524" s="118">
        <v>0</v>
      </c>
      <c r="L524" s="119"/>
      <c r="M524" s="120"/>
    </row>
    <row r="525" spans="1:14" ht="13.2" hidden="1" customHeight="1" x14ac:dyDescent="0.25">
      <c r="A525" s="103" t="str">
        <f t="shared" si="55"/>
        <v>Street Light</v>
      </c>
      <c r="D525" s="114" t="s">
        <v>52</v>
      </c>
      <c r="E525" s="25"/>
      <c r="F525" s="34"/>
      <c r="G525" s="115">
        <f>IF($E515&gt;0, $E515, $E514)</f>
        <v>910.35058338722581</v>
      </c>
      <c r="H525" s="116">
        <v>0</v>
      </c>
      <c r="I525" s="35"/>
      <c r="J525" s="121">
        <f>IF($E515&gt;0, $E515, $E514)</f>
        <v>910.35058338722581</v>
      </c>
      <c r="K525" s="118">
        <v>0</v>
      </c>
      <c r="L525" s="119">
        <f t="shared" ref="L525:L543" si="56">K525-H525</f>
        <v>0</v>
      </c>
      <c r="M525" s="120" t="str">
        <f>IF(ISERROR(L525/H525), "", L525/H525)</f>
        <v/>
      </c>
    </row>
    <row r="526" spans="1:14" x14ac:dyDescent="0.25">
      <c r="A526" s="103" t="str">
        <f t="shared" si="55"/>
        <v>Street Light</v>
      </c>
      <c r="D526" s="114" t="s">
        <v>53</v>
      </c>
      <c r="E526" s="25"/>
      <c r="F526" s="26">
        <f>'VRZ BI (2030)'!I526</f>
        <v>0</v>
      </c>
      <c r="G526" s="115">
        <v>10652</v>
      </c>
      <c r="H526" s="116">
        <f>G526*F526</f>
        <v>0</v>
      </c>
      <c r="I526" s="45">
        <v>0</v>
      </c>
      <c r="J526" s="117">
        <v>10652</v>
      </c>
      <c r="K526" s="118">
        <f>J526*I526</f>
        <v>0</v>
      </c>
      <c r="L526" s="119">
        <f t="shared" si="56"/>
        <v>0</v>
      </c>
      <c r="M526" s="120" t="str">
        <f>IF(ISERROR(L526/H526), "", L526/H526)</f>
        <v/>
      </c>
    </row>
    <row r="527" spans="1:14" x14ac:dyDescent="0.25">
      <c r="A527" s="103" t="str">
        <f t="shared" si="55"/>
        <v>Street Light</v>
      </c>
      <c r="D527" s="114" t="s">
        <v>54</v>
      </c>
      <c r="E527" s="25"/>
      <c r="F527" s="36">
        <f>'VRZ BI (2030)'!I527</f>
        <v>1.3859379358005097</v>
      </c>
      <c r="G527" s="115">
        <f>IF($E515&gt;0, $E515, $E514)</f>
        <v>910.35058338722581</v>
      </c>
      <c r="H527" s="116">
        <f>G527*F527</f>
        <v>1261.6894083944815</v>
      </c>
      <c r="I527" s="35">
        <v>1.3859379358005097</v>
      </c>
      <c r="J527" s="117">
        <f>IF($E515&gt;0, $E515, $E514)</f>
        <v>910.35058338722581</v>
      </c>
      <c r="K527" s="118">
        <f>J527*I527</f>
        <v>1261.6894083944815</v>
      </c>
      <c r="L527" s="119">
        <f t="shared" si="56"/>
        <v>0</v>
      </c>
      <c r="M527" s="120">
        <f>IF(ISERROR(L527/H527), "", L527/H527)</f>
        <v>0</v>
      </c>
    </row>
    <row r="528" spans="1:14" x14ac:dyDescent="0.25">
      <c r="A528" s="103" t="str">
        <f t="shared" si="55"/>
        <v>Street Light</v>
      </c>
      <c r="B528" s="103" t="s">
        <v>55</v>
      </c>
      <c r="C528" s="24">
        <f>B24</f>
        <v>9</v>
      </c>
      <c r="D528" s="122" t="s">
        <v>56</v>
      </c>
      <c r="E528" s="7"/>
      <c r="F528" s="48"/>
      <c r="G528" s="38"/>
      <c r="H528" s="39">
        <f>SUM(H522:H527)</f>
        <v>20646.323743474302</v>
      </c>
      <c r="I528" s="51"/>
      <c r="J528" s="40"/>
      <c r="K528" s="39">
        <f>SUM(K522:K527)</f>
        <v>22135.838150391086</v>
      </c>
      <c r="L528" s="41">
        <f t="shared" si="56"/>
        <v>1489.5144069167836</v>
      </c>
      <c r="M528" s="42">
        <f>IF((H528)=0,"",(L528/H528))</f>
        <v>7.2144291905118244E-2</v>
      </c>
    </row>
    <row r="529" spans="1:15" x14ac:dyDescent="0.25">
      <c r="A529" s="103" t="str">
        <f t="shared" si="55"/>
        <v>Street Light</v>
      </c>
      <c r="D529" s="123" t="s">
        <v>57</v>
      </c>
      <c r="E529" s="25"/>
      <c r="F529" s="34">
        <f>IF((E514*12&gt;=150000), 0, IF(E513="RPP",(F545*OffPeakPer+F546*MidPeakPer+F547*OnPeakPer),IF(E513="Non-RPP (Retailer)",F548,F549)))</f>
        <v>0</v>
      </c>
      <c r="G529" s="43">
        <f>IF(F529=0, 0, $E514*E516-E514)</f>
        <v>0</v>
      </c>
      <c r="H529" s="28">
        <f t="shared" ref="H529:H536" si="57">G529*F529</f>
        <v>0</v>
      </c>
      <c r="I529" s="35">
        <f>IF((E514*12&gt;=150000), 0, IF(E513="RPP",(I545*OffPeakPer+I546*MidPeakPer+I547*OnPeakPer),IF(E513="Non-RPP (Retailer)",I548,I549)))</f>
        <v>0</v>
      </c>
      <c r="J529" s="44">
        <f>IF(I529=0, 0, E514*E517-E514)</f>
        <v>0</v>
      </c>
      <c r="K529" s="31">
        <f t="shared" ref="K529:K536" si="58">J529*I529</f>
        <v>0</v>
      </c>
      <c r="L529" s="32">
        <f t="shared" si="56"/>
        <v>0</v>
      </c>
      <c r="M529" s="33" t="str">
        <f t="shared" ref="M529:M536" si="59">IF(ISERROR(L529/H529), "", L529/H529)</f>
        <v/>
      </c>
    </row>
    <row r="530" spans="1:15" ht="26.4" x14ac:dyDescent="0.25">
      <c r="A530" s="103" t="str">
        <f t="shared" si="55"/>
        <v>Street Light</v>
      </c>
      <c r="D530" s="123" t="s">
        <v>58</v>
      </c>
      <c r="E530" s="25"/>
      <c r="F530" s="36">
        <f>'VRZ BI (2030)'!I530</f>
        <v>0</v>
      </c>
      <c r="G530" s="55">
        <f>IF($E515&gt;0, $E515, $E514)</f>
        <v>910.35058338722581</v>
      </c>
      <c r="H530" s="116">
        <f t="shared" si="57"/>
        <v>0</v>
      </c>
      <c r="I530" s="35">
        <v>0</v>
      </c>
      <c r="J530" s="56">
        <f>IF($E515&gt;0, $E515, $E514)</f>
        <v>910.35058338722581</v>
      </c>
      <c r="K530" s="118">
        <f t="shared" si="58"/>
        <v>0</v>
      </c>
      <c r="L530" s="119">
        <f t="shared" si="56"/>
        <v>0</v>
      </c>
      <c r="M530" s="120" t="str">
        <f t="shared" si="59"/>
        <v/>
      </c>
    </row>
    <row r="531" spans="1:15" x14ac:dyDescent="0.25">
      <c r="A531" s="103" t="str">
        <f t="shared" si="55"/>
        <v>Street Light</v>
      </c>
      <c r="D531" s="123" t="s">
        <v>59</v>
      </c>
      <c r="E531" s="25"/>
      <c r="F531" s="36">
        <f>'VRZ BI (2030)'!I531</f>
        <v>0</v>
      </c>
      <c r="G531" s="55">
        <f>IF($E515&gt;0, $E515, $E514)</f>
        <v>910.35058338722581</v>
      </c>
      <c r="H531" s="116">
        <f t="shared" si="57"/>
        <v>0</v>
      </c>
      <c r="I531" s="35">
        <v>0</v>
      </c>
      <c r="J531" s="56">
        <f>IF($E515&gt;0, $E515, $E514)</f>
        <v>910.35058338722581</v>
      </c>
      <c r="K531" s="118">
        <f t="shared" si="58"/>
        <v>0</v>
      </c>
      <c r="L531" s="119">
        <f t="shared" si="56"/>
        <v>0</v>
      </c>
      <c r="M531" s="120" t="str">
        <f t="shared" si="59"/>
        <v/>
      </c>
    </row>
    <row r="532" spans="1:15" x14ac:dyDescent="0.25">
      <c r="A532" s="103" t="str">
        <f t="shared" si="55"/>
        <v>Street Light</v>
      </c>
      <c r="D532" s="123" t="s">
        <v>60</v>
      </c>
      <c r="E532" s="25"/>
      <c r="F532" s="36">
        <f>'VRZ BI (2030)'!I532</f>
        <v>0</v>
      </c>
      <c r="G532" s="55">
        <f>E514</f>
        <v>340939.97242408589</v>
      </c>
      <c r="H532" s="116">
        <f t="shared" si="57"/>
        <v>0</v>
      </c>
      <c r="I532" s="35">
        <v>0</v>
      </c>
      <c r="J532" s="56">
        <f>E514</f>
        <v>340939.97242408589</v>
      </c>
      <c r="K532" s="118">
        <f t="shared" si="58"/>
        <v>0</v>
      </c>
      <c r="L532" s="119">
        <f t="shared" si="56"/>
        <v>0</v>
      </c>
      <c r="M532" s="120" t="str">
        <f t="shared" si="59"/>
        <v/>
      </c>
    </row>
    <row r="533" spans="1:15" x14ac:dyDescent="0.25">
      <c r="A533" s="103" t="str">
        <f t="shared" si="55"/>
        <v>Street Light</v>
      </c>
      <c r="D533" s="114" t="s">
        <v>61</v>
      </c>
      <c r="E533" s="25"/>
      <c r="F533" s="36">
        <f>'VRZ BI (2030)'!I533</f>
        <v>0.45149414804058219</v>
      </c>
      <c r="G533" s="55">
        <f>IF($E515&gt;0, $E515, $E514)</f>
        <v>910.35058338722581</v>
      </c>
      <c r="H533" s="116">
        <f t="shared" si="57"/>
        <v>411.01796106466247</v>
      </c>
      <c r="I533" s="35">
        <v>0.47213403840203438</v>
      </c>
      <c r="J533" s="56">
        <f>IF($E515&gt;0, $E515, $E514)</f>
        <v>910.35058338722581</v>
      </c>
      <c r="K533" s="118">
        <f t="shared" si="58"/>
        <v>429.80749729625887</v>
      </c>
      <c r="L533" s="119">
        <f t="shared" si="56"/>
        <v>18.789536231596401</v>
      </c>
      <c r="M533" s="120">
        <f t="shared" si="59"/>
        <v>4.5714635396773763E-2</v>
      </c>
      <c r="O533" s="160"/>
    </row>
    <row r="534" spans="1:15" ht="26.4" x14ac:dyDescent="0.25">
      <c r="A534" s="103" t="str">
        <f t="shared" si="55"/>
        <v>Street Light</v>
      </c>
      <c r="D534" s="123" t="s">
        <v>62</v>
      </c>
      <c r="E534" s="25"/>
      <c r="F534" s="26">
        <f>'VRZ BI (2030)'!I534</f>
        <v>0</v>
      </c>
      <c r="G534" s="115">
        <v>10652</v>
      </c>
      <c r="H534" s="116">
        <f t="shared" si="57"/>
        <v>0</v>
      </c>
      <c r="I534" s="45">
        <v>0</v>
      </c>
      <c r="J534" s="121">
        <v>10652</v>
      </c>
      <c r="K534" s="118">
        <f t="shared" si="58"/>
        <v>0</v>
      </c>
      <c r="L534" s="119">
        <f t="shared" si="56"/>
        <v>0</v>
      </c>
      <c r="M534" s="120" t="str">
        <f t="shared" si="59"/>
        <v/>
      </c>
    </row>
    <row r="535" spans="1:15" x14ac:dyDescent="0.25">
      <c r="A535" s="103" t="str">
        <f t="shared" si="55"/>
        <v>Street Light</v>
      </c>
      <c r="D535" s="114" t="s">
        <v>63</v>
      </c>
      <c r="E535" s="25"/>
      <c r="F535" s="26">
        <f>'VRZ BI (2030)'!I535</f>
        <v>0</v>
      </c>
      <c r="G535" s="115">
        <v>10652</v>
      </c>
      <c r="H535" s="116">
        <f t="shared" si="57"/>
        <v>0</v>
      </c>
      <c r="I535" s="45">
        <v>0</v>
      </c>
      <c r="J535" s="121">
        <v>10652</v>
      </c>
      <c r="K535" s="118">
        <f t="shared" si="58"/>
        <v>0</v>
      </c>
      <c r="L535" s="119">
        <f t="shared" si="56"/>
        <v>0</v>
      </c>
      <c r="M535" s="120" t="str">
        <f t="shared" si="59"/>
        <v/>
      </c>
    </row>
    <row r="536" spans="1:15" x14ac:dyDescent="0.25">
      <c r="A536" s="103" t="str">
        <f t="shared" si="55"/>
        <v>Street Light</v>
      </c>
      <c r="D536" s="114" t="s">
        <v>64</v>
      </c>
      <c r="E536" s="25"/>
      <c r="F536" s="36">
        <f>'VRZ BI (2030)'!I536</f>
        <v>7.1556941851350614E-2</v>
      </c>
      <c r="G536" s="55">
        <f>IF($E515&gt;0, $E515, $E514)</f>
        <v>910.35058338722581</v>
      </c>
      <c r="H536" s="116">
        <f t="shared" si="57"/>
        <v>65.141903759782821</v>
      </c>
      <c r="I536" s="35">
        <v>7.1556941851350614E-2</v>
      </c>
      <c r="J536" s="56">
        <f>IF($E515&gt;0, $E515, $E514)</f>
        <v>910.35058338722581</v>
      </c>
      <c r="K536" s="118">
        <f t="shared" si="58"/>
        <v>65.141903759782821</v>
      </c>
      <c r="L536" s="119">
        <f t="shared" si="56"/>
        <v>0</v>
      </c>
      <c r="M536" s="120">
        <f t="shared" si="59"/>
        <v>0</v>
      </c>
    </row>
    <row r="537" spans="1:15" ht="26.4" x14ac:dyDescent="0.25">
      <c r="A537" s="103" t="str">
        <f t="shared" si="55"/>
        <v>Street Light</v>
      </c>
      <c r="B537" s="103" t="s">
        <v>65</v>
      </c>
      <c r="C537" s="24">
        <f>B24</f>
        <v>9</v>
      </c>
      <c r="D537" s="124" t="s">
        <v>66</v>
      </c>
      <c r="E537" s="125"/>
      <c r="F537" s="48"/>
      <c r="G537" s="49"/>
      <c r="H537" s="50">
        <f>SUM(H528:H536)</f>
        <v>21122.483608298749</v>
      </c>
      <c r="I537" s="51"/>
      <c r="J537" s="52"/>
      <c r="K537" s="50">
        <f>SUM(K528:K536)</f>
        <v>22630.787551447131</v>
      </c>
      <c r="L537" s="41">
        <f t="shared" si="56"/>
        <v>1508.3039431483812</v>
      </c>
      <c r="M537" s="42">
        <f>IF((H537)=0,"",(L537/H537))</f>
        <v>7.1407509226603841E-2</v>
      </c>
    </row>
    <row r="538" spans="1:15" x14ac:dyDescent="0.25">
      <c r="A538" s="103" t="str">
        <f t="shared" si="55"/>
        <v>Street Light</v>
      </c>
      <c r="D538" s="126" t="s">
        <v>67</v>
      </c>
      <c r="E538" s="25"/>
      <c r="F538" s="36">
        <f>'VRZ BI (2030)'!I538</f>
        <v>4.3630000000000004</v>
      </c>
      <c r="G538" s="43">
        <f>IF($E515&gt;0, $E515, $E514*$E516)</f>
        <v>910.35058338722581</v>
      </c>
      <c r="H538" s="116">
        <f>G538*F538</f>
        <v>3971.8595953184667</v>
      </c>
      <c r="I538" s="35">
        <v>4.6024000000000003</v>
      </c>
      <c r="J538" s="44">
        <f>IF($E515&gt;0, $E515, $E514*$E517)</f>
        <v>910.35058338722581</v>
      </c>
      <c r="K538" s="118">
        <f>J538*I538</f>
        <v>4189.797524981368</v>
      </c>
      <c r="L538" s="119">
        <f t="shared" si="56"/>
        <v>217.9379296629013</v>
      </c>
      <c r="M538" s="120">
        <f>IF(ISERROR(L538/H538), "", L538/H538)</f>
        <v>5.4870501948200631E-2</v>
      </c>
      <c r="N538" s="127" t="str">
        <f>IF(ISERROR(ABS(M538)), "", IF(ABS(M538)&gt;=4%, "In the manager's summary, discuss the reasoning for the change in RTSR rates", ""))</f>
        <v>In the manager's summary, discuss the reasoning for the change in RTSR rates</v>
      </c>
      <c r="O538" s="160"/>
    </row>
    <row r="539" spans="1:15" ht="26.4" x14ac:dyDescent="0.25">
      <c r="A539" s="103" t="str">
        <f t="shared" si="55"/>
        <v>Street Light</v>
      </c>
      <c r="D539" s="128" t="s">
        <v>68</v>
      </c>
      <c r="E539" s="25"/>
      <c r="F539" s="36">
        <f>'VRZ BI (2030)'!I539</f>
        <v>3.1040000000000001</v>
      </c>
      <c r="G539" s="43">
        <f>IF($E515&gt;0, $E515, $E514*$E516)</f>
        <v>910.35058338722581</v>
      </c>
      <c r="H539" s="116">
        <f>G539*F539</f>
        <v>2825.7282108339491</v>
      </c>
      <c r="I539" s="35">
        <v>3.2682000000000002</v>
      </c>
      <c r="J539" s="44">
        <f>IF($E515&gt;0, $E515, $E514*$E517)</f>
        <v>910.35058338722581</v>
      </c>
      <c r="K539" s="118">
        <f>J539*I539</f>
        <v>2975.2077766261318</v>
      </c>
      <c r="L539" s="119">
        <f t="shared" si="56"/>
        <v>149.47956579218271</v>
      </c>
      <c r="M539" s="120">
        <f>IF(ISERROR(L539/H539), "", L539/H539)</f>
        <v>5.289948453608255E-2</v>
      </c>
      <c r="N539" s="127" t="str">
        <f>IF(ISERROR(ABS(M539)), "", IF(ABS(M539)&gt;=4%, "In the manager's summary, discuss the reasoning for the change in RTSR rates", ""))</f>
        <v>In the manager's summary, discuss the reasoning for the change in RTSR rates</v>
      </c>
      <c r="O539" s="160"/>
    </row>
    <row r="540" spans="1:15" ht="26.4" x14ac:dyDescent="0.25">
      <c r="A540" s="103" t="str">
        <f t="shared" si="55"/>
        <v>Street Light</v>
      </c>
      <c r="B540" s="103" t="s">
        <v>69</v>
      </c>
      <c r="C540" s="24">
        <f>B24</f>
        <v>9</v>
      </c>
      <c r="D540" s="124" t="s">
        <v>70</v>
      </c>
      <c r="E540" s="7"/>
      <c r="F540" s="48"/>
      <c r="G540" s="49"/>
      <c r="H540" s="50">
        <f>SUM(H537:H539)</f>
        <v>27920.071414451166</v>
      </c>
      <c r="I540" s="51"/>
      <c r="J540" s="40"/>
      <c r="K540" s="50">
        <f>SUM(K537:K539)</f>
        <v>29795.792853054631</v>
      </c>
      <c r="L540" s="41">
        <f t="shared" si="56"/>
        <v>1875.7214386034648</v>
      </c>
      <c r="M540" s="42">
        <f>IF((H540)=0,"",(L540/H540))</f>
        <v>6.7181828110676287E-2</v>
      </c>
    </row>
    <row r="541" spans="1:15" ht="26.4" x14ac:dyDescent="0.25">
      <c r="A541" s="103" t="str">
        <f t="shared" si="55"/>
        <v>Street Light</v>
      </c>
      <c r="D541" s="129" t="s">
        <v>71</v>
      </c>
      <c r="E541" s="25"/>
      <c r="F541" s="34">
        <v>4.7000000000000002E-3</v>
      </c>
      <c r="G541" s="43">
        <f>E514*E516</f>
        <v>355088.98127968551</v>
      </c>
      <c r="H541" s="53">
        <f>G541*F541</f>
        <v>1668.9182120145219</v>
      </c>
      <c r="I541" s="35">
        <f>F541</f>
        <v>4.7000000000000002E-3</v>
      </c>
      <c r="J541" s="44">
        <f>E514*E517</f>
        <v>355088.98127968551</v>
      </c>
      <c r="K541" s="118">
        <f>J541*I541</f>
        <v>1668.9182120145219</v>
      </c>
      <c r="L541" s="119">
        <f t="shared" si="56"/>
        <v>0</v>
      </c>
      <c r="M541" s="120">
        <f>IF(ISERROR(L541/H541), "", L541/H541)</f>
        <v>0</v>
      </c>
    </row>
    <row r="542" spans="1:15" ht="26.4" x14ac:dyDescent="0.25">
      <c r="A542" s="103" t="str">
        <f t="shared" si="55"/>
        <v>Street Light</v>
      </c>
      <c r="D542" s="129" t="s">
        <v>72</v>
      </c>
      <c r="E542" s="25"/>
      <c r="F542" s="34">
        <v>5.9999999999999995E-4</v>
      </c>
      <c r="G542" s="43">
        <f>E514*E516</f>
        <v>355088.98127968551</v>
      </c>
      <c r="H542" s="53">
        <f>G542*F542</f>
        <v>213.0533887678113</v>
      </c>
      <c r="I542" s="35">
        <f>F542</f>
        <v>5.9999999999999995E-4</v>
      </c>
      <c r="J542" s="44">
        <f>E514*E517</f>
        <v>355088.98127968551</v>
      </c>
      <c r="K542" s="118">
        <f>J542*I542</f>
        <v>213.0533887678113</v>
      </c>
      <c r="L542" s="119">
        <f t="shared" si="56"/>
        <v>0</v>
      </c>
      <c r="M542" s="120">
        <f>IF(ISERROR(L542/H542), "", L542/H542)</f>
        <v>0</v>
      </c>
    </row>
    <row r="543" spans="1:15" x14ac:dyDescent="0.25">
      <c r="A543" s="103" t="str">
        <f t="shared" si="55"/>
        <v>Street Light</v>
      </c>
      <c r="D543" s="25" t="s">
        <v>73</v>
      </c>
      <c r="E543" s="25"/>
      <c r="F543" s="54">
        <v>0.25</v>
      </c>
      <c r="G543" s="27">
        <v>10652</v>
      </c>
      <c r="H543" s="130">
        <f>G543*F543</f>
        <v>2663</v>
      </c>
      <c r="I543" s="45">
        <v>0.25</v>
      </c>
      <c r="J543" s="30">
        <v>10652</v>
      </c>
      <c r="K543" s="118">
        <f>J543*I543</f>
        <v>2663</v>
      </c>
      <c r="L543" s="119">
        <f t="shared" si="56"/>
        <v>0</v>
      </c>
      <c r="M543" s="120">
        <f>IF(ISERROR(L543/H543), "", L543/H543)</f>
        <v>0</v>
      </c>
    </row>
    <row r="544" spans="1:15" ht="26.4" hidden="1" customHeight="1" x14ac:dyDescent="0.25">
      <c r="A544" s="103" t="str">
        <f t="shared" si="55"/>
        <v>Street Light</v>
      </c>
      <c r="D544" s="129" t="s">
        <v>74</v>
      </c>
      <c r="E544" s="25"/>
      <c r="F544" s="34"/>
      <c r="G544" s="43"/>
      <c r="H544" s="130"/>
      <c r="I544" s="35"/>
      <c r="J544" s="44"/>
      <c r="K544" s="118"/>
      <c r="L544" s="119"/>
      <c r="M544" s="120"/>
    </row>
    <row r="545" spans="1:13" ht="13.2" hidden="1" customHeight="1" x14ac:dyDescent="0.25">
      <c r="A545" s="103" t="str">
        <f t="shared" si="55"/>
        <v>Street Light</v>
      </c>
      <c r="B545" s="103" t="s">
        <v>12</v>
      </c>
      <c r="D545" s="25" t="s">
        <v>75</v>
      </c>
      <c r="E545" s="25"/>
      <c r="F545" s="96">
        <v>8.6999999999999994E-2</v>
      </c>
      <c r="G545" s="55">
        <f>IF(AND(E514*12&gt;=150000),OffPeakPer*E514*E516,OffPeakPer*E514)</f>
        <v>227256.94801899872</v>
      </c>
      <c r="H545" s="130">
        <f>G545*F545</f>
        <v>19771.354477652887</v>
      </c>
      <c r="I545" s="35">
        <f>OffPeak</f>
        <v>9.8000000000000004E-2</v>
      </c>
      <c r="J545" s="56">
        <f>IF(AND(E514*12&gt;=150000),OffPeakPer*E514*E517,OffPeakPer*E514)</f>
        <v>227256.94801899872</v>
      </c>
      <c r="K545" s="118">
        <f>J545*I545</f>
        <v>22271.180905861875</v>
      </c>
      <c r="L545" s="119">
        <f>K545-H545</f>
        <v>2499.8264282089876</v>
      </c>
      <c r="M545" s="120">
        <f>IF(ISERROR(L545/H545), "", L545/H545)</f>
        <v>0.1264367816091955</v>
      </c>
    </row>
    <row r="546" spans="1:13" ht="13.2" hidden="1" customHeight="1" x14ac:dyDescent="0.25">
      <c r="A546" s="103" t="str">
        <f t="shared" si="55"/>
        <v>Street Light</v>
      </c>
      <c r="B546" s="103" t="s">
        <v>12</v>
      </c>
      <c r="D546" s="25" t="s">
        <v>76</v>
      </c>
      <c r="E546" s="25"/>
      <c r="F546" s="96">
        <v>0.157</v>
      </c>
      <c r="G546" s="55">
        <f>IF(AND(E514*12&gt;=150000),MidPeakPer*E514*E516,MidPeakPer*E514)</f>
        <v>63916.01663034338</v>
      </c>
      <c r="H546" s="130">
        <f>G546*F546</f>
        <v>10034.814610963911</v>
      </c>
      <c r="I546" s="35">
        <f>MidPeak</f>
        <v>0.157</v>
      </c>
      <c r="J546" s="56">
        <f>IF(AND(E514*12&gt;=150000),MidPeakPer*E514*E517,MidPeakPer*E514)</f>
        <v>63916.01663034338</v>
      </c>
      <c r="K546" s="118">
        <f>J546*I546</f>
        <v>10034.814610963911</v>
      </c>
      <c r="L546" s="119">
        <f>K546-H546</f>
        <v>0</v>
      </c>
      <c r="M546" s="120">
        <f>IF(ISERROR(L546/H546), "", L546/H546)</f>
        <v>0</v>
      </c>
    </row>
    <row r="547" spans="1:13" ht="13.2" hidden="1" customHeight="1" x14ac:dyDescent="0.25">
      <c r="A547" s="103" t="str">
        <f t="shared" si="55"/>
        <v>Street Light</v>
      </c>
      <c r="B547" s="103" t="s">
        <v>12</v>
      </c>
      <c r="D547" s="103" t="s">
        <v>77</v>
      </c>
      <c r="E547" s="25"/>
      <c r="F547" s="96">
        <v>0.182</v>
      </c>
      <c r="G547" s="55">
        <f>IF(AND(E514*12&gt;=150000),OnPeakPer*E514*E516,OnPeakPer*E514)</f>
        <v>63916.01663034338</v>
      </c>
      <c r="H547" s="130">
        <f>G547*F547</f>
        <v>11632.715026722495</v>
      </c>
      <c r="I547" s="35">
        <f>OnPeak</f>
        <v>0.20300000000000001</v>
      </c>
      <c r="J547" s="56">
        <f>IF(AND(E514*12&gt;=150000),OnPeakPer*E514*E517,OnPeakPer*E514)</f>
        <v>63916.01663034338</v>
      </c>
      <c r="K547" s="118">
        <f>J547*I547</f>
        <v>12974.951375959707</v>
      </c>
      <c r="L547" s="119">
        <f>K547-H547</f>
        <v>1342.2363492372115</v>
      </c>
      <c r="M547" s="120">
        <f>IF(ISERROR(L547/H547), "", L547/H547)</f>
        <v>0.11538461538461543</v>
      </c>
    </row>
    <row r="548" spans="1:13" ht="13.2" hidden="1" customHeight="1" x14ac:dyDescent="0.25">
      <c r="A548" s="103" t="str">
        <f t="shared" si="55"/>
        <v>Street Light</v>
      </c>
      <c r="B548" s="103" t="s">
        <v>78</v>
      </c>
      <c r="D548" s="25" t="s">
        <v>79</v>
      </c>
      <c r="E548" s="25"/>
      <c r="F548" s="57">
        <v>0.11308</v>
      </c>
      <c r="G548" s="55">
        <f>IF(AND(E514*12&gt;=150000),E514*E516,E514)</f>
        <v>355088.98127968551</v>
      </c>
      <c r="H548" s="130">
        <f>G548*F548</f>
        <v>40153.462003106841</v>
      </c>
      <c r="I548" s="35">
        <f>F548</f>
        <v>0.11308</v>
      </c>
      <c r="J548" s="56">
        <f>IF(AND(E514*12&gt;=150000),E514*E517,E514)</f>
        <v>355088.98127968551</v>
      </c>
      <c r="K548" s="118">
        <f>J548*I548</f>
        <v>40153.462003106841</v>
      </c>
      <c r="L548" s="119">
        <f>K548-H548</f>
        <v>0</v>
      </c>
      <c r="M548" s="120">
        <f>IF(ISERROR(L548/H548), "", L548/H548)</f>
        <v>0</v>
      </c>
    </row>
    <row r="549" spans="1:13" ht="13.8" thickBot="1" x14ac:dyDescent="0.3">
      <c r="A549" s="103" t="str">
        <f t="shared" si="55"/>
        <v>Street Light</v>
      </c>
      <c r="B549" s="103" t="s">
        <v>17</v>
      </c>
      <c r="D549" s="25" t="s">
        <v>80</v>
      </c>
      <c r="E549" s="25"/>
      <c r="F549" s="57">
        <v>0.11308</v>
      </c>
      <c r="G549" s="55">
        <f>IF(AND(E514*12&gt;=150000),E514*E516,E514)</f>
        <v>355088.98127968551</v>
      </c>
      <c r="H549" s="130">
        <f>G549*F549</f>
        <v>40153.462003106841</v>
      </c>
      <c r="I549" s="35">
        <f>F549</f>
        <v>0.11308</v>
      </c>
      <c r="J549" s="56">
        <f>IF(AND(E514*12&gt;=150000),E514*E517,E514)</f>
        <v>355088.98127968551</v>
      </c>
      <c r="K549" s="118">
        <f>J549*I549</f>
        <v>40153.462003106841</v>
      </c>
      <c r="L549" s="119">
        <f>K549-H549</f>
        <v>0</v>
      </c>
      <c r="M549" s="120">
        <f>IF(ISERROR(L549/H549), "", L549/H549)</f>
        <v>0</v>
      </c>
    </row>
    <row r="550" spans="1:13" ht="13.8" thickBot="1" x14ac:dyDescent="0.3">
      <c r="A550" s="103" t="str">
        <f t="shared" si="55"/>
        <v>Street Light</v>
      </c>
      <c r="D550" s="58"/>
      <c r="E550" s="59"/>
      <c r="F550" s="60"/>
      <c r="G550" s="61"/>
      <c r="H550" s="62"/>
      <c r="I550" s="60"/>
      <c r="J550" s="63"/>
      <c r="K550" s="62"/>
      <c r="L550" s="64"/>
      <c r="M550" s="65"/>
    </row>
    <row r="551" spans="1:13" ht="13.2" hidden="1" customHeight="1" x14ac:dyDescent="0.25">
      <c r="A551" s="103" t="str">
        <f t="shared" si="55"/>
        <v>Street Light</v>
      </c>
      <c r="B551" s="103" t="s">
        <v>12</v>
      </c>
      <c r="D551" s="135" t="s">
        <v>81</v>
      </c>
      <c r="E551" s="25"/>
      <c r="F551" s="66"/>
      <c r="G551" s="67"/>
      <c r="H551" s="68">
        <f>SUM(H541:H547,H540)</f>
        <v>73903.927130572789</v>
      </c>
      <c r="I551" s="69"/>
      <c r="J551" s="69"/>
      <c r="K551" s="68">
        <f>SUM(K541:K547,K540)</f>
        <v>79621.711346622455</v>
      </c>
      <c r="L551" s="70">
        <f>K551-H551</f>
        <v>5717.7842160496657</v>
      </c>
      <c r="M551" s="71">
        <f>IF((H551)=0,"",(L551/H551))</f>
        <v>7.7367799493896133E-2</v>
      </c>
    </row>
    <row r="552" spans="1:13" ht="13.2" hidden="1" customHeight="1" x14ac:dyDescent="0.25">
      <c r="A552" s="103" t="str">
        <f t="shared" si="55"/>
        <v>Street Light</v>
      </c>
      <c r="B552" s="103" t="s">
        <v>12</v>
      </c>
      <c r="D552" s="142" t="s">
        <v>82</v>
      </c>
      <c r="E552" s="25"/>
      <c r="F552" s="66">
        <v>0.13</v>
      </c>
      <c r="G552" s="72"/>
      <c r="H552" s="73">
        <f>H551*F552</f>
        <v>9607.5105269744636</v>
      </c>
      <c r="I552" s="74">
        <v>0.13</v>
      </c>
      <c r="J552" s="27"/>
      <c r="K552" s="73">
        <f>K551*I552</f>
        <v>10350.822475060919</v>
      </c>
      <c r="L552" s="32">
        <f>K552-H552</f>
        <v>743.31194808645523</v>
      </c>
      <c r="M552" s="75">
        <f>IF((H552)=0,"",(L552/H552))</f>
        <v>7.7367799493895981E-2</v>
      </c>
    </row>
    <row r="553" spans="1:13" ht="14.4" hidden="1" customHeight="1" x14ac:dyDescent="0.3">
      <c r="A553" s="103" t="str">
        <f t="shared" si="55"/>
        <v>Street Light</v>
      </c>
      <c r="B553" s="103" t="s">
        <v>12</v>
      </c>
      <c r="D553" s="142" t="s">
        <v>83</v>
      </c>
      <c r="E553" s="147"/>
      <c r="F553" s="76">
        <f>OER</f>
        <v>0.23499999999999999</v>
      </c>
      <c r="G553" s="72"/>
      <c r="H553" s="73">
        <f>IF(OR(ISNUMBER(SEARCH("[DGEN]", E512))=TRUE, ISNUMBER(SEARCH("STREET LIGHT", E512))=TRUE), 0, IF(AND(E514=0, E515=0),0, IF(AND(E515=0, E514*12&gt;250000), 0, IF(AND(E514=0, E515&gt;=50), 0, IF(E514*12&lt;=250000, F553*H551*-1, IF(E515&lt;50, F553*H551*-1, 0))))))</f>
        <v>0</v>
      </c>
      <c r="I553" s="76">
        <f>OER</f>
        <v>0.23499999999999999</v>
      </c>
      <c r="J553" s="27"/>
      <c r="K553" s="73">
        <f>IF(OR(ISNUMBER(SEARCH("[DGEN]", E512))=TRUE, ISNUMBER(SEARCH("STREET LIGHT", E512))=TRUE), 0, IF(AND(E514=0, E515=0),0, IF(AND(E515=0, E514*12&gt;250000), 0, IF(AND(E514=0, E515&gt;=50), 0, IF(E514*12&lt;=250000, I553*K551*-1, IF(E515&lt;50, I553*K551*-1, 0))))))</f>
        <v>0</v>
      </c>
      <c r="L553" s="32">
        <f>K553-H553</f>
        <v>0</v>
      </c>
      <c r="M553" s="75"/>
    </row>
    <row r="554" spans="1:13" ht="13.2" hidden="1" customHeight="1" x14ac:dyDescent="0.25">
      <c r="A554" s="103" t="str">
        <f t="shared" si="55"/>
        <v>Street Light</v>
      </c>
      <c r="B554" s="103" t="s">
        <v>84</v>
      </c>
      <c r="D554" s="248" t="s">
        <v>85</v>
      </c>
      <c r="E554" s="248"/>
      <c r="F554" s="77"/>
      <c r="G554" s="78"/>
      <c r="H554" s="79">
        <f>H551+H552+H553</f>
        <v>83511.437657547256</v>
      </c>
      <c r="I554" s="80"/>
      <c r="J554" s="80"/>
      <c r="K554" s="81">
        <f>K551+K552+K553</f>
        <v>89972.533821683377</v>
      </c>
      <c r="L554" s="82">
        <f>K554-H554</f>
        <v>6461.0961641361209</v>
      </c>
      <c r="M554" s="83">
        <f>IF((H554)=0,"",(L554/H554))</f>
        <v>7.7367799493896106E-2</v>
      </c>
    </row>
    <row r="555" spans="1:13" ht="13.8" hidden="1" customHeight="1" thickBot="1" x14ac:dyDescent="0.3">
      <c r="A555" s="103" t="str">
        <f t="shared" si="55"/>
        <v>Street Light</v>
      </c>
      <c r="B555" s="103" t="s">
        <v>12</v>
      </c>
      <c r="D555" s="131"/>
      <c r="E555" s="132"/>
      <c r="F555" s="60"/>
      <c r="G555" s="61"/>
      <c r="H555" s="62"/>
      <c r="I555" s="60"/>
      <c r="J555" s="63"/>
      <c r="K555" s="62"/>
      <c r="L555" s="64"/>
      <c r="M555" s="65"/>
    </row>
    <row r="556" spans="1:13" ht="13.2" hidden="1" customHeight="1" x14ac:dyDescent="0.25">
      <c r="A556" s="103" t="str">
        <f t="shared" si="55"/>
        <v>Street Light</v>
      </c>
      <c r="B556" s="103" t="s">
        <v>78</v>
      </c>
      <c r="D556" s="135" t="s">
        <v>86</v>
      </c>
      <c r="E556" s="25"/>
      <c r="F556" s="66"/>
      <c r="G556" s="67"/>
      <c r="H556" s="68">
        <f>SUM(H548,H541:H544,H540)</f>
        <v>72618.505018340336</v>
      </c>
      <c r="I556" s="69"/>
      <c r="J556" s="69"/>
      <c r="K556" s="68">
        <f>SUM(K548,K541:K544,K540)</f>
        <v>74494.226456943798</v>
      </c>
      <c r="L556" s="70">
        <f>K556-H556</f>
        <v>1875.7214386034611</v>
      </c>
      <c r="M556" s="71">
        <f>IF((H556)=0,"",(L556/H556))</f>
        <v>2.5829799692650434E-2</v>
      </c>
    </row>
    <row r="557" spans="1:13" ht="13.2" hidden="1" customHeight="1" x14ac:dyDescent="0.25">
      <c r="A557" s="103" t="str">
        <f t="shared" si="55"/>
        <v>Street Light</v>
      </c>
      <c r="B557" s="103" t="s">
        <v>78</v>
      </c>
      <c r="D557" s="142" t="s">
        <v>82</v>
      </c>
      <c r="E557" s="25"/>
      <c r="F557" s="66">
        <v>0.13</v>
      </c>
      <c r="G557" s="67"/>
      <c r="H557" s="73">
        <f>H556*F557</f>
        <v>9440.4056523842446</v>
      </c>
      <c r="I557" s="66">
        <v>0.13</v>
      </c>
      <c r="J557" s="74"/>
      <c r="K557" s="73">
        <f>K556*I557</f>
        <v>9684.2494394026944</v>
      </c>
      <c r="L557" s="32">
        <f>K557-H557</f>
        <v>243.8437870184498</v>
      </c>
      <c r="M557" s="75">
        <f>IF((H557)=0,"",(L557/H557))</f>
        <v>2.5829799692650417E-2</v>
      </c>
    </row>
    <row r="558" spans="1:13" ht="14.4" hidden="1" customHeight="1" x14ac:dyDescent="0.3">
      <c r="A558" s="103" t="str">
        <f t="shared" si="55"/>
        <v>Street Light</v>
      </c>
      <c r="B558" s="103" t="s">
        <v>78</v>
      </c>
      <c r="D558" s="142" t="s">
        <v>83</v>
      </c>
      <c r="E558" s="147"/>
      <c r="F558" s="76">
        <f>OER</f>
        <v>0.23499999999999999</v>
      </c>
      <c r="G558" s="67"/>
      <c r="H558" s="73">
        <f>IF(OR(ISNUMBER(SEARCH("[DGEN]", E512))=TRUE, ISNUMBER(SEARCH("STREET LIGHT", E512))=TRUE), 0, IF(AND(E514=0, E515=0),0, IF(AND(E515=0, E514*12&gt;250000), 0, IF(AND(E514=0, E515&gt;=50), 0, IF(E514*12&lt;=250000, F558*H556*-1, IF(E515&lt;50, F558*H556*-1, 0))))))</f>
        <v>0</v>
      </c>
      <c r="I558" s="76">
        <f>OER</f>
        <v>0.23499999999999999</v>
      </c>
      <c r="J558" s="74"/>
      <c r="K558" s="73">
        <f>IF(OR(ISNUMBER(SEARCH("[DGEN]", E512))=TRUE, ISNUMBER(SEARCH("STREET LIGHT", E512))=TRUE), 0, IF(AND(E514=0, E515=0),0, IF(AND(E515=0, E514*12&gt;250000), 0, IF(AND(E514=0, E515&gt;=50), 0, IF(E514*12&lt;=250000, I558*K556*-1, IF(E515&lt;50, I558*K556*-1, 0))))))</f>
        <v>0</v>
      </c>
      <c r="L558" s="32"/>
      <c r="M558" s="75"/>
    </row>
    <row r="559" spans="1:13" ht="13.2" hidden="1" customHeight="1" x14ac:dyDescent="0.25">
      <c r="A559" s="103" t="str">
        <f t="shared" si="55"/>
        <v>Street Light</v>
      </c>
      <c r="B559" s="103" t="s">
        <v>87</v>
      </c>
      <c r="D559" s="248" t="s">
        <v>86</v>
      </c>
      <c r="E559" s="248"/>
      <c r="F559" s="84"/>
      <c r="G559" s="85"/>
      <c r="H559" s="79">
        <f>SUM(H556,H557)</f>
        <v>82058.910670724581</v>
      </c>
      <c r="I559" s="86"/>
      <c r="J559" s="86"/>
      <c r="K559" s="79">
        <f>SUM(K556,K557)</f>
        <v>84178.475896346499</v>
      </c>
      <c r="L559" s="87">
        <f>K559-H559</f>
        <v>2119.5652256219182</v>
      </c>
      <c r="M559" s="88">
        <f>IF((H559)=0,"",(L559/H559))</f>
        <v>2.5829799692650521E-2</v>
      </c>
    </row>
    <row r="560" spans="1:13" ht="13.8" hidden="1" customHeight="1" thickBot="1" x14ac:dyDescent="0.3">
      <c r="A560" s="103" t="str">
        <f t="shared" si="55"/>
        <v>Street Light</v>
      </c>
      <c r="B560" s="103" t="s">
        <v>78</v>
      </c>
      <c r="D560" s="131"/>
      <c r="E560" s="132"/>
      <c r="F560" s="89"/>
      <c r="G560" s="90"/>
      <c r="H560" s="91"/>
      <c r="I560" s="89"/>
      <c r="J560" s="61"/>
      <c r="K560" s="91"/>
      <c r="L560" s="92"/>
      <c r="M560" s="65"/>
    </row>
    <row r="561" spans="1:14" x14ac:dyDescent="0.25">
      <c r="A561" s="103" t="str">
        <f t="shared" si="55"/>
        <v>Street Light</v>
      </c>
      <c r="B561" s="103" t="s">
        <v>17</v>
      </c>
      <c r="D561" s="135" t="s">
        <v>88</v>
      </c>
      <c r="E561" s="25"/>
      <c r="F561" s="136"/>
      <c r="G561" s="137"/>
      <c r="H561" s="138">
        <f>SUM(H549,H541:H544,H540)</f>
        <v>72618.505018340336</v>
      </c>
      <c r="I561" s="139"/>
      <c r="J561" s="139"/>
      <c r="K561" s="138">
        <f>SUM(K549,K541:K544,K540)</f>
        <v>74494.226456943798</v>
      </c>
      <c r="L561" s="140">
        <f>K561-H561</f>
        <v>1875.7214386034611</v>
      </c>
      <c r="M561" s="141">
        <f>IF((H561)=0,"",(L561/H561))</f>
        <v>2.5829799692650434E-2</v>
      </c>
    </row>
    <row r="562" spans="1:14" x14ac:dyDescent="0.25">
      <c r="A562" s="103" t="str">
        <f t="shared" si="55"/>
        <v>Street Light</v>
      </c>
      <c r="B562" s="103" t="s">
        <v>17</v>
      </c>
      <c r="D562" s="142" t="s">
        <v>82</v>
      </c>
      <c r="E562" s="25"/>
      <c r="F562" s="136">
        <v>0.13</v>
      </c>
      <c r="G562" s="137"/>
      <c r="H562" s="144">
        <f>H561*F562</f>
        <v>9440.4056523842446</v>
      </c>
      <c r="I562" s="136">
        <v>0.13</v>
      </c>
      <c r="J562" s="145"/>
      <c r="K562" s="144">
        <f>K561*I562</f>
        <v>9684.2494394026944</v>
      </c>
      <c r="L562" s="119">
        <f>K562-H562</f>
        <v>243.8437870184498</v>
      </c>
      <c r="M562" s="146">
        <f>IF((H562)=0,"",(L562/H562))</f>
        <v>2.5829799692650417E-2</v>
      </c>
    </row>
    <row r="563" spans="1:14" ht="14.4" x14ac:dyDescent="0.3">
      <c r="A563" s="103" t="str">
        <f t="shared" si="55"/>
        <v>Street Light</v>
      </c>
      <c r="B563" s="103" t="s">
        <v>17</v>
      </c>
      <c r="D563" s="142" t="s">
        <v>83</v>
      </c>
      <c r="E563" s="147"/>
      <c r="F563" s="148">
        <f>OER</f>
        <v>0.23499999999999999</v>
      </c>
      <c r="G563" s="137"/>
      <c r="H563" s="144">
        <f>IF(OR(ISNUMBER(SEARCH("[DGEN]", E512))=TRUE, ISNUMBER(SEARCH("STREET LIGHT", E512))=TRUE), 0, IF(AND(E514=0, E515=0),0, IF(AND(E515=0, E514*12&gt;250000), 0, IF(AND(E514=0, E515&gt;=50), 0, IF(E514*12&lt;=250000, F563*H561*-1, IF(E515&lt;50, F563*H561*-1, 0))))))</f>
        <v>0</v>
      </c>
      <c r="I563" s="148">
        <f>OER</f>
        <v>0.23499999999999999</v>
      </c>
      <c r="J563" s="145"/>
      <c r="K563" s="144">
        <f>IF(OR(ISNUMBER(SEARCH("[DGEN]", E512))=TRUE, ISNUMBER(SEARCH("STREET LIGHT", E512))=TRUE), 0, IF(AND(E514=0, E515=0),0, IF(AND(E515=0, E514*12&gt;250000), 0, IF(AND(E514=0, E515&gt;=50), 0, IF(E514*12&lt;=250000, I563*K561*-1, IF(E515&lt;50, I563*K561*-1, 0))))))</f>
        <v>0</v>
      </c>
      <c r="L563" s="119"/>
      <c r="M563" s="146"/>
    </row>
    <row r="564" spans="1:14" ht="13.8" customHeight="1" thickBot="1" x14ac:dyDescent="0.3">
      <c r="A564" s="103" t="str">
        <f t="shared" si="55"/>
        <v>Street Light</v>
      </c>
      <c r="B564" s="103" t="s">
        <v>89</v>
      </c>
      <c r="C564" s="24">
        <f>B24</f>
        <v>9</v>
      </c>
      <c r="D564" s="247" t="s">
        <v>88</v>
      </c>
      <c r="E564" s="247"/>
      <c r="F564" s="84"/>
      <c r="G564" s="85"/>
      <c r="H564" s="79">
        <f>SUM(H561,H562)</f>
        <v>82058.910670724581</v>
      </c>
      <c r="I564" s="86"/>
      <c r="J564" s="86"/>
      <c r="K564" s="79">
        <f>SUM(K561,K562)</f>
        <v>84178.475896346499</v>
      </c>
      <c r="L564" s="87">
        <f>K564-H564</f>
        <v>2119.5652256219182</v>
      </c>
      <c r="M564" s="88">
        <f>IF((H564)=0,"",(L564/H564))</f>
        <v>2.5829799692650521E-2</v>
      </c>
    </row>
    <row r="565" spans="1:14" ht="13.8" thickBot="1" x14ac:dyDescent="0.3">
      <c r="A565" s="103" t="str">
        <f t="shared" si="55"/>
        <v>Street Light</v>
      </c>
      <c r="B565" s="103" t="s">
        <v>17</v>
      </c>
      <c r="D565" s="58"/>
      <c r="E565" s="59"/>
      <c r="F565" s="93"/>
      <c r="G565" s="90"/>
      <c r="H565" s="94"/>
      <c r="I565" s="93"/>
      <c r="J565" s="61"/>
      <c r="K565" s="94"/>
      <c r="L565" s="92"/>
      <c r="M565" s="95"/>
    </row>
    <row r="568" spans="1:14" x14ac:dyDescent="0.25">
      <c r="C568" s="103"/>
      <c r="D568" s="104" t="s">
        <v>34</v>
      </c>
      <c r="E568" s="246" t="str">
        <f>D25</f>
        <v>Residential (Low)</v>
      </c>
      <c r="F568" s="246"/>
      <c r="G568" s="246"/>
      <c r="H568" s="246"/>
      <c r="I568" s="246"/>
      <c r="J568" s="246"/>
      <c r="K568" s="103" t="str">
        <f>IF(N520="DEMAND - INTERVAL","RTSR - INTERVAL METERED","")</f>
        <v/>
      </c>
    </row>
    <row r="569" spans="1:14" x14ac:dyDescent="0.25">
      <c r="C569" s="103"/>
      <c r="D569" s="104" t="s">
        <v>35</v>
      </c>
      <c r="E569" s="236" t="str">
        <f>H25</f>
        <v>RPP</v>
      </c>
      <c r="F569" s="236"/>
      <c r="G569" s="236"/>
      <c r="H569" s="20"/>
      <c r="I569" s="20"/>
    </row>
    <row r="570" spans="1:14" ht="15.6" x14ac:dyDescent="0.25">
      <c r="C570" s="103"/>
      <c r="D570" s="104" t="s">
        <v>36</v>
      </c>
      <c r="E570" s="21">
        <f>K25</f>
        <v>325</v>
      </c>
      <c r="F570" s="105" t="s">
        <v>11</v>
      </c>
      <c r="J570" s="22"/>
      <c r="K570" s="22"/>
      <c r="L570" s="22"/>
      <c r="M570" s="22"/>
      <c r="N570" s="22"/>
    </row>
    <row r="571" spans="1:14" ht="15.6" x14ac:dyDescent="0.3">
      <c r="C571" s="103"/>
      <c r="D571" s="104" t="s">
        <v>37</v>
      </c>
      <c r="E571" s="21">
        <f>L25</f>
        <v>0</v>
      </c>
      <c r="F571" s="106" t="s">
        <v>16</v>
      </c>
      <c r="G571" s="107"/>
      <c r="H571" s="108"/>
      <c r="I571" s="108"/>
      <c r="J571" s="108"/>
    </row>
    <row r="572" spans="1:14" x14ac:dyDescent="0.25">
      <c r="C572" s="103"/>
      <c r="D572" s="104" t="s">
        <v>38</v>
      </c>
      <c r="E572" s="23">
        <f>I25</f>
        <v>1.0415000000000001</v>
      </c>
    </row>
    <row r="573" spans="1:14" x14ac:dyDescent="0.25">
      <c r="C573" s="103"/>
      <c r="D573" s="104" t="s">
        <v>39</v>
      </c>
      <c r="E573" s="23">
        <f>J25</f>
        <v>1.0415000000000001</v>
      </c>
    </row>
    <row r="574" spans="1:14" x14ac:dyDescent="0.25">
      <c r="C574" s="103"/>
    </row>
    <row r="575" spans="1:14" x14ac:dyDescent="0.25">
      <c r="C575" s="103"/>
      <c r="E575" s="105"/>
      <c r="F575" s="237" t="s">
        <v>40</v>
      </c>
      <c r="G575" s="238"/>
      <c r="H575" s="239"/>
      <c r="I575" s="237" t="s">
        <v>41</v>
      </c>
      <c r="J575" s="238"/>
      <c r="K575" s="239"/>
      <c r="L575" s="237" t="s">
        <v>42</v>
      </c>
      <c r="M575" s="239"/>
    </row>
    <row r="576" spans="1:14" x14ac:dyDescent="0.25">
      <c r="C576" s="103"/>
      <c r="E576" s="240"/>
      <c r="F576" s="109" t="s">
        <v>43</v>
      </c>
      <c r="G576" s="109" t="s">
        <v>44</v>
      </c>
      <c r="H576" s="110" t="s">
        <v>45</v>
      </c>
      <c r="I576" s="109" t="s">
        <v>43</v>
      </c>
      <c r="J576" s="111" t="s">
        <v>44</v>
      </c>
      <c r="K576" s="110" t="s">
        <v>45</v>
      </c>
      <c r="L576" s="242" t="s">
        <v>46</v>
      </c>
      <c r="M576" s="244" t="s">
        <v>47</v>
      </c>
    </row>
    <row r="577" spans="1:15" x14ac:dyDescent="0.25">
      <c r="C577" s="103"/>
      <c r="E577" s="241"/>
      <c r="F577" s="112" t="s">
        <v>48</v>
      </c>
      <c r="G577" s="112"/>
      <c r="H577" s="113" t="s">
        <v>48</v>
      </c>
      <c r="I577" s="112" t="s">
        <v>48</v>
      </c>
      <c r="J577" s="113"/>
      <c r="K577" s="113" t="s">
        <v>48</v>
      </c>
      <c r="L577" s="243"/>
      <c r="M577" s="245"/>
    </row>
    <row r="578" spans="1:15" x14ac:dyDescent="0.25">
      <c r="A578" s="103" t="str">
        <f>$E568</f>
        <v>Residential (Low)</v>
      </c>
      <c r="D578" s="114" t="s">
        <v>49</v>
      </c>
      <c r="E578" s="25"/>
      <c r="F578" s="26">
        <f>F74</f>
        <v>52.88</v>
      </c>
      <c r="G578" s="115">
        <v>1</v>
      </c>
      <c r="H578" s="116">
        <f>G578*F578</f>
        <v>52.88</v>
      </c>
      <c r="I578" s="29">
        <f>I74</f>
        <v>57.01</v>
      </c>
      <c r="J578" s="117">
        <f>G578</f>
        <v>1</v>
      </c>
      <c r="K578" s="118">
        <f>J578*I578</f>
        <v>57.01</v>
      </c>
      <c r="L578" s="119">
        <f>K578-H578</f>
        <v>4.1299999999999955</v>
      </c>
      <c r="M578" s="120">
        <f>IF(ISERROR(L578/H578), "", L578/H578)</f>
        <v>7.8101361573373593E-2</v>
      </c>
    </row>
    <row r="579" spans="1:15" x14ac:dyDescent="0.25">
      <c r="A579" s="103" t="str">
        <f t="shared" ref="A579:A611" si="60">A578</f>
        <v>Residential (Low)</v>
      </c>
      <c r="D579" s="114" t="s">
        <v>50</v>
      </c>
      <c r="E579" s="25"/>
      <c r="F579" s="34">
        <f t="shared" ref="F579:F605" si="61">F75</f>
        <v>0</v>
      </c>
      <c r="G579" s="115">
        <f>IF($E571&gt;0, $E571, $E570)</f>
        <v>325</v>
      </c>
      <c r="H579" s="116">
        <f>G579*F579</f>
        <v>0</v>
      </c>
      <c r="I579" s="35">
        <f t="shared" ref="I579:I603" si="62">I75</f>
        <v>0</v>
      </c>
      <c r="J579" s="117">
        <f>IF($E571&gt;0, $E571, $E570)</f>
        <v>325</v>
      </c>
      <c r="K579" s="118">
        <f>J579*I579</f>
        <v>0</v>
      </c>
      <c r="L579" s="119">
        <f>K579-H579</f>
        <v>0</v>
      </c>
      <c r="M579" s="120" t="str">
        <f>IF(ISERROR(L579/H579), "", L579/H579)</f>
        <v/>
      </c>
    </row>
    <row r="580" spans="1:15" ht="13.2" hidden="1" customHeight="1" x14ac:dyDescent="0.25">
      <c r="A580" s="103" t="str">
        <f t="shared" si="60"/>
        <v>Residential (Low)</v>
      </c>
      <c r="D580" s="114" t="s">
        <v>51</v>
      </c>
      <c r="E580" s="25"/>
      <c r="F580" s="34">
        <f t="shared" si="61"/>
        <v>0</v>
      </c>
      <c r="G580" s="115">
        <f>IF($E571&gt;0, $E571, $E570)</f>
        <v>325</v>
      </c>
      <c r="H580" s="116">
        <v>0</v>
      </c>
      <c r="I580" s="35">
        <f t="shared" si="62"/>
        <v>0</v>
      </c>
      <c r="J580" s="117">
        <f>IF($E571&gt;0, $E571, $E570)</f>
        <v>325</v>
      </c>
      <c r="K580" s="118">
        <v>0</v>
      </c>
      <c r="L580" s="119"/>
      <c r="M580" s="120"/>
    </row>
    <row r="581" spans="1:15" ht="13.2" hidden="1" customHeight="1" x14ac:dyDescent="0.25">
      <c r="A581" s="103" t="str">
        <f t="shared" si="60"/>
        <v>Residential (Low)</v>
      </c>
      <c r="D581" s="114" t="s">
        <v>52</v>
      </c>
      <c r="E581" s="25"/>
      <c r="F581" s="34">
        <f t="shared" si="61"/>
        <v>0</v>
      </c>
      <c r="G581" s="115">
        <f>IF($E571&gt;0, $E571, $E570)</f>
        <v>325</v>
      </c>
      <c r="H581" s="116">
        <v>0</v>
      </c>
      <c r="I581" s="35">
        <f t="shared" si="62"/>
        <v>0</v>
      </c>
      <c r="J581" s="121">
        <f>IF($E571&gt;0, $E571, $E570)</f>
        <v>325</v>
      </c>
      <c r="K581" s="118">
        <v>0</v>
      </c>
      <c r="L581" s="119">
        <f t="shared" ref="L581:L599" si="63">K581-H581</f>
        <v>0</v>
      </c>
      <c r="M581" s="120" t="str">
        <f>IF(ISERROR(L581/H581), "", L581/H581)</f>
        <v/>
      </c>
    </row>
    <row r="582" spans="1:15" x14ac:dyDescent="0.25">
      <c r="A582" s="103" t="str">
        <f t="shared" si="60"/>
        <v>Residential (Low)</v>
      </c>
      <c r="D582" s="114" t="s">
        <v>53</v>
      </c>
      <c r="E582" s="25"/>
      <c r="F582" s="26">
        <f t="shared" si="61"/>
        <v>1.9727969105762635</v>
      </c>
      <c r="G582" s="115">
        <v>1</v>
      </c>
      <c r="H582" s="116">
        <f>G582*F582</f>
        <v>1.9727969105762635</v>
      </c>
      <c r="I582" s="29">
        <f t="shared" si="62"/>
        <v>1.9727969105762635</v>
      </c>
      <c r="J582" s="117">
        <f>G582</f>
        <v>1</v>
      </c>
      <c r="K582" s="118">
        <f>J582*I582</f>
        <v>1.9727969105762635</v>
      </c>
      <c r="L582" s="119">
        <f t="shared" si="63"/>
        <v>0</v>
      </c>
      <c r="M582" s="120">
        <f>IF(ISERROR(L582/H582), "", L582/H582)</f>
        <v>0</v>
      </c>
    </row>
    <row r="583" spans="1:15" x14ac:dyDescent="0.25">
      <c r="A583" s="103" t="str">
        <f t="shared" si="60"/>
        <v>Residential (Low)</v>
      </c>
      <c r="D583" s="114" t="s">
        <v>54</v>
      </c>
      <c r="E583" s="25"/>
      <c r="F583" s="36">
        <f t="shared" si="61"/>
        <v>0</v>
      </c>
      <c r="G583" s="115">
        <f>IF($E571&gt;0, $E571, $E570)</f>
        <v>325</v>
      </c>
      <c r="H583" s="116">
        <f>G583*F583</f>
        <v>0</v>
      </c>
      <c r="I583" s="35">
        <f t="shared" si="62"/>
        <v>0</v>
      </c>
      <c r="J583" s="117">
        <f>IF($E571&gt;0, $E571, $E570)</f>
        <v>325</v>
      </c>
      <c r="K583" s="118">
        <f>J583*I583</f>
        <v>0</v>
      </c>
      <c r="L583" s="119">
        <f t="shared" si="63"/>
        <v>0</v>
      </c>
      <c r="M583" s="120" t="str">
        <f>IF(ISERROR(L583/H583), "", L583/H583)</f>
        <v/>
      </c>
    </row>
    <row r="584" spans="1:15" x14ac:dyDescent="0.25">
      <c r="A584" s="103" t="str">
        <f t="shared" si="60"/>
        <v>Residential (Low)</v>
      </c>
      <c r="B584" s="103" t="s">
        <v>55</v>
      </c>
      <c r="C584" s="24">
        <f>B25</f>
        <v>10</v>
      </c>
      <c r="D584" s="46" t="s">
        <v>56</v>
      </c>
      <c r="E584" s="47"/>
      <c r="F584" s="48"/>
      <c r="G584" s="49"/>
      <c r="H584" s="50">
        <f>SUM(H578:H583)</f>
        <v>54.852796910576266</v>
      </c>
      <c r="I584" s="51"/>
      <c r="J584" s="52"/>
      <c r="K584" s="50">
        <f>SUM(K578:K583)</f>
        <v>58.982796910576262</v>
      </c>
      <c r="L584" s="41">
        <f t="shared" si="63"/>
        <v>4.1299999999999955</v>
      </c>
      <c r="M584" s="42">
        <f>IF((H584)=0,"",(L584/H584))</f>
        <v>7.529242322379523E-2</v>
      </c>
    </row>
    <row r="585" spans="1:15" x14ac:dyDescent="0.25">
      <c r="A585" s="103" t="str">
        <f t="shared" si="60"/>
        <v>Residential (Low)</v>
      </c>
      <c r="D585" s="123" t="s">
        <v>57</v>
      </c>
      <c r="E585" s="25"/>
      <c r="F585" s="34">
        <f t="shared" si="61"/>
        <v>0.12752000000000002</v>
      </c>
      <c r="G585" s="43">
        <f>IF(F585=0, 0, $E570*E572-E570)</f>
        <v>13.487500000000011</v>
      </c>
      <c r="H585" s="28">
        <f t="shared" ref="H585:H592" si="64">G585*F585</f>
        <v>1.7199260000000018</v>
      </c>
      <c r="I585" s="35">
        <f t="shared" si="62"/>
        <v>0.12752000000000002</v>
      </c>
      <c r="J585" s="44">
        <f>IF(I585=0, 0, E570*E573-E570)</f>
        <v>13.487500000000011</v>
      </c>
      <c r="K585" s="31">
        <f t="shared" ref="K585:K592" si="65">J585*I585</f>
        <v>1.7199260000000018</v>
      </c>
      <c r="L585" s="119">
        <f t="shared" si="63"/>
        <v>0</v>
      </c>
      <c r="M585" s="120">
        <f t="shared" ref="M585:M592" si="66">IF(ISERROR(L585/H585), "", L585/H585)</f>
        <v>0</v>
      </c>
    </row>
    <row r="586" spans="1:15" ht="26.4" x14ac:dyDescent="0.25">
      <c r="A586" s="103" t="str">
        <f t="shared" si="60"/>
        <v>Residential (Low)</v>
      </c>
      <c r="D586" s="123" t="s">
        <v>58</v>
      </c>
      <c r="E586" s="25"/>
      <c r="F586" s="36">
        <f t="shared" si="61"/>
        <v>0</v>
      </c>
      <c r="G586" s="55">
        <f>IF($E571&gt;0, $E571, $E570)</f>
        <v>325</v>
      </c>
      <c r="H586" s="116">
        <f t="shared" si="64"/>
        <v>0</v>
      </c>
      <c r="I586" s="35">
        <f t="shared" si="62"/>
        <v>0</v>
      </c>
      <c r="J586" s="56">
        <f>IF($E571&gt;0, $E571, $E570)</f>
        <v>325</v>
      </c>
      <c r="K586" s="118">
        <f t="shared" si="65"/>
        <v>0</v>
      </c>
      <c r="L586" s="119">
        <f t="shared" si="63"/>
        <v>0</v>
      </c>
      <c r="M586" s="120" t="str">
        <f t="shared" si="66"/>
        <v/>
      </c>
    </row>
    <row r="587" spans="1:15" x14ac:dyDescent="0.25">
      <c r="A587" s="103" t="str">
        <f t="shared" si="60"/>
        <v>Residential (Low)</v>
      </c>
      <c r="D587" s="123" t="s">
        <v>59</v>
      </c>
      <c r="E587" s="25"/>
      <c r="F587" s="36">
        <f t="shared" si="61"/>
        <v>0</v>
      </c>
      <c r="G587" s="55">
        <f>IF($E571&gt;0, $E571, $E570)</f>
        <v>325</v>
      </c>
      <c r="H587" s="116">
        <f t="shared" si="64"/>
        <v>0</v>
      </c>
      <c r="I587" s="35">
        <f t="shared" si="62"/>
        <v>0</v>
      </c>
      <c r="J587" s="56">
        <f>IF($E571&gt;0, $E571, $E570)</f>
        <v>325</v>
      </c>
      <c r="K587" s="118">
        <f t="shared" si="65"/>
        <v>0</v>
      </c>
      <c r="L587" s="119">
        <f t="shared" si="63"/>
        <v>0</v>
      </c>
      <c r="M587" s="120" t="str">
        <f t="shared" si="66"/>
        <v/>
      </c>
    </row>
    <row r="588" spans="1:15" x14ac:dyDescent="0.25">
      <c r="A588" s="103" t="str">
        <f t="shared" si="60"/>
        <v>Residential (Low)</v>
      </c>
      <c r="D588" s="123" t="s">
        <v>60</v>
      </c>
      <c r="E588" s="25"/>
      <c r="F588" s="34">
        <f t="shared" si="61"/>
        <v>0</v>
      </c>
      <c r="G588" s="55">
        <f>E570</f>
        <v>325</v>
      </c>
      <c r="H588" s="116">
        <f t="shared" si="64"/>
        <v>0</v>
      </c>
      <c r="I588" s="35">
        <f t="shared" si="62"/>
        <v>0</v>
      </c>
      <c r="J588" s="56">
        <f>E570</f>
        <v>325</v>
      </c>
      <c r="K588" s="118">
        <f t="shared" si="65"/>
        <v>0</v>
      </c>
      <c r="L588" s="119">
        <f t="shared" si="63"/>
        <v>0</v>
      </c>
      <c r="M588" s="120" t="str">
        <f t="shared" si="66"/>
        <v/>
      </c>
    </row>
    <row r="589" spans="1:15" x14ac:dyDescent="0.25">
      <c r="A589" s="103" t="str">
        <f t="shared" si="60"/>
        <v>Residential (Low)</v>
      </c>
      <c r="D589" s="114" t="s">
        <v>61</v>
      </c>
      <c r="E589" s="25"/>
      <c r="F589" s="36">
        <f t="shared" si="61"/>
        <v>1.6773256206912112E-3</v>
      </c>
      <c r="G589" s="55">
        <f>IF($E571&gt;0, $E571, $E570)</f>
        <v>325</v>
      </c>
      <c r="H589" s="116">
        <f t="shared" si="64"/>
        <v>0.54513082672464364</v>
      </c>
      <c r="I589" s="35">
        <f t="shared" si="62"/>
        <v>1.7540039498827771E-3</v>
      </c>
      <c r="J589" s="56">
        <f>IF($E571&gt;0, $E571, $E570)</f>
        <v>325</v>
      </c>
      <c r="K589" s="118">
        <f t="shared" si="65"/>
        <v>0.57005128371190261</v>
      </c>
      <c r="L589" s="119">
        <f t="shared" si="63"/>
        <v>2.4920456987258977E-2</v>
      </c>
      <c r="M589" s="120">
        <f t="shared" si="66"/>
        <v>4.5714635396773833E-2</v>
      </c>
      <c r="O589" s="160"/>
    </row>
    <row r="590" spans="1:15" ht="26.4" x14ac:dyDescent="0.25">
      <c r="A590" s="103" t="str">
        <f t="shared" si="60"/>
        <v>Residential (Low)</v>
      </c>
      <c r="D590" s="123" t="s">
        <v>62</v>
      </c>
      <c r="E590" s="25"/>
      <c r="F590" s="36">
        <f t="shared" si="61"/>
        <v>0.42</v>
      </c>
      <c r="G590" s="115">
        <v>1</v>
      </c>
      <c r="H590" s="116">
        <f t="shared" si="64"/>
        <v>0.42</v>
      </c>
      <c r="I590" s="45">
        <f t="shared" si="62"/>
        <v>0.42</v>
      </c>
      <c r="J590" s="121">
        <v>1</v>
      </c>
      <c r="K590" s="118">
        <f t="shared" si="65"/>
        <v>0.42</v>
      </c>
      <c r="L590" s="119">
        <f t="shared" si="63"/>
        <v>0</v>
      </c>
      <c r="M590" s="120">
        <f t="shared" si="66"/>
        <v>0</v>
      </c>
    </row>
    <row r="591" spans="1:15" x14ac:dyDescent="0.25">
      <c r="A591" s="103" t="str">
        <f t="shared" si="60"/>
        <v>Residential (Low)</v>
      </c>
      <c r="D591" s="114" t="s">
        <v>63</v>
      </c>
      <c r="E591" s="25"/>
      <c r="F591" s="36">
        <f t="shared" si="61"/>
        <v>0.11980305100555978</v>
      </c>
      <c r="G591" s="115">
        <v>1</v>
      </c>
      <c r="H591" s="116">
        <f t="shared" si="64"/>
        <v>0.11980305100555978</v>
      </c>
      <c r="I591" s="29">
        <f t="shared" si="62"/>
        <v>0.11980305100555978</v>
      </c>
      <c r="J591" s="121">
        <v>1</v>
      </c>
      <c r="K591" s="118">
        <f t="shared" si="65"/>
        <v>0.11980305100555978</v>
      </c>
      <c r="L591" s="119">
        <f t="shared" si="63"/>
        <v>0</v>
      </c>
      <c r="M591" s="120">
        <f t="shared" si="66"/>
        <v>0</v>
      </c>
    </row>
    <row r="592" spans="1:15" x14ac:dyDescent="0.25">
      <c r="A592" s="103" t="str">
        <f t="shared" si="60"/>
        <v>Residential (Low)</v>
      </c>
      <c r="D592" s="114" t="s">
        <v>64</v>
      </c>
      <c r="E592" s="25"/>
      <c r="F592" s="34">
        <f t="shared" si="61"/>
        <v>0</v>
      </c>
      <c r="G592" s="55">
        <f>IF($E571&gt;0, $E571, $E570)</f>
        <v>325</v>
      </c>
      <c r="H592" s="116">
        <f t="shared" si="64"/>
        <v>0</v>
      </c>
      <c r="I592" s="35">
        <f t="shared" si="62"/>
        <v>0</v>
      </c>
      <c r="J592" s="56">
        <f>IF($E571&gt;0, $E571, $E570)</f>
        <v>325</v>
      </c>
      <c r="K592" s="118">
        <f t="shared" si="65"/>
        <v>0</v>
      </c>
      <c r="L592" s="119">
        <f t="shared" si="63"/>
        <v>0</v>
      </c>
      <c r="M592" s="120" t="str">
        <f t="shared" si="66"/>
        <v/>
      </c>
    </row>
    <row r="593" spans="1:15" ht="26.4" x14ac:dyDescent="0.25">
      <c r="A593" s="103" t="str">
        <f t="shared" si="60"/>
        <v>Residential (Low)</v>
      </c>
      <c r="B593" s="103" t="s">
        <v>65</v>
      </c>
      <c r="C593" s="24">
        <f>B25</f>
        <v>10</v>
      </c>
      <c r="D593" s="46" t="s">
        <v>66</v>
      </c>
      <c r="E593" s="47"/>
      <c r="F593" s="48"/>
      <c r="G593" s="49"/>
      <c r="H593" s="50">
        <f>SUM(H584:H592)</f>
        <v>57.657656788306475</v>
      </c>
      <c r="I593" s="51"/>
      <c r="J593" s="52"/>
      <c r="K593" s="50">
        <f>SUM(K584:K592)</f>
        <v>61.812577245293731</v>
      </c>
      <c r="L593" s="41">
        <f t="shared" si="63"/>
        <v>4.1549204569872558</v>
      </c>
      <c r="M593" s="42">
        <f>IF((H593)=0,"",(L593/H593))</f>
        <v>7.206190276240837E-2</v>
      </c>
    </row>
    <row r="594" spans="1:15" x14ac:dyDescent="0.25">
      <c r="A594" s="103" t="str">
        <f t="shared" si="60"/>
        <v>Residential (Low)</v>
      </c>
      <c r="D594" s="126" t="s">
        <v>67</v>
      </c>
      <c r="E594" s="25"/>
      <c r="F594" s="36">
        <f t="shared" si="61"/>
        <v>1.5299999999999999E-2</v>
      </c>
      <c r="G594" s="43">
        <f>IF($E571&gt;0, $E571, $E570*$E572)</f>
        <v>338.48750000000001</v>
      </c>
      <c r="H594" s="116">
        <f>G594*F594</f>
        <v>5.1788587499999998</v>
      </c>
      <c r="I594" s="35">
        <f t="shared" si="62"/>
        <v>1.61E-2</v>
      </c>
      <c r="J594" s="44">
        <f>IF($E571&gt;0, $E571, $E570*$E573)</f>
        <v>338.48750000000001</v>
      </c>
      <c r="K594" s="118">
        <f>J594*I594</f>
        <v>5.4496487499999997</v>
      </c>
      <c r="L594" s="119">
        <f t="shared" si="63"/>
        <v>0.27078999999999986</v>
      </c>
      <c r="M594" s="120">
        <f>IF(ISERROR(L594/H594), "", L594/H594)</f>
        <v>5.2287581699346379E-2</v>
      </c>
      <c r="N594" s="127" t="str">
        <f>IF(ISERROR(ABS(M594)), "", IF(ABS(M594)&gt;=4%, "In the manager's summary, discuss the reasoning for the change in RTSR rates", ""))</f>
        <v>In the manager's summary, discuss the reasoning for the change in RTSR rates</v>
      </c>
      <c r="O594" s="160"/>
    </row>
    <row r="595" spans="1:15" ht="26.4" x14ac:dyDescent="0.25">
      <c r="A595" s="103" t="str">
        <f t="shared" si="60"/>
        <v>Residential (Low)</v>
      </c>
      <c r="D595" s="128" t="s">
        <v>68</v>
      </c>
      <c r="E595" s="25"/>
      <c r="F595" s="36">
        <f t="shared" si="61"/>
        <v>1.11E-2</v>
      </c>
      <c r="G595" s="43">
        <f>IF($E571&gt;0, $E571, $E570*$E572)</f>
        <v>338.48750000000001</v>
      </c>
      <c r="H595" s="116">
        <f>G595*F595</f>
        <v>3.7572112500000001</v>
      </c>
      <c r="I595" s="35">
        <f t="shared" si="62"/>
        <v>1.17E-2</v>
      </c>
      <c r="J595" s="44">
        <f>IF($E571&gt;0, $E571, $E570*$E573)</f>
        <v>338.48750000000001</v>
      </c>
      <c r="K595" s="118">
        <f>J595*I595</f>
        <v>3.9603037500000005</v>
      </c>
      <c r="L595" s="119">
        <f t="shared" si="63"/>
        <v>0.20309250000000034</v>
      </c>
      <c r="M595" s="120">
        <f>IF(ISERROR(L595/H595), "", L595/H595)</f>
        <v>5.405405405405414E-2</v>
      </c>
      <c r="N595" s="127" t="str">
        <f>IF(ISERROR(ABS(M595)), "", IF(ABS(M595)&gt;=4%, "In the manager's summary, discuss the reasoning for the change in RTSR rates", ""))</f>
        <v>In the manager's summary, discuss the reasoning for the change in RTSR rates</v>
      </c>
      <c r="O595" s="160"/>
    </row>
    <row r="596" spans="1:15" ht="26.4" x14ac:dyDescent="0.25">
      <c r="A596" s="103" t="str">
        <f t="shared" si="60"/>
        <v>Residential (Low)</v>
      </c>
      <c r="B596" s="103" t="s">
        <v>69</v>
      </c>
      <c r="C596" s="24">
        <f>B25</f>
        <v>10</v>
      </c>
      <c r="D596" s="46" t="s">
        <v>70</v>
      </c>
      <c r="E596" s="47"/>
      <c r="F596" s="48"/>
      <c r="G596" s="49"/>
      <c r="H596" s="50">
        <f>SUM(H593:H595)</f>
        <v>66.593726788306469</v>
      </c>
      <c r="I596" s="51"/>
      <c r="J596" s="52"/>
      <c r="K596" s="50">
        <f>SUM(K593:K595)</f>
        <v>71.222529745293727</v>
      </c>
      <c r="L596" s="41">
        <f t="shared" si="63"/>
        <v>4.6288029569872577</v>
      </c>
      <c r="M596" s="42">
        <f>IF((H596)=0,"",(L596/H596))</f>
        <v>6.9508093032571536E-2</v>
      </c>
    </row>
    <row r="597" spans="1:15" ht="26.4" x14ac:dyDescent="0.25">
      <c r="A597" s="103" t="str">
        <f t="shared" si="60"/>
        <v>Residential (Low)</v>
      </c>
      <c r="D597" s="129" t="s">
        <v>71</v>
      </c>
      <c r="E597" s="25"/>
      <c r="F597" s="34">
        <f t="shared" si="61"/>
        <v>4.7000000000000002E-3</v>
      </c>
      <c r="G597" s="43">
        <f>E570*E572</f>
        <v>338.48750000000001</v>
      </c>
      <c r="H597" s="53">
        <f>G597*F597</f>
        <v>1.5908912500000001</v>
      </c>
      <c r="I597" s="35">
        <f t="shared" si="62"/>
        <v>4.7000000000000002E-3</v>
      </c>
      <c r="J597" s="44">
        <f>E570*E573</f>
        <v>338.48750000000001</v>
      </c>
      <c r="K597" s="31">
        <f>J597*I597</f>
        <v>1.5908912500000001</v>
      </c>
      <c r="L597" s="119">
        <f t="shared" si="63"/>
        <v>0</v>
      </c>
      <c r="M597" s="120">
        <f>IF(ISERROR(L597/H597), "", L597/H597)</f>
        <v>0</v>
      </c>
    </row>
    <row r="598" spans="1:15" ht="26.4" x14ac:dyDescent="0.25">
      <c r="A598" s="103" t="str">
        <f t="shared" si="60"/>
        <v>Residential (Low)</v>
      </c>
      <c r="D598" s="129" t="s">
        <v>72</v>
      </c>
      <c r="E598" s="25"/>
      <c r="F598" s="34">
        <f t="shared" si="61"/>
        <v>5.9999999999999995E-4</v>
      </c>
      <c r="G598" s="43">
        <f>E570*E572</f>
        <v>338.48750000000001</v>
      </c>
      <c r="H598" s="53">
        <f>G598*F598</f>
        <v>0.20309249999999998</v>
      </c>
      <c r="I598" s="35">
        <f t="shared" si="62"/>
        <v>5.9999999999999995E-4</v>
      </c>
      <c r="J598" s="44">
        <f>E570*E573</f>
        <v>338.48750000000001</v>
      </c>
      <c r="K598" s="31">
        <f>J598*I598</f>
        <v>0.20309249999999998</v>
      </c>
      <c r="L598" s="119">
        <f t="shared" si="63"/>
        <v>0</v>
      </c>
      <c r="M598" s="120">
        <f>IF(ISERROR(L598/H598), "", L598/H598)</f>
        <v>0</v>
      </c>
    </row>
    <row r="599" spans="1:15" x14ac:dyDescent="0.25">
      <c r="A599" s="103" t="str">
        <f t="shared" si="60"/>
        <v>Residential (Low)</v>
      </c>
      <c r="D599" s="25" t="s">
        <v>73</v>
      </c>
      <c r="E599" s="25"/>
      <c r="F599" s="54">
        <f t="shared" si="61"/>
        <v>0.25</v>
      </c>
      <c r="G599" s="115">
        <v>1</v>
      </c>
      <c r="H599" s="130">
        <f>G599*F599</f>
        <v>0.25</v>
      </c>
      <c r="I599" s="45">
        <f t="shared" si="62"/>
        <v>0.25</v>
      </c>
      <c r="J599" s="117">
        <v>1</v>
      </c>
      <c r="K599" s="118">
        <f>J599*I599</f>
        <v>0.25</v>
      </c>
      <c r="L599" s="119">
        <f t="shared" si="63"/>
        <v>0</v>
      </c>
      <c r="M599" s="120">
        <f>IF(ISERROR(L599/H599), "", L599/H599)</f>
        <v>0</v>
      </c>
    </row>
    <row r="600" spans="1:15" ht="26.4" hidden="1" customHeight="1" x14ac:dyDescent="0.25">
      <c r="A600" s="103" t="str">
        <f t="shared" si="60"/>
        <v>Residential (Low)</v>
      </c>
      <c r="D600" s="129" t="s">
        <v>74</v>
      </c>
      <c r="E600" s="25"/>
      <c r="F600" s="34">
        <f t="shared" si="61"/>
        <v>0</v>
      </c>
      <c r="G600" s="55"/>
      <c r="H600" s="130"/>
      <c r="I600" s="35">
        <f t="shared" si="62"/>
        <v>0</v>
      </c>
      <c r="J600" s="56"/>
      <c r="K600" s="118"/>
      <c r="L600" s="119"/>
      <c r="M600" s="120"/>
    </row>
    <row r="601" spans="1:15" x14ac:dyDescent="0.25">
      <c r="A601" s="103" t="str">
        <f t="shared" si="60"/>
        <v>Residential (Low)</v>
      </c>
      <c r="B601" s="103" t="s">
        <v>12</v>
      </c>
      <c r="D601" s="25" t="s">
        <v>75</v>
      </c>
      <c r="E601" s="25"/>
      <c r="F601" s="34">
        <f t="shared" si="61"/>
        <v>9.8000000000000004E-2</v>
      </c>
      <c r="G601" s="55">
        <f>IF(AND(E570*12&gt;=150000),OffPeakPer*E570*E572,OffPeakPer*E570)</f>
        <v>208</v>
      </c>
      <c r="H601" s="130">
        <f>G601*F601</f>
        <v>20.384</v>
      </c>
      <c r="I601" s="35">
        <f t="shared" si="62"/>
        <v>9.8000000000000004E-2</v>
      </c>
      <c r="J601" s="56">
        <f>IF(AND(E570*12&gt;=150000),OffPeakPer*E570*E573,OffPeakPer*E570)</f>
        <v>208</v>
      </c>
      <c r="K601" s="118">
        <f>J601*I601</f>
        <v>20.384</v>
      </c>
      <c r="L601" s="119">
        <f>K601-H601</f>
        <v>0</v>
      </c>
      <c r="M601" s="120">
        <f>IF(ISERROR(L601/H601), "", L601/H601)</f>
        <v>0</v>
      </c>
    </row>
    <row r="602" spans="1:15" x14ac:dyDescent="0.25">
      <c r="A602" s="103" t="str">
        <f t="shared" si="60"/>
        <v>Residential (Low)</v>
      </c>
      <c r="B602" s="103" t="s">
        <v>12</v>
      </c>
      <c r="D602" s="25" t="s">
        <v>76</v>
      </c>
      <c r="E602" s="25"/>
      <c r="F602" s="34">
        <f t="shared" si="61"/>
        <v>0.157</v>
      </c>
      <c r="G602" s="55">
        <f>IF(AND(E570*12&gt;=150000),MidPeakPer*E570*E572,MidPeakPer*E570)</f>
        <v>58.5</v>
      </c>
      <c r="H602" s="130">
        <f>G602*F602</f>
        <v>9.1844999999999999</v>
      </c>
      <c r="I602" s="35">
        <f t="shared" si="62"/>
        <v>0.157</v>
      </c>
      <c r="J602" s="56">
        <f>IF(AND(E570*12&gt;=150000),MidPeakPer*E570*E573,MidPeakPer*E570)</f>
        <v>58.5</v>
      </c>
      <c r="K602" s="118">
        <f>J602*I602</f>
        <v>9.1844999999999999</v>
      </c>
      <c r="L602" s="119">
        <f>K602-H602</f>
        <v>0</v>
      </c>
      <c r="M602" s="120">
        <f>IF(ISERROR(L602/H602), "", L602/H602)</f>
        <v>0</v>
      </c>
    </row>
    <row r="603" spans="1:15" ht="13.8" thickBot="1" x14ac:dyDescent="0.3">
      <c r="A603" s="103" t="str">
        <f t="shared" si="60"/>
        <v>Residential (Low)</v>
      </c>
      <c r="B603" s="103" t="s">
        <v>12</v>
      </c>
      <c r="D603" s="103" t="s">
        <v>77</v>
      </c>
      <c r="E603" s="25"/>
      <c r="F603" s="34">
        <f t="shared" si="61"/>
        <v>0.20300000000000001</v>
      </c>
      <c r="G603" s="55">
        <f>IF(AND(E570*12&gt;=150000),OnPeakPer*E570*E572,OnPeakPer*E570)</f>
        <v>58.5</v>
      </c>
      <c r="H603" s="130">
        <f>G603*F603</f>
        <v>11.875500000000001</v>
      </c>
      <c r="I603" s="35">
        <f t="shared" si="62"/>
        <v>0.20300000000000001</v>
      </c>
      <c r="J603" s="56">
        <f>IF(AND(E570*12&gt;=150000),OnPeakPer*E570*E573,OnPeakPer*E570)</f>
        <v>58.5</v>
      </c>
      <c r="K603" s="118">
        <f>J603*I603</f>
        <v>11.875500000000001</v>
      </c>
      <c r="L603" s="119">
        <f>K603-H603</f>
        <v>0</v>
      </c>
      <c r="M603" s="120">
        <f>IF(ISERROR(L603/H603), "", L603/H603)</f>
        <v>0</v>
      </c>
    </row>
    <row r="604" spans="1:15" ht="13.2" hidden="1" customHeight="1" x14ac:dyDescent="0.25">
      <c r="A604" s="103" t="str">
        <f t="shared" si="60"/>
        <v>Residential (Low)</v>
      </c>
      <c r="B604" s="103" t="s">
        <v>78</v>
      </c>
      <c r="D604" s="25" t="s">
        <v>79</v>
      </c>
      <c r="E604" s="25"/>
      <c r="F604" s="34">
        <f t="shared" si="61"/>
        <v>0.157</v>
      </c>
      <c r="G604" s="55">
        <f>IF(AND(E570*12&gt;=150000),E570*E572,E570)</f>
        <v>325</v>
      </c>
      <c r="H604" s="130">
        <f>G604*F604</f>
        <v>51.024999999999999</v>
      </c>
      <c r="I604" s="35">
        <f>F604</f>
        <v>0.157</v>
      </c>
      <c r="J604" s="56">
        <f>IF(AND(E570*12&gt;=150000),E570*E573,E570)</f>
        <v>325</v>
      </c>
      <c r="K604" s="118">
        <f>J604*I604</f>
        <v>51.024999999999999</v>
      </c>
      <c r="L604" s="119">
        <f>K604-H604</f>
        <v>0</v>
      </c>
      <c r="M604" s="120">
        <f>IF(ISERROR(L604/H604), "", L604/H604)</f>
        <v>0</v>
      </c>
    </row>
    <row r="605" spans="1:15" ht="13.8" hidden="1" customHeight="1" thickBot="1" x14ac:dyDescent="0.3">
      <c r="A605" s="103" t="str">
        <f t="shared" si="60"/>
        <v>Residential (Low)</v>
      </c>
      <c r="B605" s="103" t="s">
        <v>17</v>
      </c>
      <c r="D605" s="25" t="s">
        <v>80</v>
      </c>
      <c r="E605" s="25"/>
      <c r="F605" s="34">
        <f t="shared" si="61"/>
        <v>0.11308</v>
      </c>
      <c r="G605" s="55">
        <f>IF(AND(E570*12&gt;=150000),E570*E572,E570)</f>
        <v>325</v>
      </c>
      <c r="H605" s="130">
        <f>G605*F605</f>
        <v>36.750999999999998</v>
      </c>
      <c r="I605" s="35">
        <f>F605</f>
        <v>0.11308</v>
      </c>
      <c r="J605" s="56">
        <f>IF(AND(E570*12&gt;=150000),E570*E573,E570)</f>
        <v>325</v>
      </c>
      <c r="K605" s="118">
        <f>J605*I605</f>
        <v>36.750999999999998</v>
      </c>
      <c r="L605" s="119">
        <f>K605-H605</f>
        <v>0</v>
      </c>
      <c r="M605" s="120">
        <f>IF(ISERROR(L605/H605), "", L605/H605)</f>
        <v>0</v>
      </c>
    </row>
    <row r="606" spans="1:15" ht="13.8" thickBot="1" x14ac:dyDescent="0.3">
      <c r="A606" s="103" t="str">
        <f t="shared" si="60"/>
        <v>Residential (Low)</v>
      </c>
      <c r="D606" s="58"/>
      <c r="E606" s="59"/>
      <c r="F606" s="60"/>
      <c r="G606" s="61"/>
      <c r="H606" s="62"/>
      <c r="I606" s="60"/>
      <c r="J606" s="63"/>
      <c r="K606" s="62"/>
      <c r="L606" s="64"/>
      <c r="M606" s="65"/>
    </row>
    <row r="607" spans="1:15" x14ac:dyDescent="0.25">
      <c r="A607" s="103" t="str">
        <f t="shared" si="60"/>
        <v>Residential (Low)</v>
      </c>
      <c r="B607" s="103" t="s">
        <v>12</v>
      </c>
      <c r="D607" s="135" t="s">
        <v>81</v>
      </c>
      <c r="E607" s="25"/>
      <c r="F607" s="136"/>
      <c r="G607" s="137"/>
      <c r="H607" s="138">
        <f>SUM(H597:H603,H596)</f>
        <v>110.08171053830647</v>
      </c>
      <c r="I607" s="139"/>
      <c r="J607" s="139"/>
      <c r="K607" s="138">
        <f>SUM(K597:K603,K596)</f>
        <v>114.71051349529372</v>
      </c>
      <c r="L607" s="140">
        <f>K607-H607</f>
        <v>4.6288029569872577</v>
      </c>
      <c r="M607" s="141">
        <f>IF((H607)=0,"",(L607/H607))</f>
        <v>4.2048792068656284E-2</v>
      </c>
    </row>
    <row r="608" spans="1:15" x14ac:dyDescent="0.25">
      <c r="A608" s="103" t="str">
        <f t="shared" si="60"/>
        <v>Residential (Low)</v>
      </c>
      <c r="B608" s="103" t="s">
        <v>12</v>
      </c>
      <c r="D608" s="142" t="s">
        <v>82</v>
      </c>
      <c r="E608" s="25"/>
      <c r="F608" s="136">
        <v>0.13</v>
      </c>
      <c r="G608" s="143"/>
      <c r="H608" s="144">
        <f>H607*F608</f>
        <v>14.310622369979841</v>
      </c>
      <c r="I608" s="145">
        <v>0.13</v>
      </c>
      <c r="J608" s="115"/>
      <c r="K608" s="144">
        <f>K607*I608</f>
        <v>14.912366754388184</v>
      </c>
      <c r="L608" s="119">
        <f>K608-H608</f>
        <v>0.60174438440834344</v>
      </c>
      <c r="M608" s="146">
        <f>IF((H608)=0,"",(L608/H608))</f>
        <v>4.2048792068656277E-2</v>
      </c>
    </row>
    <row r="609" spans="1:14" ht="14.4" x14ac:dyDescent="0.3">
      <c r="A609" s="103" t="str">
        <f t="shared" si="60"/>
        <v>Residential (Low)</v>
      </c>
      <c r="B609" s="103" t="s">
        <v>12</v>
      </c>
      <c r="D609" s="142" t="s">
        <v>83</v>
      </c>
      <c r="E609" s="147"/>
      <c r="F609" s="148">
        <f>OER</f>
        <v>0.23499999999999999</v>
      </c>
      <c r="G609" s="143"/>
      <c r="H609" s="144">
        <f>IF(OR(ISNUMBER(SEARCH("[DGEN]", E568))=TRUE, ISNUMBER(SEARCH("STREET LIGHT", E568))=TRUE), 0, IF(AND(E570=0, E571=0),0, IF(AND(E571=0, E570*12&gt;250000), 0, IF(AND(E570=0, E571&gt;=50), 0, IF(E570*12&lt;=250000, F609*H607*-1, IF(E571&lt;50, F609*H607*-1, 0))))))</f>
        <v>-25.869201976502019</v>
      </c>
      <c r="I609" s="148">
        <f>OER</f>
        <v>0.23499999999999999</v>
      </c>
      <c r="J609" s="115"/>
      <c r="K609" s="144">
        <f>IF(OR(ISNUMBER(SEARCH("[DGEN]", E568))=TRUE, ISNUMBER(SEARCH("STREET LIGHT", E568))=TRUE), 0, IF(AND(E570=0, E571=0),0, IF(AND(E571=0, E570*12&gt;250000), 0, IF(AND(E570=0, E571&gt;=50), 0, IF(E570*12&lt;=250000, I609*K607*-1, IF(E571&lt;50, I609*K607*-1, 0))))))</f>
        <v>-26.956970671394025</v>
      </c>
      <c r="L609" s="119">
        <f>K609-H609</f>
        <v>-1.0877686948920058</v>
      </c>
      <c r="M609" s="146"/>
    </row>
    <row r="610" spans="1:14" ht="13.8" thickBot="1" x14ac:dyDescent="0.3">
      <c r="A610" s="103" t="str">
        <f t="shared" si="60"/>
        <v>Residential (Low)</v>
      </c>
      <c r="B610" s="103" t="s">
        <v>84</v>
      </c>
      <c r="C610" s="24">
        <f>B25</f>
        <v>10</v>
      </c>
      <c r="D610" s="247" t="s">
        <v>85</v>
      </c>
      <c r="E610" s="247"/>
      <c r="F610" s="77"/>
      <c r="G610" s="78"/>
      <c r="H610" s="79">
        <f>H607+H608+H609</f>
        <v>98.523130931784294</v>
      </c>
      <c r="I610" s="80"/>
      <c r="J610" s="80"/>
      <c r="K610" s="81">
        <f>K607+K608+K609</f>
        <v>102.66590957828788</v>
      </c>
      <c r="L610" s="82">
        <f>K610-H610</f>
        <v>4.1427786465035865</v>
      </c>
      <c r="M610" s="83">
        <f>IF((H610)=0,"",(L610/H610))</f>
        <v>4.2048792068656186E-2</v>
      </c>
    </row>
    <row r="611" spans="1:14" ht="13.8" thickBot="1" x14ac:dyDescent="0.3">
      <c r="A611" s="103" t="str">
        <f t="shared" si="60"/>
        <v>Residential (Low)</v>
      </c>
      <c r="B611" s="103" t="s">
        <v>12</v>
      </c>
      <c r="D611" s="58"/>
      <c r="E611" s="59"/>
      <c r="F611" s="60"/>
      <c r="G611" s="61"/>
      <c r="H611" s="62"/>
      <c r="I611" s="60"/>
      <c r="J611" s="63"/>
      <c r="K611" s="62"/>
      <c r="L611" s="64"/>
      <c r="M611" s="65"/>
    </row>
    <row r="614" spans="1:14" x14ac:dyDescent="0.25">
      <c r="C614" s="103"/>
      <c r="D614" s="104" t="s">
        <v>34</v>
      </c>
      <c r="E614" s="246" t="str">
        <f>D26</f>
        <v>Residential (High)</v>
      </c>
      <c r="F614" s="246"/>
      <c r="G614" s="246"/>
      <c r="H614" s="246"/>
      <c r="I614" s="246"/>
      <c r="J614" s="246"/>
      <c r="K614" s="103" t="str">
        <f>IF(N566="DEMAND - INTERVAL","RTSR - INTERVAL METERED","")</f>
        <v/>
      </c>
    </row>
    <row r="615" spans="1:14" x14ac:dyDescent="0.25">
      <c r="C615" s="103"/>
      <c r="D615" s="104" t="s">
        <v>35</v>
      </c>
      <c r="E615" s="236" t="str">
        <f>H26</f>
        <v>RPP</v>
      </c>
      <c r="F615" s="236"/>
      <c r="G615" s="236"/>
      <c r="H615" s="20"/>
      <c r="I615" s="20"/>
    </row>
    <row r="616" spans="1:14" ht="15.6" x14ac:dyDescent="0.25">
      <c r="C616" s="103"/>
      <c r="D616" s="104" t="s">
        <v>36</v>
      </c>
      <c r="E616" s="21">
        <f>K26</f>
        <v>1500</v>
      </c>
      <c r="F616" s="105" t="s">
        <v>11</v>
      </c>
      <c r="J616" s="22"/>
      <c r="K616" s="22"/>
      <c r="L616" s="22"/>
      <c r="M616" s="22"/>
      <c r="N616" s="22"/>
    </row>
    <row r="617" spans="1:14" ht="15.6" x14ac:dyDescent="0.3">
      <c r="C617" s="103"/>
      <c r="D617" s="104" t="s">
        <v>37</v>
      </c>
      <c r="E617" s="21">
        <f>L26</f>
        <v>0</v>
      </c>
      <c r="F617" s="106" t="s">
        <v>16</v>
      </c>
      <c r="G617" s="107"/>
      <c r="H617" s="108"/>
      <c r="I617" s="108"/>
      <c r="J617" s="108"/>
    </row>
    <row r="618" spans="1:14" x14ac:dyDescent="0.25">
      <c r="C618" s="103"/>
      <c r="D618" s="104" t="s">
        <v>38</v>
      </c>
      <c r="E618" s="23">
        <f>I26</f>
        <v>1.0415000000000001</v>
      </c>
    </row>
    <row r="619" spans="1:14" x14ac:dyDescent="0.25">
      <c r="C619" s="103"/>
      <c r="D619" s="104" t="s">
        <v>39</v>
      </c>
      <c r="E619" s="23">
        <f>J26</f>
        <v>1.0415000000000001</v>
      </c>
    </row>
    <row r="620" spans="1:14" x14ac:dyDescent="0.25">
      <c r="C620" s="103"/>
    </row>
    <row r="621" spans="1:14" x14ac:dyDescent="0.25">
      <c r="C621" s="103"/>
      <c r="E621" s="105"/>
      <c r="F621" s="237" t="s">
        <v>40</v>
      </c>
      <c r="G621" s="238"/>
      <c r="H621" s="239"/>
      <c r="I621" s="237" t="s">
        <v>41</v>
      </c>
      <c r="J621" s="238"/>
      <c r="K621" s="239"/>
      <c r="L621" s="237" t="s">
        <v>42</v>
      </c>
      <c r="M621" s="239"/>
    </row>
    <row r="622" spans="1:14" x14ac:dyDescent="0.25">
      <c r="C622" s="103"/>
      <c r="E622" s="240"/>
      <c r="F622" s="109" t="s">
        <v>43</v>
      </c>
      <c r="G622" s="109" t="s">
        <v>44</v>
      </c>
      <c r="H622" s="110" t="s">
        <v>45</v>
      </c>
      <c r="I622" s="109" t="s">
        <v>43</v>
      </c>
      <c r="J622" s="111" t="s">
        <v>44</v>
      </c>
      <c r="K622" s="110" t="s">
        <v>45</v>
      </c>
      <c r="L622" s="242" t="s">
        <v>46</v>
      </c>
      <c r="M622" s="244" t="s">
        <v>47</v>
      </c>
    </row>
    <row r="623" spans="1:14" x14ac:dyDescent="0.25">
      <c r="C623" s="103"/>
      <c r="E623" s="241"/>
      <c r="F623" s="112" t="s">
        <v>48</v>
      </c>
      <c r="G623" s="112"/>
      <c r="H623" s="113" t="s">
        <v>48</v>
      </c>
      <c r="I623" s="112" t="s">
        <v>48</v>
      </c>
      <c r="J623" s="113"/>
      <c r="K623" s="113" t="s">
        <v>48</v>
      </c>
      <c r="L623" s="243"/>
      <c r="M623" s="245"/>
    </row>
    <row r="624" spans="1:14" x14ac:dyDescent="0.25">
      <c r="A624" s="103" t="str">
        <f>$E614</f>
        <v>Residential (High)</v>
      </c>
      <c r="D624" s="114" t="s">
        <v>49</v>
      </c>
      <c r="E624" s="25"/>
      <c r="F624" s="26">
        <f>F74</f>
        <v>52.88</v>
      </c>
      <c r="G624" s="115">
        <v>1</v>
      </c>
      <c r="H624" s="116">
        <f>G624*F624</f>
        <v>52.88</v>
      </c>
      <c r="I624" s="29">
        <f>I74</f>
        <v>57.01</v>
      </c>
      <c r="J624" s="117">
        <f>G624</f>
        <v>1</v>
      </c>
      <c r="K624" s="118">
        <f>J624*I624</f>
        <v>57.01</v>
      </c>
      <c r="L624" s="119">
        <f>K624-H624</f>
        <v>4.1299999999999955</v>
      </c>
      <c r="M624" s="120">
        <f>IF(ISERROR(L624/H624), "", L624/H624)</f>
        <v>7.8101361573373593E-2</v>
      </c>
    </row>
    <row r="625" spans="1:15" x14ac:dyDescent="0.25">
      <c r="A625" s="103" t="str">
        <f t="shared" ref="A625:A657" si="67">A624</f>
        <v>Residential (High)</v>
      </c>
      <c r="D625" s="114" t="s">
        <v>50</v>
      </c>
      <c r="E625" s="25"/>
      <c r="F625" s="34">
        <f t="shared" ref="F625:F651" si="68">F75</f>
        <v>0</v>
      </c>
      <c r="G625" s="115">
        <f>IF($E617&gt;0, $E617, $E616)</f>
        <v>1500</v>
      </c>
      <c r="H625" s="116">
        <f>G625*F625</f>
        <v>0</v>
      </c>
      <c r="I625" s="35">
        <f t="shared" ref="I625:I651" si="69">I75</f>
        <v>0</v>
      </c>
      <c r="J625" s="117">
        <f>IF($E617&gt;0, $E617, $E616)</f>
        <v>1500</v>
      </c>
      <c r="K625" s="118">
        <f>J625*I625</f>
        <v>0</v>
      </c>
      <c r="L625" s="119">
        <f>K625-H625</f>
        <v>0</v>
      </c>
      <c r="M625" s="120" t="str">
        <f>IF(ISERROR(L625/H625), "", L625/H625)</f>
        <v/>
      </c>
    </row>
    <row r="626" spans="1:15" ht="13.8" hidden="1" customHeight="1" x14ac:dyDescent="0.25">
      <c r="A626" s="103" t="str">
        <f t="shared" si="67"/>
        <v>Residential (High)</v>
      </c>
      <c r="D626" s="114" t="s">
        <v>51</v>
      </c>
      <c r="E626" s="25"/>
      <c r="F626" s="34">
        <f t="shared" si="68"/>
        <v>0</v>
      </c>
      <c r="G626" s="115">
        <f>IF($E617&gt;0, $E617, $E616)</f>
        <v>1500</v>
      </c>
      <c r="H626" s="116">
        <v>0</v>
      </c>
      <c r="I626" s="35">
        <f t="shared" si="69"/>
        <v>0</v>
      </c>
      <c r="J626" s="117">
        <f>IF($E617&gt;0, $E617, $E616)</f>
        <v>1500</v>
      </c>
      <c r="K626" s="118">
        <v>0</v>
      </c>
      <c r="L626" s="119"/>
      <c r="M626" s="120"/>
    </row>
    <row r="627" spans="1:15" ht="13.2" hidden="1" customHeight="1" x14ac:dyDescent="0.25">
      <c r="A627" s="103" t="str">
        <f t="shared" si="67"/>
        <v>Residential (High)</v>
      </c>
      <c r="D627" s="114" t="s">
        <v>52</v>
      </c>
      <c r="E627" s="25"/>
      <c r="F627" s="34">
        <f t="shared" si="68"/>
        <v>0</v>
      </c>
      <c r="G627" s="115">
        <f>IF($E617&gt;0, $E617, $E616)</f>
        <v>1500</v>
      </c>
      <c r="H627" s="116">
        <v>0</v>
      </c>
      <c r="I627" s="35">
        <f t="shared" si="69"/>
        <v>0</v>
      </c>
      <c r="J627" s="121">
        <f>IF($E617&gt;0, $E617, $E616)</f>
        <v>1500</v>
      </c>
      <c r="K627" s="118">
        <v>0</v>
      </c>
      <c r="L627" s="119">
        <f t="shared" ref="L627:L645" si="70">K627-H627</f>
        <v>0</v>
      </c>
      <c r="M627" s="120" t="str">
        <f>IF(ISERROR(L627/H627), "", L627/H627)</f>
        <v/>
      </c>
    </row>
    <row r="628" spans="1:15" x14ac:dyDescent="0.25">
      <c r="A628" s="103" t="str">
        <f t="shared" si="67"/>
        <v>Residential (High)</v>
      </c>
      <c r="D628" s="114" t="s">
        <v>53</v>
      </c>
      <c r="E628" s="25"/>
      <c r="F628" s="26">
        <f t="shared" si="68"/>
        <v>1.9727969105762635</v>
      </c>
      <c r="G628" s="115">
        <v>1</v>
      </c>
      <c r="H628" s="116">
        <f>G628*F628</f>
        <v>1.9727969105762635</v>
      </c>
      <c r="I628" s="29">
        <f t="shared" si="69"/>
        <v>1.9727969105762635</v>
      </c>
      <c r="J628" s="117">
        <f>G628</f>
        <v>1</v>
      </c>
      <c r="K628" s="118">
        <f>J628*I628</f>
        <v>1.9727969105762635</v>
      </c>
      <c r="L628" s="119">
        <f t="shared" si="70"/>
        <v>0</v>
      </c>
      <c r="M628" s="120">
        <f>IF(ISERROR(L628/H628), "", L628/H628)</f>
        <v>0</v>
      </c>
    </row>
    <row r="629" spans="1:15" x14ac:dyDescent="0.25">
      <c r="A629" s="103" t="str">
        <f t="shared" si="67"/>
        <v>Residential (High)</v>
      </c>
      <c r="D629" s="114" t="s">
        <v>54</v>
      </c>
      <c r="E629" s="25"/>
      <c r="F629" s="36">
        <f t="shared" si="68"/>
        <v>0</v>
      </c>
      <c r="G629" s="115">
        <f>IF($E617&gt;0, $E617, $E616)</f>
        <v>1500</v>
      </c>
      <c r="H629" s="116">
        <f>G629*F629</f>
        <v>0</v>
      </c>
      <c r="I629" s="35">
        <f t="shared" si="69"/>
        <v>0</v>
      </c>
      <c r="J629" s="117">
        <f>IF($E617&gt;0, $E617, $E616)</f>
        <v>1500</v>
      </c>
      <c r="K629" s="118">
        <f>J629*I629</f>
        <v>0</v>
      </c>
      <c r="L629" s="119">
        <f t="shared" si="70"/>
        <v>0</v>
      </c>
      <c r="M629" s="120" t="str">
        <f>IF(ISERROR(L629/H629), "", L629/H629)</f>
        <v/>
      </c>
    </row>
    <row r="630" spans="1:15" x14ac:dyDescent="0.25">
      <c r="A630" s="103" t="str">
        <f t="shared" si="67"/>
        <v>Residential (High)</v>
      </c>
      <c r="B630" s="103" t="s">
        <v>55</v>
      </c>
      <c r="C630" s="24">
        <f>B26</f>
        <v>11</v>
      </c>
      <c r="D630" s="46" t="s">
        <v>56</v>
      </c>
      <c r="E630" s="47"/>
      <c r="F630" s="48"/>
      <c r="G630" s="49"/>
      <c r="H630" s="50">
        <f>SUM(H624:H629)</f>
        <v>54.852796910576266</v>
      </c>
      <c r="I630" s="51"/>
      <c r="J630" s="52"/>
      <c r="K630" s="50">
        <f>SUM(K624:K629)</f>
        <v>58.982796910576262</v>
      </c>
      <c r="L630" s="41">
        <f t="shared" si="70"/>
        <v>4.1299999999999955</v>
      </c>
      <c r="M630" s="42">
        <f>IF((H630)=0,"",(L630/H630))</f>
        <v>7.529242322379523E-2</v>
      </c>
    </row>
    <row r="631" spans="1:15" x14ac:dyDescent="0.25">
      <c r="A631" s="103" t="str">
        <f t="shared" si="67"/>
        <v>Residential (High)</v>
      </c>
      <c r="D631" s="123" t="s">
        <v>57</v>
      </c>
      <c r="E631" s="25"/>
      <c r="F631" s="34">
        <f t="shared" si="68"/>
        <v>0.12752000000000002</v>
      </c>
      <c r="G631" s="43">
        <f>IF(F631=0, 0, $E616*E618-E616)</f>
        <v>62.250000000000227</v>
      </c>
      <c r="H631" s="28">
        <f t="shared" ref="H631:H638" si="71">G631*F631</f>
        <v>7.9381200000000307</v>
      </c>
      <c r="I631" s="35">
        <f t="shared" si="69"/>
        <v>0.12752000000000002</v>
      </c>
      <c r="J631" s="44">
        <f>IF(I631=0, 0, E616*E619-E616)</f>
        <v>62.250000000000227</v>
      </c>
      <c r="K631" s="31">
        <f t="shared" ref="K631:K638" si="72">J631*I631</f>
        <v>7.9381200000000307</v>
      </c>
      <c r="L631" s="119">
        <f t="shared" si="70"/>
        <v>0</v>
      </c>
      <c r="M631" s="120">
        <f t="shared" ref="M631:M638" si="73">IF(ISERROR(L631/H631), "", L631/H631)</f>
        <v>0</v>
      </c>
    </row>
    <row r="632" spans="1:15" ht="26.4" x14ac:dyDescent="0.25">
      <c r="A632" s="103" t="str">
        <f t="shared" si="67"/>
        <v>Residential (High)</v>
      </c>
      <c r="D632" s="123" t="s">
        <v>58</v>
      </c>
      <c r="E632" s="25"/>
      <c r="F632" s="36">
        <f t="shared" si="68"/>
        <v>0</v>
      </c>
      <c r="G632" s="55">
        <f>IF($E617&gt;0, $E617, $E616)</f>
        <v>1500</v>
      </c>
      <c r="H632" s="116">
        <f t="shared" si="71"/>
        <v>0</v>
      </c>
      <c r="I632" s="35">
        <f t="shared" si="69"/>
        <v>0</v>
      </c>
      <c r="J632" s="56">
        <f>IF($E617&gt;0, $E617, $E616)</f>
        <v>1500</v>
      </c>
      <c r="K632" s="118">
        <f t="shared" si="72"/>
        <v>0</v>
      </c>
      <c r="L632" s="119">
        <f t="shared" si="70"/>
        <v>0</v>
      </c>
      <c r="M632" s="120" t="str">
        <f t="shared" si="73"/>
        <v/>
      </c>
    </row>
    <row r="633" spans="1:15" x14ac:dyDescent="0.25">
      <c r="A633" s="103" t="str">
        <f t="shared" si="67"/>
        <v>Residential (High)</v>
      </c>
      <c r="D633" s="123" t="s">
        <v>59</v>
      </c>
      <c r="E633" s="25"/>
      <c r="F633" s="36">
        <f t="shared" si="68"/>
        <v>0</v>
      </c>
      <c r="G633" s="55">
        <f>IF($E617&gt;0, $E617, $E616)</f>
        <v>1500</v>
      </c>
      <c r="H633" s="116">
        <f t="shared" si="71"/>
        <v>0</v>
      </c>
      <c r="I633" s="35">
        <f t="shared" si="69"/>
        <v>0</v>
      </c>
      <c r="J633" s="56">
        <f>IF($E617&gt;0, $E617, $E616)</f>
        <v>1500</v>
      </c>
      <c r="K633" s="118">
        <f t="shared" si="72"/>
        <v>0</v>
      </c>
      <c r="L633" s="119">
        <f t="shared" si="70"/>
        <v>0</v>
      </c>
      <c r="M633" s="120" t="str">
        <f t="shared" si="73"/>
        <v/>
      </c>
    </row>
    <row r="634" spans="1:15" x14ac:dyDescent="0.25">
      <c r="A634" s="103" t="str">
        <f t="shared" si="67"/>
        <v>Residential (High)</v>
      </c>
      <c r="D634" s="123" t="s">
        <v>60</v>
      </c>
      <c r="E634" s="25"/>
      <c r="F634" s="34">
        <f t="shared" si="68"/>
        <v>0</v>
      </c>
      <c r="G634" s="55">
        <f>E616</f>
        <v>1500</v>
      </c>
      <c r="H634" s="116">
        <f t="shared" si="71"/>
        <v>0</v>
      </c>
      <c r="I634" s="35">
        <f t="shared" si="69"/>
        <v>0</v>
      </c>
      <c r="J634" s="56">
        <f>E616</f>
        <v>1500</v>
      </c>
      <c r="K634" s="118">
        <f t="shared" si="72"/>
        <v>0</v>
      </c>
      <c r="L634" s="119">
        <f t="shared" si="70"/>
        <v>0</v>
      </c>
      <c r="M634" s="120" t="str">
        <f t="shared" si="73"/>
        <v/>
      </c>
    </row>
    <row r="635" spans="1:15" x14ac:dyDescent="0.25">
      <c r="A635" s="103" t="str">
        <f t="shared" si="67"/>
        <v>Residential (High)</v>
      </c>
      <c r="D635" s="114" t="s">
        <v>61</v>
      </c>
      <c r="E635" s="25"/>
      <c r="F635" s="36">
        <f t="shared" si="68"/>
        <v>1.6773256206912112E-3</v>
      </c>
      <c r="G635" s="55">
        <f>IF($E617&gt;0, $E617, $E616)</f>
        <v>1500</v>
      </c>
      <c r="H635" s="116">
        <f t="shared" si="71"/>
        <v>2.515988431036817</v>
      </c>
      <c r="I635" s="35">
        <f t="shared" si="69"/>
        <v>1.7540039498827771E-3</v>
      </c>
      <c r="J635" s="56">
        <f>IF($E617&gt;0, $E617, $E616)</f>
        <v>1500</v>
      </c>
      <c r="K635" s="118">
        <f t="shared" si="72"/>
        <v>2.6310059248241657</v>
      </c>
      <c r="L635" s="119">
        <f t="shared" si="70"/>
        <v>0.11501749378734871</v>
      </c>
      <c r="M635" s="120">
        <f t="shared" si="73"/>
        <v>4.5714635396773666E-2</v>
      </c>
      <c r="O635" s="160"/>
    </row>
    <row r="636" spans="1:15" ht="26.4" x14ac:dyDescent="0.25">
      <c r="A636" s="103" t="str">
        <f t="shared" si="67"/>
        <v>Residential (High)</v>
      </c>
      <c r="D636" s="123" t="s">
        <v>62</v>
      </c>
      <c r="E636" s="25"/>
      <c r="F636" s="36">
        <f t="shared" si="68"/>
        <v>0.42</v>
      </c>
      <c r="G636" s="115">
        <v>1</v>
      </c>
      <c r="H636" s="116">
        <f t="shared" si="71"/>
        <v>0.42</v>
      </c>
      <c r="I636" s="45">
        <f t="shared" si="69"/>
        <v>0.42</v>
      </c>
      <c r="J636" s="121">
        <v>1</v>
      </c>
      <c r="K636" s="118">
        <f t="shared" si="72"/>
        <v>0.42</v>
      </c>
      <c r="L636" s="119">
        <f t="shared" si="70"/>
        <v>0</v>
      </c>
      <c r="M636" s="120">
        <f t="shared" si="73"/>
        <v>0</v>
      </c>
    </row>
    <row r="637" spans="1:15" x14ac:dyDescent="0.25">
      <c r="A637" s="103" t="str">
        <f t="shared" si="67"/>
        <v>Residential (High)</v>
      </c>
      <c r="D637" s="114" t="s">
        <v>63</v>
      </c>
      <c r="E637" s="25"/>
      <c r="F637" s="36">
        <f t="shared" si="68"/>
        <v>0.11980305100555978</v>
      </c>
      <c r="G637" s="115">
        <v>1</v>
      </c>
      <c r="H637" s="116">
        <f t="shared" si="71"/>
        <v>0.11980305100555978</v>
      </c>
      <c r="I637" s="29">
        <f t="shared" si="69"/>
        <v>0.11980305100555978</v>
      </c>
      <c r="J637" s="121">
        <v>1</v>
      </c>
      <c r="K637" s="118">
        <f t="shared" si="72"/>
        <v>0.11980305100555978</v>
      </c>
      <c r="L637" s="119">
        <f t="shared" si="70"/>
        <v>0</v>
      </c>
      <c r="M637" s="120">
        <f t="shared" si="73"/>
        <v>0</v>
      </c>
    </row>
    <row r="638" spans="1:15" x14ac:dyDescent="0.25">
      <c r="A638" s="103" t="str">
        <f t="shared" si="67"/>
        <v>Residential (High)</v>
      </c>
      <c r="D638" s="114" t="s">
        <v>64</v>
      </c>
      <c r="E638" s="25"/>
      <c r="F638" s="34">
        <f t="shared" si="68"/>
        <v>0</v>
      </c>
      <c r="G638" s="55">
        <f>IF($E617&gt;0, $E617, $E616)</f>
        <v>1500</v>
      </c>
      <c r="H638" s="116">
        <f t="shared" si="71"/>
        <v>0</v>
      </c>
      <c r="I638" s="35">
        <f t="shared" si="69"/>
        <v>0</v>
      </c>
      <c r="J638" s="56">
        <f>IF($E617&gt;0, $E617, $E616)</f>
        <v>1500</v>
      </c>
      <c r="K638" s="118">
        <f t="shared" si="72"/>
        <v>0</v>
      </c>
      <c r="L638" s="119">
        <f t="shared" si="70"/>
        <v>0</v>
      </c>
      <c r="M638" s="120" t="str">
        <f t="shared" si="73"/>
        <v/>
      </c>
    </row>
    <row r="639" spans="1:15" ht="26.4" x14ac:dyDescent="0.25">
      <c r="A639" s="103" t="str">
        <f t="shared" si="67"/>
        <v>Residential (High)</v>
      </c>
      <c r="B639" s="103" t="s">
        <v>65</v>
      </c>
      <c r="C639" s="24">
        <f>B26</f>
        <v>11</v>
      </c>
      <c r="D639" s="46" t="s">
        <v>66</v>
      </c>
      <c r="E639" s="47"/>
      <c r="F639" s="48"/>
      <c r="G639" s="49"/>
      <c r="H639" s="50">
        <f>SUM(H630:H638)</f>
        <v>65.84670839261868</v>
      </c>
      <c r="I639" s="51"/>
      <c r="J639" s="52"/>
      <c r="K639" s="50">
        <f>SUM(K630:K638)</f>
        <v>70.091725886406024</v>
      </c>
      <c r="L639" s="41">
        <f t="shared" si="70"/>
        <v>4.2450174937873442</v>
      </c>
      <c r="M639" s="42">
        <f>IF((H639)=0,"",(L639/H639))</f>
        <v>6.4468180679221387E-2</v>
      </c>
    </row>
    <row r="640" spans="1:15" x14ac:dyDescent="0.25">
      <c r="A640" s="103" t="str">
        <f t="shared" si="67"/>
        <v>Residential (High)</v>
      </c>
      <c r="D640" s="126" t="s">
        <v>67</v>
      </c>
      <c r="E640" s="25"/>
      <c r="F640" s="36">
        <f t="shared" si="68"/>
        <v>1.5299999999999999E-2</v>
      </c>
      <c r="G640" s="43">
        <f>IF($E617&gt;0, $E617, $E616*$E618)</f>
        <v>1562.2500000000002</v>
      </c>
      <c r="H640" s="116">
        <f>G640*F640</f>
        <v>23.902425000000001</v>
      </c>
      <c r="I640" s="35">
        <f t="shared" si="69"/>
        <v>1.61E-2</v>
      </c>
      <c r="J640" s="44">
        <f>IF($E617&gt;0, $E617, $E616*$E619)</f>
        <v>1562.2500000000002</v>
      </c>
      <c r="K640" s="118">
        <f>J640*I640</f>
        <v>25.152225000000005</v>
      </c>
      <c r="L640" s="119">
        <f t="shared" si="70"/>
        <v>1.249800000000004</v>
      </c>
      <c r="M640" s="120">
        <f>IF(ISERROR(L640/H640), "", L640/H640)</f>
        <v>5.2287581699346573E-2</v>
      </c>
      <c r="N640" s="127" t="str">
        <f>IF(ISERROR(ABS(M640)), "", IF(ABS(M640)&gt;=4%, "In the manager's summary, discuss the reasoning for the change in RTSR rates", ""))</f>
        <v>In the manager's summary, discuss the reasoning for the change in RTSR rates</v>
      </c>
      <c r="O640" s="160"/>
    </row>
    <row r="641" spans="1:15" ht="26.4" x14ac:dyDescent="0.25">
      <c r="A641" s="103" t="str">
        <f t="shared" si="67"/>
        <v>Residential (High)</v>
      </c>
      <c r="D641" s="128" t="s">
        <v>68</v>
      </c>
      <c r="E641" s="25"/>
      <c r="F641" s="36">
        <f t="shared" si="68"/>
        <v>1.11E-2</v>
      </c>
      <c r="G641" s="43">
        <f>IF($E617&gt;0, $E617, $E616*$E618)</f>
        <v>1562.2500000000002</v>
      </c>
      <c r="H641" s="116">
        <f>G641*F641</f>
        <v>17.340975000000004</v>
      </c>
      <c r="I641" s="35">
        <f t="shared" si="69"/>
        <v>1.17E-2</v>
      </c>
      <c r="J641" s="44">
        <f>IF($E617&gt;0, $E617, $E616*$E619)</f>
        <v>1562.2500000000002</v>
      </c>
      <c r="K641" s="118">
        <f>J641*I641</f>
        <v>18.278325000000002</v>
      </c>
      <c r="L641" s="119">
        <f t="shared" si="70"/>
        <v>0.93734999999999857</v>
      </c>
      <c r="M641" s="120">
        <f>IF(ISERROR(L641/H641), "", L641/H641)</f>
        <v>5.405405405405396E-2</v>
      </c>
      <c r="N641" s="127" t="str">
        <f>IF(ISERROR(ABS(M641)), "", IF(ABS(M641)&gt;=4%, "In the manager's summary, discuss the reasoning for the change in RTSR rates", ""))</f>
        <v>In the manager's summary, discuss the reasoning for the change in RTSR rates</v>
      </c>
      <c r="O641" s="160"/>
    </row>
    <row r="642" spans="1:15" ht="26.4" x14ac:dyDescent="0.25">
      <c r="A642" s="103" t="str">
        <f t="shared" si="67"/>
        <v>Residential (High)</v>
      </c>
      <c r="B642" s="103" t="s">
        <v>69</v>
      </c>
      <c r="C642" s="24">
        <f>B26</f>
        <v>11</v>
      </c>
      <c r="D642" s="46" t="s">
        <v>70</v>
      </c>
      <c r="E642" s="47"/>
      <c r="F642" s="48"/>
      <c r="G642" s="49"/>
      <c r="H642" s="50">
        <f>SUM(H639:H641)</f>
        <v>107.09010839261869</v>
      </c>
      <c r="I642" s="51"/>
      <c r="J642" s="52"/>
      <c r="K642" s="50">
        <f>SUM(K639:K641)</f>
        <v>113.52227588640602</v>
      </c>
      <c r="L642" s="41">
        <f t="shared" si="70"/>
        <v>6.4321674937873325</v>
      </c>
      <c r="M642" s="42">
        <f>IF((H642)=0,"",(L642/H642))</f>
        <v>6.0063133657549617E-2</v>
      </c>
    </row>
    <row r="643" spans="1:15" ht="26.4" x14ac:dyDescent="0.25">
      <c r="A643" s="103" t="str">
        <f t="shared" si="67"/>
        <v>Residential (High)</v>
      </c>
      <c r="D643" s="129" t="s">
        <v>71</v>
      </c>
      <c r="E643" s="25"/>
      <c r="F643" s="34">
        <f t="shared" si="68"/>
        <v>4.7000000000000002E-3</v>
      </c>
      <c r="G643" s="43">
        <f>E616*E618</f>
        <v>1562.2500000000002</v>
      </c>
      <c r="H643" s="53">
        <f>G643*F643</f>
        <v>7.342575000000001</v>
      </c>
      <c r="I643" s="35">
        <f t="shared" si="69"/>
        <v>4.7000000000000002E-3</v>
      </c>
      <c r="J643" s="44">
        <f>E616*E619</f>
        <v>1562.2500000000002</v>
      </c>
      <c r="K643" s="31">
        <f>J643*I643</f>
        <v>7.342575000000001</v>
      </c>
      <c r="L643" s="119">
        <f t="shared" si="70"/>
        <v>0</v>
      </c>
      <c r="M643" s="120">
        <f>IF(ISERROR(L643/H643), "", L643/H643)</f>
        <v>0</v>
      </c>
    </row>
    <row r="644" spans="1:15" ht="26.4" x14ac:dyDescent="0.25">
      <c r="A644" s="103" t="str">
        <f t="shared" si="67"/>
        <v>Residential (High)</v>
      </c>
      <c r="D644" s="129" t="s">
        <v>72</v>
      </c>
      <c r="E644" s="25"/>
      <c r="F644" s="34">
        <f t="shared" si="68"/>
        <v>5.9999999999999995E-4</v>
      </c>
      <c r="G644" s="43">
        <f>E616*E618</f>
        <v>1562.2500000000002</v>
      </c>
      <c r="H644" s="53">
        <f>G644*F644</f>
        <v>0.93735000000000002</v>
      </c>
      <c r="I644" s="35">
        <f t="shared" si="69"/>
        <v>5.9999999999999995E-4</v>
      </c>
      <c r="J644" s="44">
        <f>E616*E619</f>
        <v>1562.2500000000002</v>
      </c>
      <c r="K644" s="31">
        <f>J644*I644</f>
        <v>0.93735000000000002</v>
      </c>
      <c r="L644" s="119">
        <f t="shared" si="70"/>
        <v>0</v>
      </c>
      <c r="M644" s="120">
        <f>IF(ISERROR(L644/H644), "", L644/H644)</f>
        <v>0</v>
      </c>
    </row>
    <row r="645" spans="1:15" x14ac:dyDescent="0.25">
      <c r="A645" s="103" t="str">
        <f t="shared" si="67"/>
        <v>Residential (High)</v>
      </c>
      <c r="D645" s="25" t="s">
        <v>73</v>
      </c>
      <c r="E645" s="25"/>
      <c r="F645" s="54">
        <f t="shared" si="68"/>
        <v>0.25</v>
      </c>
      <c r="G645" s="115">
        <v>1</v>
      </c>
      <c r="H645" s="130">
        <f>G645*F645</f>
        <v>0.25</v>
      </c>
      <c r="I645" s="45">
        <f t="shared" si="69"/>
        <v>0.25</v>
      </c>
      <c r="J645" s="117">
        <v>1</v>
      </c>
      <c r="K645" s="118">
        <f>J645*I645</f>
        <v>0.25</v>
      </c>
      <c r="L645" s="119">
        <f t="shared" si="70"/>
        <v>0</v>
      </c>
      <c r="M645" s="120">
        <f>IF(ISERROR(L645/H645), "", L645/H645)</f>
        <v>0</v>
      </c>
    </row>
    <row r="646" spans="1:15" ht="26.4" x14ac:dyDescent="0.25">
      <c r="A646" s="103" t="str">
        <f t="shared" si="67"/>
        <v>Residential (High)</v>
      </c>
      <c r="D646" s="129" t="s">
        <v>74</v>
      </c>
      <c r="E646" s="25"/>
      <c r="F646" s="34">
        <f t="shared" si="68"/>
        <v>0</v>
      </c>
      <c r="G646" s="55"/>
      <c r="H646" s="130"/>
      <c r="I646" s="35">
        <f t="shared" si="69"/>
        <v>0</v>
      </c>
      <c r="J646" s="56"/>
      <c r="K646" s="118"/>
      <c r="L646" s="119"/>
      <c r="M646" s="120"/>
    </row>
    <row r="647" spans="1:15" x14ac:dyDescent="0.25">
      <c r="A647" s="103" t="str">
        <f t="shared" si="67"/>
        <v>Residential (High)</v>
      </c>
      <c r="B647" s="103" t="s">
        <v>12</v>
      </c>
      <c r="D647" s="25" t="s">
        <v>75</v>
      </c>
      <c r="E647" s="25"/>
      <c r="F647" s="34">
        <f t="shared" si="68"/>
        <v>9.8000000000000004E-2</v>
      </c>
      <c r="G647" s="55">
        <f>IF(AND(E616*12&gt;=150000),OffPeakPer*E616*E618,OffPeakPer*E616)</f>
        <v>960</v>
      </c>
      <c r="H647" s="130">
        <f>G647*F647</f>
        <v>94.08</v>
      </c>
      <c r="I647" s="35">
        <f t="shared" si="69"/>
        <v>9.8000000000000004E-2</v>
      </c>
      <c r="J647" s="56">
        <f>IF(AND(E616*12&gt;=150000),OffPeakPer*E616*E619,OffPeakPer*E616)</f>
        <v>960</v>
      </c>
      <c r="K647" s="118">
        <f>J647*I647</f>
        <v>94.08</v>
      </c>
      <c r="L647" s="119">
        <f>K647-H647</f>
        <v>0</v>
      </c>
      <c r="M647" s="120">
        <f>IF(ISERROR(L647/H647), "", L647/H647)</f>
        <v>0</v>
      </c>
    </row>
    <row r="648" spans="1:15" x14ac:dyDescent="0.25">
      <c r="A648" s="103" t="str">
        <f t="shared" si="67"/>
        <v>Residential (High)</v>
      </c>
      <c r="B648" s="103" t="s">
        <v>12</v>
      </c>
      <c r="D648" s="25" t="s">
        <v>76</v>
      </c>
      <c r="E648" s="25"/>
      <c r="F648" s="34">
        <f t="shared" si="68"/>
        <v>0.157</v>
      </c>
      <c r="G648" s="55">
        <f>IF(AND(E616*12&gt;=150000),MidPeakPer*E616*E618,MidPeakPer*E616)</f>
        <v>270</v>
      </c>
      <c r="H648" s="130">
        <f>G648*F648</f>
        <v>42.39</v>
      </c>
      <c r="I648" s="35">
        <f t="shared" si="69"/>
        <v>0.157</v>
      </c>
      <c r="J648" s="56">
        <f>IF(AND(E616*12&gt;=150000),MidPeakPer*E616*E619,MidPeakPer*E616)</f>
        <v>270</v>
      </c>
      <c r="K648" s="118">
        <f>J648*I648</f>
        <v>42.39</v>
      </c>
      <c r="L648" s="119">
        <f>K648-H648</f>
        <v>0</v>
      </c>
      <c r="M648" s="120">
        <f>IF(ISERROR(L648/H648), "", L648/H648)</f>
        <v>0</v>
      </c>
    </row>
    <row r="649" spans="1:15" ht="13.8" thickBot="1" x14ac:dyDescent="0.3">
      <c r="A649" s="103" t="str">
        <f t="shared" si="67"/>
        <v>Residential (High)</v>
      </c>
      <c r="B649" s="103" t="s">
        <v>12</v>
      </c>
      <c r="D649" s="103" t="s">
        <v>77</v>
      </c>
      <c r="E649" s="25"/>
      <c r="F649" s="34">
        <f t="shared" si="68"/>
        <v>0.20300000000000001</v>
      </c>
      <c r="G649" s="55">
        <f>IF(AND(E616*12&gt;=150000),OnPeakPer*E616*E618,OnPeakPer*E616)</f>
        <v>270</v>
      </c>
      <c r="H649" s="130">
        <f>G649*F649</f>
        <v>54.81</v>
      </c>
      <c r="I649" s="35">
        <f t="shared" si="69"/>
        <v>0.20300000000000001</v>
      </c>
      <c r="J649" s="56">
        <f>IF(AND(E616*12&gt;=150000),OnPeakPer*E616*E619,OnPeakPer*E616)</f>
        <v>270</v>
      </c>
      <c r="K649" s="118">
        <f>J649*I649</f>
        <v>54.81</v>
      </c>
      <c r="L649" s="119">
        <f>K649-H649</f>
        <v>0</v>
      </c>
      <c r="M649" s="120">
        <f>IF(ISERROR(L649/H649), "", L649/H649)</f>
        <v>0</v>
      </c>
    </row>
    <row r="650" spans="1:15" ht="13.2" hidden="1" customHeight="1" x14ac:dyDescent="0.25">
      <c r="A650" s="103" t="str">
        <f t="shared" si="67"/>
        <v>Residential (High)</v>
      </c>
      <c r="B650" s="103" t="s">
        <v>78</v>
      </c>
      <c r="D650" s="25" t="s">
        <v>79</v>
      </c>
      <c r="E650" s="25"/>
      <c r="F650" s="34">
        <f t="shared" si="68"/>
        <v>0.157</v>
      </c>
      <c r="G650" s="55">
        <f>IF(AND(E616*12&gt;=150000),E616*E618,E616)</f>
        <v>1500</v>
      </c>
      <c r="H650" s="130">
        <f>G650*F650</f>
        <v>235.5</v>
      </c>
      <c r="I650" s="35">
        <f t="shared" si="69"/>
        <v>0.157</v>
      </c>
      <c r="J650" s="56">
        <f>IF(AND(E616*12&gt;=150000),E616*E619,E616)</f>
        <v>1500</v>
      </c>
      <c r="K650" s="118">
        <f>J650*I650</f>
        <v>235.5</v>
      </c>
      <c r="L650" s="119">
        <f>K650-H650</f>
        <v>0</v>
      </c>
      <c r="M650" s="120">
        <f>IF(ISERROR(L650/H650), "", L650/H650)</f>
        <v>0</v>
      </c>
    </row>
    <row r="651" spans="1:15" ht="13.8" hidden="1" customHeight="1" thickBot="1" x14ac:dyDescent="0.3">
      <c r="A651" s="103" t="str">
        <f t="shared" si="67"/>
        <v>Residential (High)</v>
      </c>
      <c r="B651" s="103" t="s">
        <v>17</v>
      </c>
      <c r="D651" s="25" t="s">
        <v>80</v>
      </c>
      <c r="E651" s="25"/>
      <c r="F651" s="34">
        <f t="shared" si="68"/>
        <v>0.11308</v>
      </c>
      <c r="G651" s="55">
        <f>IF(AND(E616*12&gt;=150000),E616*E618,E616)</f>
        <v>1500</v>
      </c>
      <c r="H651" s="130">
        <f>G651*F651</f>
        <v>169.62</v>
      </c>
      <c r="I651" s="35">
        <f t="shared" si="69"/>
        <v>0.11308</v>
      </c>
      <c r="J651" s="56">
        <f>IF(AND(E616*12&gt;=150000),E616*E619,E616)</f>
        <v>1500</v>
      </c>
      <c r="K651" s="118">
        <f>J651*I651</f>
        <v>169.62</v>
      </c>
      <c r="L651" s="119">
        <f>K651-H651</f>
        <v>0</v>
      </c>
      <c r="M651" s="120">
        <f>IF(ISERROR(L651/H651), "", L651/H651)</f>
        <v>0</v>
      </c>
    </row>
    <row r="652" spans="1:15" ht="13.8" thickBot="1" x14ac:dyDescent="0.3">
      <c r="A652" s="103" t="str">
        <f t="shared" si="67"/>
        <v>Residential (High)</v>
      </c>
      <c r="D652" s="58"/>
      <c r="E652" s="59"/>
      <c r="F652" s="60"/>
      <c r="G652" s="61"/>
      <c r="H652" s="62"/>
      <c r="I652" s="60"/>
      <c r="J652" s="63"/>
      <c r="K652" s="62"/>
      <c r="L652" s="64"/>
      <c r="M652" s="65"/>
    </row>
    <row r="653" spans="1:15" x14ac:dyDescent="0.25">
      <c r="A653" s="103" t="str">
        <f t="shared" si="67"/>
        <v>Residential (High)</v>
      </c>
      <c r="B653" s="103" t="s">
        <v>12</v>
      </c>
      <c r="D653" s="135" t="s">
        <v>81</v>
      </c>
      <c r="E653" s="25"/>
      <c r="F653" s="136"/>
      <c r="G653" s="137"/>
      <c r="H653" s="138">
        <f>SUM(H643:H649,H642)</f>
        <v>306.9000333926187</v>
      </c>
      <c r="I653" s="139"/>
      <c r="J653" s="139"/>
      <c r="K653" s="138">
        <f>SUM(K643:K649,K642)</f>
        <v>313.33220088640604</v>
      </c>
      <c r="L653" s="140">
        <f>K653-H653</f>
        <v>6.4321674937873468</v>
      </c>
      <c r="M653" s="141">
        <f>IF((H653)=0,"",(L653/H653))</f>
        <v>2.0958510244144038E-2</v>
      </c>
    </row>
    <row r="654" spans="1:15" x14ac:dyDescent="0.25">
      <c r="A654" s="103" t="str">
        <f t="shared" si="67"/>
        <v>Residential (High)</v>
      </c>
      <c r="B654" s="103" t="s">
        <v>12</v>
      </c>
      <c r="D654" s="142" t="s">
        <v>82</v>
      </c>
      <c r="E654" s="25"/>
      <c r="F654" s="136">
        <v>0.13</v>
      </c>
      <c r="G654" s="143"/>
      <c r="H654" s="144">
        <f>H653*F654</f>
        <v>39.897004341040429</v>
      </c>
      <c r="I654" s="145">
        <v>0.13</v>
      </c>
      <c r="J654" s="115"/>
      <c r="K654" s="144">
        <f>K653*I654</f>
        <v>40.73318611523279</v>
      </c>
      <c r="L654" s="119">
        <f>K654-H654</f>
        <v>0.83618177419236162</v>
      </c>
      <c r="M654" s="146">
        <f>IF((H654)=0,"",(L654/H654))</f>
        <v>2.0958510244144204E-2</v>
      </c>
    </row>
    <row r="655" spans="1:15" ht="14.4" x14ac:dyDescent="0.3">
      <c r="A655" s="103" t="str">
        <f t="shared" si="67"/>
        <v>Residential (High)</v>
      </c>
      <c r="B655" s="103" t="s">
        <v>12</v>
      </c>
      <c r="D655" s="142" t="s">
        <v>83</v>
      </c>
      <c r="E655" s="147"/>
      <c r="F655" s="148">
        <f>OER</f>
        <v>0.23499999999999999</v>
      </c>
      <c r="G655" s="143"/>
      <c r="H655" s="144">
        <f>IF(OR(ISNUMBER(SEARCH("[DGEN]", E614))=TRUE, ISNUMBER(SEARCH("STREET LIGHT", E614))=TRUE), 0, IF(AND(E616=0, E617=0),0, IF(AND(E617=0, E616*12&gt;250000), 0, IF(AND(E616=0, E617&gt;=50), 0, IF(E616*12&lt;=250000, F655*H653*-1, IF(E617&lt;50, F655*H653*-1, 0))))))</f>
        <v>-72.121507847265391</v>
      </c>
      <c r="I655" s="148">
        <f>OER</f>
        <v>0.23499999999999999</v>
      </c>
      <c r="J655" s="115"/>
      <c r="K655" s="144">
        <f>IF(OR(ISNUMBER(SEARCH("[DGEN]", E614))=TRUE, ISNUMBER(SEARCH("STREET LIGHT", E614))=TRUE), 0, IF(AND(E616=0, E617=0),0, IF(AND(E617=0, E616*12&gt;250000), 0, IF(AND(E616=0, E617&gt;=50), 0, IF(E616*12&lt;=250000, I655*K653*-1, IF(E617&lt;50, I655*K653*-1, 0))))))</f>
        <v>-73.63306720830542</v>
      </c>
      <c r="L655" s="119">
        <f>K655-H655</f>
        <v>-1.5115593610400282</v>
      </c>
      <c r="M655" s="146"/>
    </row>
    <row r="656" spans="1:15" ht="13.8" thickBot="1" x14ac:dyDescent="0.3">
      <c r="A656" s="103" t="str">
        <f t="shared" si="67"/>
        <v>Residential (High)</v>
      </c>
      <c r="B656" s="103" t="s">
        <v>84</v>
      </c>
      <c r="C656" s="24">
        <f>B26</f>
        <v>11</v>
      </c>
      <c r="D656" s="247" t="s">
        <v>85</v>
      </c>
      <c r="E656" s="247"/>
      <c r="F656" s="77"/>
      <c r="G656" s="78"/>
      <c r="H656" s="79">
        <f>H653+H654+H655</f>
        <v>274.67552988639375</v>
      </c>
      <c r="I656" s="80"/>
      <c r="J656" s="80"/>
      <c r="K656" s="81">
        <f>K653+K654+K655</f>
        <v>280.43231979333342</v>
      </c>
      <c r="L656" s="82">
        <f>K656-H656</f>
        <v>5.7567899069396731</v>
      </c>
      <c r="M656" s="83">
        <f>IF((H656)=0,"",(L656/H656))</f>
        <v>2.0958510244144031E-2</v>
      </c>
    </row>
    <row r="657" spans="1:14" ht="13.8" thickBot="1" x14ac:dyDescent="0.3">
      <c r="A657" s="103" t="str">
        <f t="shared" si="67"/>
        <v>Residential (High)</v>
      </c>
      <c r="B657" s="103" t="s">
        <v>12</v>
      </c>
      <c r="D657" s="58"/>
      <c r="E657" s="59"/>
      <c r="F657" s="60"/>
      <c r="G657" s="61"/>
      <c r="H657" s="62"/>
      <c r="I657" s="60"/>
      <c r="J657" s="63"/>
      <c r="K657" s="62"/>
      <c r="L657" s="64"/>
      <c r="M657" s="65"/>
    </row>
    <row r="660" spans="1:14" x14ac:dyDescent="0.25">
      <c r="C660" s="103"/>
      <c r="D660" s="104" t="s">
        <v>34</v>
      </c>
      <c r="E660" s="246" t="str">
        <f>D27</f>
        <v>Seasonal Residential (Low)</v>
      </c>
      <c r="F660" s="246"/>
      <c r="G660" s="246"/>
      <c r="H660" s="246"/>
      <c r="I660" s="246"/>
      <c r="J660" s="246"/>
      <c r="K660" s="103" t="str">
        <f>IF(N612="DEMAND - INTERVAL","RTSR - INTERVAL METERED","")</f>
        <v/>
      </c>
    </row>
    <row r="661" spans="1:14" x14ac:dyDescent="0.25">
      <c r="C661" s="103"/>
      <c r="D661" s="104" t="s">
        <v>35</v>
      </c>
      <c r="E661" s="236" t="str">
        <f>H27</f>
        <v>RPP</v>
      </c>
      <c r="F661" s="236"/>
      <c r="G661" s="236"/>
      <c r="H661" s="20"/>
      <c r="I661" s="20"/>
    </row>
    <row r="662" spans="1:14" ht="15.6" x14ac:dyDescent="0.25">
      <c r="C662" s="103"/>
      <c r="D662" s="104" t="s">
        <v>36</v>
      </c>
      <c r="E662" s="21">
        <f>K27</f>
        <v>350</v>
      </c>
      <c r="F662" s="105" t="s">
        <v>11</v>
      </c>
      <c r="J662" s="22"/>
      <c r="K662" s="22"/>
      <c r="L662" s="22"/>
      <c r="M662" s="22"/>
      <c r="N662" s="22"/>
    </row>
    <row r="663" spans="1:14" ht="15.6" x14ac:dyDescent="0.3">
      <c r="C663" s="103"/>
      <c r="D663" s="104" t="s">
        <v>37</v>
      </c>
      <c r="E663" s="21">
        <f>L27</f>
        <v>0</v>
      </c>
      <c r="F663" s="106" t="s">
        <v>16</v>
      </c>
      <c r="G663" s="107"/>
      <c r="H663" s="108"/>
      <c r="I663" s="108"/>
      <c r="J663" s="108"/>
    </row>
    <row r="664" spans="1:14" x14ac:dyDescent="0.25">
      <c r="C664" s="103"/>
      <c r="D664" s="104" t="s">
        <v>38</v>
      </c>
      <c r="E664" s="23">
        <f>I27</f>
        <v>1.0415000000000001</v>
      </c>
    </row>
    <row r="665" spans="1:14" x14ac:dyDescent="0.25">
      <c r="C665" s="103"/>
      <c r="D665" s="104" t="s">
        <v>39</v>
      </c>
      <c r="E665" s="23">
        <f>J27</f>
        <v>1.0415000000000001</v>
      </c>
    </row>
    <row r="666" spans="1:14" x14ac:dyDescent="0.25">
      <c r="C666" s="103"/>
    </row>
    <row r="667" spans="1:14" x14ac:dyDescent="0.25">
      <c r="C667" s="103"/>
      <c r="E667" s="105"/>
      <c r="F667" s="237" t="s">
        <v>40</v>
      </c>
      <c r="G667" s="238"/>
      <c r="H667" s="239"/>
      <c r="I667" s="237" t="s">
        <v>41</v>
      </c>
      <c r="J667" s="238"/>
      <c r="K667" s="239"/>
      <c r="L667" s="237" t="s">
        <v>42</v>
      </c>
      <c r="M667" s="239"/>
    </row>
    <row r="668" spans="1:14" x14ac:dyDescent="0.25">
      <c r="C668" s="103"/>
      <c r="E668" s="240"/>
      <c r="F668" s="109" t="s">
        <v>43</v>
      </c>
      <c r="G668" s="109" t="s">
        <v>44</v>
      </c>
      <c r="H668" s="110" t="s">
        <v>45</v>
      </c>
      <c r="I668" s="109" t="s">
        <v>43</v>
      </c>
      <c r="J668" s="111" t="s">
        <v>44</v>
      </c>
      <c r="K668" s="110" t="s">
        <v>45</v>
      </c>
      <c r="L668" s="242" t="s">
        <v>46</v>
      </c>
      <c r="M668" s="244" t="s">
        <v>47</v>
      </c>
    </row>
    <row r="669" spans="1:14" x14ac:dyDescent="0.25">
      <c r="C669" s="103"/>
      <c r="E669" s="241"/>
      <c r="F669" s="112" t="s">
        <v>48</v>
      </c>
      <c r="G669" s="112"/>
      <c r="H669" s="113" t="s">
        <v>48</v>
      </c>
      <c r="I669" s="112" t="s">
        <v>48</v>
      </c>
      <c r="J669" s="113"/>
      <c r="K669" s="113" t="s">
        <v>48</v>
      </c>
      <c r="L669" s="243"/>
      <c r="M669" s="245"/>
    </row>
    <row r="670" spans="1:14" x14ac:dyDescent="0.25">
      <c r="A670" s="103" t="str">
        <f>$E660</f>
        <v>Seasonal Residential (Low)</v>
      </c>
      <c r="D670" s="114" t="s">
        <v>49</v>
      </c>
      <c r="E670" s="25"/>
      <c r="F670" s="26">
        <f>F130</f>
        <v>92.07</v>
      </c>
      <c r="G670" s="115">
        <v>1</v>
      </c>
      <c r="H670" s="116">
        <f>G670*F670</f>
        <v>92.07</v>
      </c>
      <c r="I670" s="29">
        <f>I130</f>
        <v>99.27</v>
      </c>
      <c r="J670" s="117">
        <f>G670</f>
        <v>1</v>
      </c>
      <c r="K670" s="118">
        <f>J670*I670</f>
        <v>99.27</v>
      </c>
      <c r="L670" s="119">
        <f>K670-H670</f>
        <v>7.2000000000000028</v>
      </c>
      <c r="M670" s="120">
        <f>IF(ISERROR(L670/H670), "", L670/H670)</f>
        <v>7.8201368523949211E-2</v>
      </c>
    </row>
    <row r="671" spans="1:14" x14ac:dyDescent="0.25">
      <c r="A671" s="103" t="str">
        <f t="shared" ref="A671:A703" si="74">A670</f>
        <v>Seasonal Residential (Low)</v>
      </c>
      <c r="D671" s="114" t="s">
        <v>50</v>
      </c>
      <c r="E671" s="25"/>
      <c r="F671" s="34">
        <f t="shared" ref="F671:F697" si="75">F131</f>
        <v>0</v>
      </c>
      <c r="G671" s="115">
        <f>IF($E663&gt;0, $E663, $E662)</f>
        <v>350</v>
      </c>
      <c r="H671" s="116">
        <f>G671*F671</f>
        <v>0</v>
      </c>
      <c r="I671" s="35">
        <f t="shared" ref="I671:I697" si="76">I131</f>
        <v>0</v>
      </c>
      <c r="J671" s="117">
        <f>IF($E663&gt;0, $E663, $E662)</f>
        <v>350</v>
      </c>
      <c r="K671" s="118">
        <f>J671*I671</f>
        <v>0</v>
      </c>
      <c r="L671" s="119">
        <f>K671-H671</f>
        <v>0</v>
      </c>
      <c r="M671" s="120" t="str">
        <f>IF(ISERROR(L671/H671), "", L671/H671)</f>
        <v/>
      </c>
    </row>
    <row r="672" spans="1:14" ht="13.2" hidden="1" customHeight="1" x14ac:dyDescent="0.25">
      <c r="A672" s="103" t="str">
        <f t="shared" si="74"/>
        <v>Seasonal Residential (Low)</v>
      </c>
      <c r="D672" s="114" t="s">
        <v>51</v>
      </c>
      <c r="E672" s="25"/>
      <c r="F672" s="34">
        <f t="shared" si="75"/>
        <v>0</v>
      </c>
      <c r="G672" s="115">
        <f>IF($E663&gt;0, $E663, $E662)</f>
        <v>350</v>
      </c>
      <c r="H672" s="116">
        <v>0</v>
      </c>
      <c r="I672" s="35">
        <f t="shared" si="76"/>
        <v>0</v>
      </c>
      <c r="J672" s="117">
        <f>IF($E663&gt;0, $E663, $E662)</f>
        <v>350</v>
      </c>
      <c r="K672" s="118">
        <v>0</v>
      </c>
      <c r="L672" s="119"/>
      <c r="M672" s="120"/>
    </row>
    <row r="673" spans="1:15" ht="13.2" hidden="1" customHeight="1" x14ac:dyDescent="0.25">
      <c r="A673" s="103" t="str">
        <f t="shared" si="74"/>
        <v>Seasonal Residential (Low)</v>
      </c>
      <c r="D673" s="114" t="s">
        <v>52</v>
      </c>
      <c r="E673" s="25"/>
      <c r="F673" s="34">
        <f t="shared" si="75"/>
        <v>0</v>
      </c>
      <c r="G673" s="115">
        <f>IF($E663&gt;0, $E663, $E662)</f>
        <v>350</v>
      </c>
      <c r="H673" s="116">
        <v>0</v>
      </c>
      <c r="I673" s="35">
        <f t="shared" si="76"/>
        <v>0</v>
      </c>
      <c r="J673" s="121">
        <f>IF($E663&gt;0, $E663, $E662)</f>
        <v>350</v>
      </c>
      <c r="K673" s="118">
        <v>0</v>
      </c>
      <c r="L673" s="119">
        <f t="shared" ref="L673:L691" si="77">K673-H673</f>
        <v>0</v>
      </c>
      <c r="M673" s="120" t="str">
        <f>IF(ISERROR(L673/H673), "", L673/H673)</f>
        <v/>
      </c>
    </row>
    <row r="674" spans="1:15" x14ac:dyDescent="0.25">
      <c r="A674" s="103" t="str">
        <f t="shared" si="74"/>
        <v>Seasonal Residential (Low)</v>
      </c>
      <c r="D674" s="114" t="s">
        <v>53</v>
      </c>
      <c r="E674" s="25"/>
      <c r="F674" s="26">
        <f t="shared" si="75"/>
        <v>3.1835261927310552</v>
      </c>
      <c r="G674" s="115">
        <v>1</v>
      </c>
      <c r="H674" s="116">
        <f>G674*F674</f>
        <v>3.1835261927310552</v>
      </c>
      <c r="I674" s="29">
        <f t="shared" si="76"/>
        <v>3.1835261927310552</v>
      </c>
      <c r="J674" s="117">
        <f>G674</f>
        <v>1</v>
      </c>
      <c r="K674" s="118">
        <f>J674*I674</f>
        <v>3.1835261927310552</v>
      </c>
      <c r="L674" s="119">
        <f t="shared" si="77"/>
        <v>0</v>
      </c>
      <c r="M674" s="120">
        <f>IF(ISERROR(L674/H674), "", L674/H674)</f>
        <v>0</v>
      </c>
    </row>
    <row r="675" spans="1:15" x14ac:dyDescent="0.25">
      <c r="A675" s="103" t="str">
        <f t="shared" si="74"/>
        <v>Seasonal Residential (Low)</v>
      </c>
      <c r="D675" s="114" t="s">
        <v>54</v>
      </c>
      <c r="E675" s="25"/>
      <c r="F675" s="36">
        <f t="shared" si="75"/>
        <v>0</v>
      </c>
      <c r="G675" s="115">
        <f>IF($E663&gt;0, $E663, $E662)</f>
        <v>350</v>
      </c>
      <c r="H675" s="116">
        <f>G675*F675</f>
        <v>0</v>
      </c>
      <c r="I675" s="35">
        <f t="shared" si="76"/>
        <v>0</v>
      </c>
      <c r="J675" s="117">
        <f>IF($E663&gt;0, $E663, $E662)</f>
        <v>350</v>
      </c>
      <c r="K675" s="118">
        <f>J675*I675</f>
        <v>0</v>
      </c>
      <c r="L675" s="119">
        <f t="shared" si="77"/>
        <v>0</v>
      </c>
      <c r="M675" s="120" t="str">
        <f>IF(ISERROR(L675/H675), "", L675/H675)</f>
        <v/>
      </c>
    </row>
    <row r="676" spans="1:15" x14ac:dyDescent="0.25">
      <c r="A676" s="103" t="str">
        <f t="shared" si="74"/>
        <v>Seasonal Residential (Low)</v>
      </c>
      <c r="B676" s="103" t="s">
        <v>55</v>
      </c>
      <c r="C676" s="24">
        <f>B27</f>
        <v>12</v>
      </c>
      <c r="D676" s="46" t="s">
        <v>56</v>
      </c>
      <c r="E676" s="47"/>
      <c r="F676" s="48"/>
      <c r="G676" s="49"/>
      <c r="H676" s="50">
        <f>SUM(H670:H675)</f>
        <v>95.253526192731044</v>
      </c>
      <c r="I676" s="51"/>
      <c r="J676" s="52"/>
      <c r="K676" s="50">
        <f>SUM(K670:K675)</f>
        <v>102.45352619273105</v>
      </c>
      <c r="L676" s="41">
        <f t="shared" si="77"/>
        <v>7.2000000000000028</v>
      </c>
      <c r="M676" s="42">
        <f>IF((H676)=0,"",(L676/H676))</f>
        <v>7.5587752892548002E-2</v>
      </c>
    </row>
    <row r="677" spans="1:15" x14ac:dyDescent="0.25">
      <c r="A677" s="103" t="str">
        <f t="shared" si="74"/>
        <v>Seasonal Residential (Low)</v>
      </c>
      <c r="D677" s="123" t="s">
        <v>57</v>
      </c>
      <c r="E677" s="25"/>
      <c r="F677" s="34">
        <f t="shared" si="75"/>
        <v>0.12752000000000002</v>
      </c>
      <c r="G677" s="43">
        <f>IF(F677=0, 0, $E662*E664-E662)</f>
        <v>14.525000000000034</v>
      </c>
      <c r="H677" s="28">
        <f t="shared" ref="H677:H684" si="78">G677*F677</f>
        <v>1.8522280000000046</v>
      </c>
      <c r="I677" s="35">
        <f t="shared" si="76"/>
        <v>0.12752000000000002</v>
      </c>
      <c r="J677" s="44">
        <f>IF(I677=0, 0, E662*E665-E662)</f>
        <v>14.525000000000034</v>
      </c>
      <c r="K677" s="31">
        <f t="shared" ref="K677:K684" si="79">J677*I677</f>
        <v>1.8522280000000046</v>
      </c>
      <c r="L677" s="119">
        <f t="shared" si="77"/>
        <v>0</v>
      </c>
      <c r="M677" s="120">
        <f t="shared" ref="M677:M684" si="80">IF(ISERROR(L677/H677), "", L677/H677)</f>
        <v>0</v>
      </c>
    </row>
    <row r="678" spans="1:15" ht="26.4" x14ac:dyDescent="0.25">
      <c r="A678" s="103" t="str">
        <f t="shared" si="74"/>
        <v>Seasonal Residential (Low)</v>
      </c>
      <c r="D678" s="123" t="s">
        <v>58</v>
      </c>
      <c r="E678" s="25"/>
      <c r="F678" s="36">
        <f t="shared" si="75"/>
        <v>0</v>
      </c>
      <c r="G678" s="55">
        <f>IF($E663&gt;0, $E663, $E662)</f>
        <v>350</v>
      </c>
      <c r="H678" s="116">
        <f t="shared" si="78"/>
        <v>0</v>
      </c>
      <c r="I678" s="35">
        <f t="shared" si="76"/>
        <v>0</v>
      </c>
      <c r="J678" s="56">
        <f>IF($E663&gt;0, $E663, $E662)</f>
        <v>350</v>
      </c>
      <c r="K678" s="118">
        <f t="shared" si="79"/>
        <v>0</v>
      </c>
      <c r="L678" s="119">
        <f t="shared" si="77"/>
        <v>0</v>
      </c>
      <c r="M678" s="120" t="str">
        <f t="shared" si="80"/>
        <v/>
      </c>
    </row>
    <row r="679" spans="1:15" x14ac:dyDescent="0.25">
      <c r="A679" s="103" t="str">
        <f t="shared" si="74"/>
        <v>Seasonal Residential (Low)</v>
      </c>
      <c r="D679" s="123" t="s">
        <v>59</v>
      </c>
      <c r="E679" s="25"/>
      <c r="F679" s="36">
        <f t="shared" si="75"/>
        <v>0</v>
      </c>
      <c r="G679" s="55">
        <f>IF($E663&gt;0, $E663, $E662)</f>
        <v>350</v>
      </c>
      <c r="H679" s="116">
        <f t="shared" si="78"/>
        <v>0</v>
      </c>
      <c r="I679" s="35">
        <f t="shared" si="76"/>
        <v>0</v>
      </c>
      <c r="J679" s="56">
        <f>IF($E663&gt;0, $E663, $E662)</f>
        <v>350</v>
      </c>
      <c r="K679" s="118">
        <f t="shared" si="79"/>
        <v>0</v>
      </c>
      <c r="L679" s="119">
        <f t="shared" si="77"/>
        <v>0</v>
      </c>
      <c r="M679" s="120" t="str">
        <f t="shared" si="80"/>
        <v/>
      </c>
    </row>
    <row r="680" spans="1:15" x14ac:dyDescent="0.25">
      <c r="A680" s="103" t="str">
        <f t="shared" si="74"/>
        <v>Seasonal Residential (Low)</v>
      </c>
      <c r="D680" s="123" t="s">
        <v>60</v>
      </c>
      <c r="E680" s="25"/>
      <c r="F680" s="34">
        <f t="shared" si="75"/>
        <v>0</v>
      </c>
      <c r="G680" s="55">
        <f>E662</f>
        <v>350</v>
      </c>
      <c r="H680" s="116">
        <f t="shared" si="78"/>
        <v>0</v>
      </c>
      <c r="I680" s="35">
        <f t="shared" si="76"/>
        <v>0</v>
      </c>
      <c r="J680" s="56">
        <f>E662</f>
        <v>350</v>
      </c>
      <c r="K680" s="118">
        <f t="shared" si="79"/>
        <v>0</v>
      </c>
      <c r="L680" s="119">
        <f t="shared" si="77"/>
        <v>0</v>
      </c>
      <c r="M680" s="120" t="str">
        <f t="shared" si="80"/>
        <v/>
      </c>
    </row>
    <row r="681" spans="1:15" x14ac:dyDescent="0.25">
      <c r="A681" s="103" t="str">
        <f t="shared" si="74"/>
        <v>Seasonal Residential (Low)</v>
      </c>
      <c r="D681" s="114" t="s">
        <v>61</v>
      </c>
      <c r="E681" s="25"/>
      <c r="F681" s="36">
        <f t="shared" si="75"/>
        <v>2.0245341240681856E-3</v>
      </c>
      <c r="G681" s="55">
        <f>IF($E663&gt;0, $E663, $E662)</f>
        <v>350</v>
      </c>
      <c r="H681" s="116">
        <f t="shared" si="78"/>
        <v>0.70858694342386497</v>
      </c>
      <c r="I681" s="35">
        <f t="shared" si="76"/>
        <v>2.1170849633982891E-3</v>
      </c>
      <c r="J681" s="56">
        <f>IF($E663&gt;0, $E663, $E662)</f>
        <v>350</v>
      </c>
      <c r="K681" s="118">
        <f t="shared" si="79"/>
        <v>0.74097973718940113</v>
      </c>
      <c r="L681" s="119">
        <f t="shared" si="77"/>
        <v>3.2392793765536165E-2</v>
      </c>
      <c r="M681" s="120">
        <f t="shared" si="80"/>
        <v>4.5714635396773506E-2</v>
      </c>
      <c r="O681" s="160"/>
    </row>
    <row r="682" spans="1:15" ht="26.4" x14ac:dyDescent="0.25">
      <c r="A682" s="103" t="str">
        <f t="shared" si="74"/>
        <v>Seasonal Residential (Low)</v>
      </c>
      <c r="D682" s="123" t="s">
        <v>62</v>
      </c>
      <c r="E682" s="25"/>
      <c r="F682" s="36">
        <f t="shared" si="75"/>
        <v>0.42</v>
      </c>
      <c r="G682" s="115">
        <v>1</v>
      </c>
      <c r="H682" s="116">
        <f t="shared" si="78"/>
        <v>0.42</v>
      </c>
      <c r="I682" s="45">
        <f t="shared" si="76"/>
        <v>0.42</v>
      </c>
      <c r="J682" s="121">
        <v>1</v>
      </c>
      <c r="K682" s="118">
        <f t="shared" si="79"/>
        <v>0.42</v>
      </c>
      <c r="L682" s="119">
        <f t="shared" si="77"/>
        <v>0</v>
      </c>
      <c r="M682" s="120">
        <f t="shared" si="80"/>
        <v>0</v>
      </c>
    </row>
    <row r="683" spans="1:15" x14ac:dyDescent="0.25">
      <c r="A683" s="103" t="str">
        <f t="shared" si="74"/>
        <v>Seasonal Residential (Low)</v>
      </c>
      <c r="D683" s="114" t="s">
        <v>63</v>
      </c>
      <c r="E683" s="25"/>
      <c r="F683" s="36">
        <f t="shared" si="75"/>
        <v>0.23509440832387421</v>
      </c>
      <c r="G683" s="115">
        <v>1</v>
      </c>
      <c r="H683" s="116">
        <f t="shared" si="78"/>
        <v>0.23509440832387421</v>
      </c>
      <c r="I683" s="29">
        <f t="shared" si="76"/>
        <v>0.23509440832387421</v>
      </c>
      <c r="J683" s="121">
        <v>1</v>
      </c>
      <c r="K683" s="118">
        <f t="shared" si="79"/>
        <v>0.23509440832387421</v>
      </c>
      <c r="L683" s="119">
        <f t="shared" si="77"/>
        <v>0</v>
      </c>
      <c r="M683" s="120">
        <f t="shared" si="80"/>
        <v>0</v>
      </c>
    </row>
    <row r="684" spans="1:15" x14ac:dyDescent="0.25">
      <c r="A684" s="103" t="str">
        <f t="shared" si="74"/>
        <v>Seasonal Residential (Low)</v>
      </c>
      <c r="D684" s="114" t="s">
        <v>64</v>
      </c>
      <c r="E684" s="25"/>
      <c r="F684" s="34">
        <f t="shared" si="75"/>
        <v>0</v>
      </c>
      <c r="G684" s="55">
        <f>IF($E663&gt;0, $E663, $E662)</f>
        <v>350</v>
      </c>
      <c r="H684" s="116">
        <f t="shared" si="78"/>
        <v>0</v>
      </c>
      <c r="I684" s="35">
        <f t="shared" si="76"/>
        <v>0</v>
      </c>
      <c r="J684" s="56">
        <f>IF($E663&gt;0, $E663, $E662)</f>
        <v>350</v>
      </c>
      <c r="K684" s="118">
        <f t="shared" si="79"/>
        <v>0</v>
      </c>
      <c r="L684" s="119">
        <f t="shared" si="77"/>
        <v>0</v>
      </c>
      <c r="M684" s="120" t="str">
        <f t="shared" si="80"/>
        <v/>
      </c>
    </row>
    <row r="685" spans="1:15" ht="26.4" x14ac:dyDescent="0.25">
      <c r="A685" s="103" t="str">
        <f t="shared" si="74"/>
        <v>Seasonal Residential (Low)</v>
      </c>
      <c r="B685" s="103" t="s">
        <v>65</v>
      </c>
      <c r="C685" s="24">
        <f>B27</f>
        <v>12</v>
      </c>
      <c r="D685" s="46" t="s">
        <v>66</v>
      </c>
      <c r="E685" s="47"/>
      <c r="F685" s="48"/>
      <c r="G685" s="49"/>
      <c r="H685" s="50">
        <f>SUM(H676:H684)</f>
        <v>98.469435544478799</v>
      </c>
      <c r="I685" s="51"/>
      <c r="J685" s="52"/>
      <c r="K685" s="50">
        <f>SUM(K676:K684)</f>
        <v>105.70182833824434</v>
      </c>
      <c r="L685" s="41">
        <f t="shared" si="77"/>
        <v>7.2323927937655412</v>
      </c>
      <c r="M685" s="42">
        <f>IF((H685)=0,"",(L685/H685))</f>
        <v>7.3448098425410974E-2</v>
      </c>
    </row>
    <row r="686" spans="1:15" x14ac:dyDescent="0.25">
      <c r="A686" s="103" t="str">
        <f t="shared" si="74"/>
        <v>Seasonal Residential (Low)</v>
      </c>
      <c r="D686" s="126" t="s">
        <v>67</v>
      </c>
      <c r="E686" s="25"/>
      <c r="F686" s="36">
        <f t="shared" si="75"/>
        <v>1.54E-2</v>
      </c>
      <c r="G686" s="43">
        <f>IF($E663&gt;0, $E663, $E662*$E664)</f>
        <v>364.52500000000003</v>
      </c>
      <c r="H686" s="116">
        <f>G686*F686</f>
        <v>5.6136850000000011</v>
      </c>
      <c r="I686" s="35">
        <f t="shared" si="76"/>
        <v>1.6199999999999999E-2</v>
      </c>
      <c r="J686" s="44">
        <f>IF($E663&gt;0, $E663, $E662*$E665)</f>
        <v>364.52500000000003</v>
      </c>
      <c r="K686" s="118">
        <f>J686*I686</f>
        <v>5.9053050000000002</v>
      </c>
      <c r="L686" s="119">
        <f t="shared" si="77"/>
        <v>0.2916199999999991</v>
      </c>
      <c r="M686" s="120">
        <f>IF(ISERROR(L686/H686), "", L686/H686)</f>
        <v>5.1948051948051778E-2</v>
      </c>
      <c r="N686" s="127" t="str">
        <f>IF(ISERROR(ABS(M686)), "", IF(ABS(M686)&gt;=4%, "In the manager's summary, discuss the reasoning for the change in RTSR rates", ""))</f>
        <v>In the manager's summary, discuss the reasoning for the change in RTSR rates</v>
      </c>
      <c r="O686" s="160"/>
    </row>
    <row r="687" spans="1:15" ht="26.4" x14ac:dyDescent="0.25">
      <c r="A687" s="103" t="str">
        <f t="shared" si="74"/>
        <v>Seasonal Residential (Low)</v>
      </c>
      <c r="D687" s="128" t="s">
        <v>68</v>
      </c>
      <c r="E687" s="25"/>
      <c r="F687" s="36">
        <f t="shared" si="75"/>
        <v>1.34E-2</v>
      </c>
      <c r="G687" s="43">
        <f>IF($E663&gt;0, $E663, $E662*$E664)</f>
        <v>364.52500000000003</v>
      </c>
      <c r="H687" s="116">
        <f>G687*F687</f>
        <v>4.8846350000000003</v>
      </c>
      <c r="I687" s="35">
        <f t="shared" si="76"/>
        <v>1.41E-2</v>
      </c>
      <c r="J687" s="44">
        <f>IF($E663&gt;0, $E663, $E662*$E665)</f>
        <v>364.52500000000003</v>
      </c>
      <c r="K687" s="118">
        <f>J687*I687</f>
        <v>5.1398025000000001</v>
      </c>
      <c r="L687" s="119">
        <f t="shared" si="77"/>
        <v>0.25516749999999977</v>
      </c>
      <c r="M687" s="120">
        <f>IF(ISERROR(L687/H687), "", L687/H687)</f>
        <v>5.2238805970149203E-2</v>
      </c>
      <c r="N687" s="127" t="str">
        <f>IF(ISERROR(ABS(M687)), "", IF(ABS(M687)&gt;=4%, "In the manager's summary, discuss the reasoning for the change in RTSR rates", ""))</f>
        <v>In the manager's summary, discuss the reasoning for the change in RTSR rates</v>
      </c>
      <c r="O687" s="160"/>
    </row>
    <row r="688" spans="1:15" ht="26.4" x14ac:dyDescent="0.25">
      <c r="A688" s="103" t="str">
        <f t="shared" si="74"/>
        <v>Seasonal Residential (Low)</v>
      </c>
      <c r="B688" s="103" t="s">
        <v>69</v>
      </c>
      <c r="C688" s="24">
        <f>B27</f>
        <v>12</v>
      </c>
      <c r="D688" s="46" t="s">
        <v>70</v>
      </c>
      <c r="E688" s="47"/>
      <c r="F688" s="48"/>
      <c r="G688" s="49"/>
      <c r="H688" s="50">
        <f>SUM(H685:H687)</f>
        <v>108.96775554447881</v>
      </c>
      <c r="I688" s="51"/>
      <c r="J688" s="52"/>
      <c r="K688" s="50">
        <f>SUM(K685:K687)</f>
        <v>116.74693583824434</v>
      </c>
      <c r="L688" s="41">
        <f t="shared" si="77"/>
        <v>7.7791802937655348</v>
      </c>
      <c r="M688" s="42">
        <f>IF((H688)=0,"",(L688/H688))</f>
        <v>7.1389745112169486E-2</v>
      </c>
    </row>
    <row r="689" spans="1:13" ht="26.4" x14ac:dyDescent="0.25">
      <c r="A689" s="103" t="str">
        <f t="shared" si="74"/>
        <v>Seasonal Residential (Low)</v>
      </c>
      <c r="D689" s="129" t="s">
        <v>71</v>
      </c>
      <c r="E689" s="25"/>
      <c r="F689" s="34">
        <f t="shared" si="75"/>
        <v>4.7000000000000002E-3</v>
      </c>
      <c r="G689" s="43">
        <f>E662*E664</f>
        <v>364.52500000000003</v>
      </c>
      <c r="H689" s="53">
        <f>G689*F689</f>
        <v>1.7132675000000002</v>
      </c>
      <c r="I689" s="35">
        <f t="shared" si="76"/>
        <v>4.7000000000000002E-3</v>
      </c>
      <c r="J689" s="44">
        <f>E662*E665</f>
        <v>364.52500000000003</v>
      </c>
      <c r="K689" s="31">
        <f>J689*I689</f>
        <v>1.7132675000000002</v>
      </c>
      <c r="L689" s="119">
        <f t="shared" si="77"/>
        <v>0</v>
      </c>
      <c r="M689" s="120">
        <f>IF(ISERROR(L689/H689), "", L689/H689)</f>
        <v>0</v>
      </c>
    </row>
    <row r="690" spans="1:13" ht="26.4" x14ac:dyDescent="0.25">
      <c r="A690" s="103" t="str">
        <f t="shared" si="74"/>
        <v>Seasonal Residential (Low)</v>
      </c>
      <c r="D690" s="129" t="s">
        <v>72</v>
      </c>
      <c r="E690" s="25"/>
      <c r="F690" s="34">
        <f t="shared" si="75"/>
        <v>5.9999999999999995E-4</v>
      </c>
      <c r="G690" s="43">
        <f>E662*E664</f>
        <v>364.52500000000003</v>
      </c>
      <c r="H690" s="53">
        <f>G690*F690</f>
        <v>0.21871499999999999</v>
      </c>
      <c r="I690" s="35">
        <f t="shared" si="76"/>
        <v>5.9999999999999995E-4</v>
      </c>
      <c r="J690" s="44">
        <f>E662*E665</f>
        <v>364.52500000000003</v>
      </c>
      <c r="K690" s="31">
        <f>J690*I690</f>
        <v>0.21871499999999999</v>
      </c>
      <c r="L690" s="119">
        <f t="shared" si="77"/>
        <v>0</v>
      </c>
      <c r="M690" s="120">
        <f>IF(ISERROR(L690/H690), "", L690/H690)</f>
        <v>0</v>
      </c>
    </row>
    <row r="691" spans="1:13" x14ac:dyDescent="0.25">
      <c r="A691" s="103" t="str">
        <f t="shared" si="74"/>
        <v>Seasonal Residential (Low)</v>
      </c>
      <c r="D691" s="25" t="s">
        <v>73</v>
      </c>
      <c r="E691" s="25"/>
      <c r="F691" s="54">
        <f t="shared" si="75"/>
        <v>0.25</v>
      </c>
      <c r="G691" s="115">
        <v>1</v>
      </c>
      <c r="H691" s="130">
        <f>G691*F691</f>
        <v>0.25</v>
      </c>
      <c r="I691" s="45">
        <f t="shared" si="76"/>
        <v>0.25</v>
      </c>
      <c r="J691" s="117">
        <v>1</v>
      </c>
      <c r="K691" s="118">
        <f>J691*I691</f>
        <v>0.25</v>
      </c>
      <c r="L691" s="119">
        <f t="shared" si="77"/>
        <v>0</v>
      </c>
      <c r="M691" s="120">
        <f>IF(ISERROR(L691/H691), "", L691/H691)</f>
        <v>0</v>
      </c>
    </row>
    <row r="692" spans="1:13" ht="26.4" hidden="1" customHeight="1" x14ac:dyDescent="0.25">
      <c r="A692" s="103" t="str">
        <f t="shared" si="74"/>
        <v>Seasonal Residential (Low)</v>
      </c>
      <c r="D692" s="129" t="s">
        <v>74</v>
      </c>
      <c r="E692" s="25"/>
      <c r="F692" s="34">
        <f t="shared" si="75"/>
        <v>0</v>
      </c>
      <c r="G692" s="55"/>
      <c r="H692" s="130"/>
      <c r="I692" s="35">
        <f t="shared" si="76"/>
        <v>0</v>
      </c>
      <c r="J692" s="56"/>
      <c r="K692" s="118"/>
      <c r="L692" s="119"/>
      <c r="M692" s="120"/>
    </row>
    <row r="693" spans="1:13" x14ac:dyDescent="0.25">
      <c r="A693" s="103" t="str">
        <f t="shared" si="74"/>
        <v>Seasonal Residential (Low)</v>
      </c>
      <c r="B693" s="103" t="s">
        <v>12</v>
      </c>
      <c r="D693" s="25" t="s">
        <v>75</v>
      </c>
      <c r="E693" s="25"/>
      <c r="F693" s="34">
        <f t="shared" si="75"/>
        <v>9.8000000000000004E-2</v>
      </c>
      <c r="G693" s="55">
        <f>IF(AND(E662*12&gt;=150000),OffPeakPer*E662*E664,OffPeakPer*E662)</f>
        <v>224</v>
      </c>
      <c r="H693" s="130">
        <f>G693*F693</f>
        <v>21.952000000000002</v>
      </c>
      <c r="I693" s="35">
        <f t="shared" si="76"/>
        <v>9.8000000000000004E-2</v>
      </c>
      <c r="J693" s="56">
        <f>IF(AND(E662*12&gt;=150000),OffPeakPer*E662*E665,OffPeakPer*E662)</f>
        <v>224</v>
      </c>
      <c r="K693" s="118">
        <f>J693*I693</f>
        <v>21.952000000000002</v>
      </c>
      <c r="L693" s="119">
        <f>K693-H693</f>
        <v>0</v>
      </c>
      <c r="M693" s="120">
        <f>IF(ISERROR(L693/H693), "", L693/H693)</f>
        <v>0</v>
      </c>
    </row>
    <row r="694" spans="1:13" x14ac:dyDescent="0.25">
      <c r="A694" s="103" t="str">
        <f t="shared" si="74"/>
        <v>Seasonal Residential (Low)</v>
      </c>
      <c r="B694" s="103" t="s">
        <v>12</v>
      </c>
      <c r="D694" s="25" t="s">
        <v>76</v>
      </c>
      <c r="E694" s="25"/>
      <c r="F694" s="34">
        <f t="shared" si="75"/>
        <v>0.157</v>
      </c>
      <c r="G694" s="55">
        <f>IF(AND(E662*12&gt;=150000),MidPeakPer*E662*E664,MidPeakPer*E662)</f>
        <v>63</v>
      </c>
      <c r="H694" s="130">
        <f>G694*F694</f>
        <v>9.891</v>
      </c>
      <c r="I694" s="35">
        <f t="shared" si="76"/>
        <v>0.157</v>
      </c>
      <c r="J694" s="56">
        <f>IF(AND(E662*12&gt;=150000),MidPeakPer*E662*E665,MidPeakPer*E662)</f>
        <v>63</v>
      </c>
      <c r="K694" s="118">
        <f>J694*I694</f>
        <v>9.891</v>
      </c>
      <c r="L694" s="119">
        <f>K694-H694</f>
        <v>0</v>
      </c>
      <c r="M694" s="120">
        <f>IF(ISERROR(L694/H694), "", L694/H694)</f>
        <v>0</v>
      </c>
    </row>
    <row r="695" spans="1:13" ht="13.8" thickBot="1" x14ac:dyDescent="0.3">
      <c r="A695" s="103" t="str">
        <f t="shared" si="74"/>
        <v>Seasonal Residential (Low)</v>
      </c>
      <c r="B695" s="103" t="s">
        <v>12</v>
      </c>
      <c r="D695" s="103" t="s">
        <v>77</v>
      </c>
      <c r="E695" s="25"/>
      <c r="F695" s="34">
        <f t="shared" si="75"/>
        <v>0.20300000000000001</v>
      </c>
      <c r="G695" s="55">
        <f>IF(AND(E662*12&gt;=150000),OnPeakPer*E662*E664,OnPeakPer*E662)</f>
        <v>63</v>
      </c>
      <c r="H695" s="130">
        <f>G695*F695</f>
        <v>12.789000000000001</v>
      </c>
      <c r="I695" s="35">
        <f t="shared" si="76"/>
        <v>0.20300000000000001</v>
      </c>
      <c r="J695" s="56">
        <f>IF(AND(E662*12&gt;=150000),OnPeakPer*E662*E665,OnPeakPer*E662)</f>
        <v>63</v>
      </c>
      <c r="K695" s="118">
        <f>J695*I695</f>
        <v>12.789000000000001</v>
      </c>
      <c r="L695" s="119">
        <f>K695-H695</f>
        <v>0</v>
      </c>
      <c r="M695" s="120">
        <f>IF(ISERROR(L695/H695), "", L695/H695)</f>
        <v>0</v>
      </c>
    </row>
    <row r="696" spans="1:13" ht="13.2" hidden="1" customHeight="1" x14ac:dyDescent="0.25">
      <c r="A696" s="103" t="str">
        <f t="shared" si="74"/>
        <v>Seasonal Residential (Low)</v>
      </c>
      <c r="B696" s="103" t="s">
        <v>78</v>
      </c>
      <c r="D696" s="25" t="s">
        <v>79</v>
      </c>
      <c r="E696" s="25"/>
      <c r="F696" s="34">
        <f t="shared" si="75"/>
        <v>0.11308</v>
      </c>
      <c r="G696" s="55">
        <f>IF(AND(E662*12&gt;=150000),E662*E664,E662)</f>
        <v>350</v>
      </c>
      <c r="H696" s="130">
        <f>G696*F696</f>
        <v>39.578000000000003</v>
      </c>
      <c r="I696" s="35">
        <f t="shared" si="76"/>
        <v>0.11308</v>
      </c>
      <c r="J696" s="56">
        <f>IF(AND(E662*12&gt;=150000),E662*E665,E662)</f>
        <v>350</v>
      </c>
      <c r="K696" s="118">
        <f>J696*I696</f>
        <v>39.578000000000003</v>
      </c>
      <c r="L696" s="119">
        <f>K696-H696</f>
        <v>0</v>
      </c>
      <c r="M696" s="120">
        <f>IF(ISERROR(L696/H696), "", L696/H696)</f>
        <v>0</v>
      </c>
    </row>
    <row r="697" spans="1:13" ht="13.8" hidden="1" customHeight="1" thickBot="1" x14ac:dyDescent="0.3">
      <c r="A697" s="103" t="str">
        <f t="shared" si="74"/>
        <v>Seasonal Residential (Low)</v>
      </c>
      <c r="B697" s="103" t="s">
        <v>17</v>
      </c>
      <c r="D697" s="25" t="s">
        <v>80</v>
      </c>
      <c r="E697" s="25"/>
      <c r="F697" s="34">
        <f t="shared" si="75"/>
        <v>0.11308</v>
      </c>
      <c r="G697" s="55">
        <f>IF(AND(E662*12&gt;=150000),E662*E664,E662)</f>
        <v>350</v>
      </c>
      <c r="H697" s="130">
        <f>G697*F697</f>
        <v>39.578000000000003</v>
      </c>
      <c r="I697" s="35">
        <f t="shared" si="76"/>
        <v>0.11308</v>
      </c>
      <c r="J697" s="56">
        <f>IF(AND(E662*12&gt;=150000),E662*E665,E662)</f>
        <v>350</v>
      </c>
      <c r="K697" s="118">
        <f>J697*I697</f>
        <v>39.578000000000003</v>
      </c>
      <c r="L697" s="119">
        <f>K697-H697</f>
        <v>0</v>
      </c>
      <c r="M697" s="120">
        <f>IF(ISERROR(L697/H697), "", L697/H697)</f>
        <v>0</v>
      </c>
    </row>
    <row r="698" spans="1:13" ht="13.8" thickBot="1" x14ac:dyDescent="0.3">
      <c r="A698" s="103" t="str">
        <f t="shared" si="74"/>
        <v>Seasonal Residential (Low)</v>
      </c>
      <c r="D698" s="58"/>
      <c r="E698" s="59"/>
      <c r="F698" s="60"/>
      <c r="G698" s="61"/>
      <c r="H698" s="62"/>
      <c r="I698" s="60"/>
      <c r="J698" s="63"/>
      <c r="K698" s="62"/>
      <c r="L698" s="64"/>
      <c r="M698" s="65"/>
    </row>
    <row r="699" spans="1:13" x14ac:dyDescent="0.25">
      <c r="A699" s="103" t="str">
        <f t="shared" si="74"/>
        <v>Seasonal Residential (Low)</v>
      </c>
      <c r="B699" s="103" t="s">
        <v>12</v>
      </c>
      <c r="D699" s="135" t="s">
        <v>81</v>
      </c>
      <c r="E699" s="25"/>
      <c r="F699" s="136"/>
      <c r="G699" s="137"/>
      <c r="H699" s="138">
        <f>SUM(H689:H695,H688)</f>
        <v>155.7817380444788</v>
      </c>
      <c r="I699" s="139"/>
      <c r="J699" s="139"/>
      <c r="K699" s="138">
        <f>SUM(K689:K695,K688)</f>
        <v>163.56091833824433</v>
      </c>
      <c r="L699" s="140">
        <f>K699-H699</f>
        <v>7.7791802937655348</v>
      </c>
      <c r="M699" s="141">
        <f>IF((H699)=0,"",(L699/H699))</f>
        <v>4.9936407125875201E-2</v>
      </c>
    </row>
    <row r="700" spans="1:13" x14ac:dyDescent="0.25">
      <c r="A700" s="103" t="str">
        <f t="shared" si="74"/>
        <v>Seasonal Residential (Low)</v>
      </c>
      <c r="B700" s="103" t="s">
        <v>12</v>
      </c>
      <c r="D700" s="142" t="s">
        <v>82</v>
      </c>
      <c r="E700" s="25"/>
      <c r="F700" s="136">
        <v>0.13</v>
      </c>
      <c r="G700" s="143"/>
      <c r="H700" s="144">
        <f>H699*F700</f>
        <v>20.251625945782244</v>
      </c>
      <c r="I700" s="145">
        <v>0.13</v>
      </c>
      <c r="J700" s="115"/>
      <c r="K700" s="144">
        <f>K699*I700</f>
        <v>21.262919383971763</v>
      </c>
      <c r="L700" s="119">
        <f>K700-H700</f>
        <v>1.0112934381895187</v>
      </c>
      <c r="M700" s="146">
        <f>IF((H700)=0,"",(L700/H700))</f>
        <v>4.993640712587516E-2</v>
      </c>
    </row>
    <row r="701" spans="1:13" ht="14.4" x14ac:dyDescent="0.3">
      <c r="A701" s="103" t="str">
        <f t="shared" si="74"/>
        <v>Seasonal Residential (Low)</v>
      </c>
      <c r="B701" s="103" t="s">
        <v>12</v>
      </c>
      <c r="D701" s="142" t="s">
        <v>83</v>
      </c>
      <c r="E701" s="147"/>
      <c r="F701" s="148">
        <f>OER</f>
        <v>0.23499999999999999</v>
      </c>
      <c r="G701" s="143"/>
      <c r="H701" s="144">
        <f>IF(OR(ISNUMBER(SEARCH("[DGEN]", E660))=TRUE, ISNUMBER(SEARCH("STREET LIGHT", E660))=TRUE), 0, IF(AND(E662=0, E663=0),0, IF(AND(E663=0, E662*12&gt;250000), 0, IF(AND(E662=0, E663&gt;=50), 0, IF(E662*12&lt;=250000, F701*H699*-1, IF(E663&lt;50, F701*H699*-1, 0))))))</f>
        <v>-36.608708440452517</v>
      </c>
      <c r="I701" s="148">
        <f>OER</f>
        <v>0.23499999999999999</v>
      </c>
      <c r="J701" s="115"/>
      <c r="K701" s="144">
        <f>IF(OR(ISNUMBER(SEARCH("[DGEN]", E660))=TRUE, ISNUMBER(SEARCH("STREET LIGHT", E660))=TRUE), 0, IF(AND(E662=0, E663=0),0, IF(AND(E663=0, E662*12&gt;250000), 0, IF(AND(E662=0, E663&gt;=50), 0, IF(E662*12&lt;=250000, I701*K699*-1, IF(E663&lt;50, I701*K699*-1, 0))))))</f>
        <v>-38.436815809487413</v>
      </c>
      <c r="L701" s="119">
        <f>K701-H701</f>
        <v>-1.8281073690348961</v>
      </c>
      <c r="M701" s="146"/>
    </row>
    <row r="702" spans="1:13" ht="13.8" thickBot="1" x14ac:dyDescent="0.3">
      <c r="A702" s="103" t="str">
        <f t="shared" si="74"/>
        <v>Seasonal Residential (Low)</v>
      </c>
      <c r="B702" s="103" t="s">
        <v>84</v>
      </c>
      <c r="C702" s="24">
        <f>B27</f>
        <v>12</v>
      </c>
      <c r="D702" s="247" t="s">
        <v>85</v>
      </c>
      <c r="E702" s="247"/>
      <c r="F702" s="77"/>
      <c r="G702" s="78"/>
      <c r="H702" s="79">
        <f>H699+H700+H701</f>
        <v>139.42465554980853</v>
      </c>
      <c r="I702" s="80"/>
      <c r="J702" s="80"/>
      <c r="K702" s="81">
        <f>K699+K700+K701</f>
        <v>146.3870219127287</v>
      </c>
      <c r="L702" s="82">
        <f>K702-H702</f>
        <v>6.9623663629201644</v>
      </c>
      <c r="M702" s="83">
        <f>IF((H702)=0,"",(L702/H702))</f>
        <v>4.9936407125875271E-2</v>
      </c>
    </row>
    <row r="703" spans="1:13" ht="13.8" thickBot="1" x14ac:dyDescent="0.3">
      <c r="A703" s="103" t="str">
        <f t="shared" si="74"/>
        <v>Seasonal Residential (Low)</v>
      </c>
      <c r="B703" s="103" t="s">
        <v>12</v>
      </c>
      <c r="D703" s="58"/>
      <c r="E703" s="59"/>
      <c r="F703" s="60"/>
      <c r="G703" s="61"/>
      <c r="H703" s="62"/>
      <c r="I703" s="60"/>
      <c r="J703" s="63"/>
      <c r="K703" s="62"/>
      <c r="L703" s="64"/>
      <c r="M703" s="65"/>
    </row>
    <row r="706" spans="1:14" x14ac:dyDescent="0.25">
      <c r="C706" s="103"/>
      <c r="D706" s="104" t="s">
        <v>34</v>
      </c>
      <c r="E706" s="246" t="str">
        <f>D28</f>
        <v>Seasonal Residential (High)</v>
      </c>
      <c r="F706" s="246"/>
      <c r="G706" s="246"/>
      <c r="H706" s="246"/>
      <c r="I706" s="246"/>
      <c r="J706" s="246"/>
      <c r="K706" s="103" t="str">
        <f>IF(N658="DEMAND - INTERVAL","RTSR - INTERVAL METERED","")</f>
        <v/>
      </c>
    </row>
    <row r="707" spans="1:14" x14ac:dyDescent="0.25">
      <c r="C707" s="103"/>
      <c r="D707" s="104" t="s">
        <v>35</v>
      </c>
      <c r="E707" s="236" t="str">
        <f>H28</f>
        <v>RPP</v>
      </c>
      <c r="F707" s="236"/>
      <c r="G707" s="236"/>
      <c r="H707" s="20"/>
      <c r="I707" s="20"/>
    </row>
    <row r="708" spans="1:14" ht="15.6" x14ac:dyDescent="0.25">
      <c r="C708" s="103"/>
      <c r="D708" s="104" t="s">
        <v>36</v>
      </c>
      <c r="E708" s="21">
        <f>K28</f>
        <v>1500</v>
      </c>
      <c r="F708" s="105" t="s">
        <v>11</v>
      </c>
      <c r="J708" s="22"/>
      <c r="K708" s="22"/>
      <c r="L708" s="22"/>
      <c r="M708" s="22"/>
      <c r="N708" s="22"/>
    </row>
    <row r="709" spans="1:14" ht="15.6" x14ac:dyDescent="0.3">
      <c r="C709" s="103"/>
      <c r="D709" s="104" t="s">
        <v>37</v>
      </c>
      <c r="E709" s="21">
        <f>L28</f>
        <v>0</v>
      </c>
      <c r="F709" s="106" t="s">
        <v>16</v>
      </c>
      <c r="G709" s="107"/>
      <c r="H709" s="108"/>
      <c r="I709" s="108"/>
      <c r="J709" s="108"/>
    </row>
    <row r="710" spans="1:14" x14ac:dyDescent="0.25">
      <c r="C710" s="103"/>
      <c r="D710" s="104" t="s">
        <v>38</v>
      </c>
      <c r="E710" s="23">
        <f>I28</f>
        <v>1.0415000000000001</v>
      </c>
    </row>
    <row r="711" spans="1:14" x14ac:dyDescent="0.25">
      <c r="C711" s="103"/>
      <c r="D711" s="104" t="s">
        <v>39</v>
      </c>
      <c r="E711" s="23">
        <f>J28</f>
        <v>1.0415000000000001</v>
      </c>
    </row>
    <row r="712" spans="1:14" x14ac:dyDescent="0.25">
      <c r="C712" s="103"/>
    </row>
    <row r="713" spans="1:14" x14ac:dyDescent="0.25">
      <c r="C713" s="103"/>
      <c r="E713" s="105"/>
      <c r="F713" s="237" t="s">
        <v>40</v>
      </c>
      <c r="G713" s="238"/>
      <c r="H713" s="239"/>
      <c r="I713" s="237" t="s">
        <v>41</v>
      </c>
      <c r="J713" s="238"/>
      <c r="K713" s="239"/>
      <c r="L713" s="237" t="s">
        <v>42</v>
      </c>
      <c r="M713" s="239"/>
    </row>
    <row r="714" spans="1:14" x14ac:dyDescent="0.25">
      <c r="C714" s="103"/>
      <c r="E714" s="240"/>
      <c r="F714" s="109" t="s">
        <v>43</v>
      </c>
      <c r="G714" s="109" t="s">
        <v>44</v>
      </c>
      <c r="H714" s="110" t="s">
        <v>45</v>
      </c>
      <c r="I714" s="109" t="s">
        <v>43</v>
      </c>
      <c r="J714" s="111" t="s">
        <v>44</v>
      </c>
      <c r="K714" s="110" t="s">
        <v>45</v>
      </c>
      <c r="L714" s="242" t="s">
        <v>46</v>
      </c>
      <c r="M714" s="244" t="s">
        <v>47</v>
      </c>
    </row>
    <row r="715" spans="1:14" x14ac:dyDescent="0.25">
      <c r="C715" s="103"/>
      <c r="E715" s="241"/>
      <c r="F715" s="112" t="s">
        <v>48</v>
      </c>
      <c r="G715" s="112"/>
      <c r="H715" s="113" t="s">
        <v>48</v>
      </c>
      <c r="I715" s="112" t="s">
        <v>48</v>
      </c>
      <c r="J715" s="113"/>
      <c r="K715" s="113" t="s">
        <v>48</v>
      </c>
      <c r="L715" s="243"/>
      <c r="M715" s="245"/>
    </row>
    <row r="716" spans="1:14" x14ac:dyDescent="0.25">
      <c r="A716" s="103" t="str">
        <f>$E706</f>
        <v>Seasonal Residential (High)</v>
      </c>
      <c r="D716" s="114" t="s">
        <v>49</v>
      </c>
      <c r="E716" s="25"/>
      <c r="F716" s="26">
        <f>F130</f>
        <v>92.07</v>
      </c>
      <c r="G716" s="115">
        <v>1</v>
      </c>
      <c r="H716" s="116">
        <f>G716*F716</f>
        <v>92.07</v>
      </c>
      <c r="I716" s="29">
        <f>I130</f>
        <v>99.27</v>
      </c>
      <c r="J716" s="117">
        <f>G716</f>
        <v>1</v>
      </c>
      <c r="K716" s="118">
        <f>J716*I716</f>
        <v>99.27</v>
      </c>
      <c r="L716" s="119">
        <f>K716-H716</f>
        <v>7.2000000000000028</v>
      </c>
      <c r="M716" s="120">
        <f>IF(ISERROR(L716/H716), "", L716/H716)</f>
        <v>7.8201368523949211E-2</v>
      </c>
    </row>
    <row r="717" spans="1:14" x14ac:dyDescent="0.25">
      <c r="A717" s="103" t="str">
        <f t="shared" ref="A717:A749" si="81">A716</f>
        <v>Seasonal Residential (High)</v>
      </c>
      <c r="D717" s="114" t="s">
        <v>50</v>
      </c>
      <c r="E717" s="25"/>
      <c r="F717" s="34">
        <f t="shared" ref="F717:F743" si="82">F131</f>
        <v>0</v>
      </c>
      <c r="G717" s="115">
        <f>IF($E709&gt;0, $E709, $E708)</f>
        <v>1500</v>
      </c>
      <c r="H717" s="116">
        <f>G717*F717</f>
        <v>0</v>
      </c>
      <c r="I717" s="35">
        <f t="shared" ref="I717:I743" si="83">I131</f>
        <v>0</v>
      </c>
      <c r="J717" s="117">
        <f>IF($E709&gt;0, $E709, $E708)</f>
        <v>1500</v>
      </c>
      <c r="K717" s="118">
        <f>J717*I717</f>
        <v>0</v>
      </c>
      <c r="L717" s="119">
        <f>K717-H717</f>
        <v>0</v>
      </c>
      <c r="M717" s="120" t="str">
        <f>IF(ISERROR(L717/H717), "", L717/H717)</f>
        <v/>
      </c>
    </row>
    <row r="718" spans="1:14" ht="13.2" hidden="1" customHeight="1" x14ac:dyDescent="0.25">
      <c r="A718" s="103" t="str">
        <f t="shared" si="81"/>
        <v>Seasonal Residential (High)</v>
      </c>
      <c r="D718" s="114" t="s">
        <v>51</v>
      </c>
      <c r="E718" s="25"/>
      <c r="F718" s="34">
        <f t="shared" si="82"/>
        <v>0</v>
      </c>
      <c r="G718" s="115">
        <f>IF($E709&gt;0, $E709, $E708)</f>
        <v>1500</v>
      </c>
      <c r="H718" s="116">
        <v>0</v>
      </c>
      <c r="I718" s="35">
        <f t="shared" si="83"/>
        <v>0</v>
      </c>
      <c r="J718" s="117">
        <f>IF($E709&gt;0, $E709, $E708)</f>
        <v>1500</v>
      </c>
      <c r="K718" s="118">
        <v>0</v>
      </c>
      <c r="L718" s="119"/>
      <c r="M718" s="120"/>
    </row>
    <row r="719" spans="1:14" ht="13.2" hidden="1" customHeight="1" x14ac:dyDescent="0.25">
      <c r="A719" s="103" t="str">
        <f t="shared" si="81"/>
        <v>Seasonal Residential (High)</v>
      </c>
      <c r="D719" s="114" t="s">
        <v>52</v>
      </c>
      <c r="E719" s="25"/>
      <c r="F719" s="34">
        <f t="shared" si="82"/>
        <v>0</v>
      </c>
      <c r="G719" s="115">
        <f>IF($E709&gt;0, $E709, $E708)</f>
        <v>1500</v>
      </c>
      <c r="H719" s="116">
        <v>0</v>
      </c>
      <c r="I719" s="35">
        <f t="shared" si="83"/>
        <v>0</v>
      </c>
      <c r="J719" s="121">
        <f>IF($E709&gt;0, $E709, $E708)</f>
        <v>1500</v>
      </c>
      <c r="K719" s="118">
        <v>0</v>
      </c>
      <c r="L719" s="119">
        <f t="shared" ref="L719:L737" si="84">K719-H719</f>
        <v>0</v>
      </c>
      <c r="M719" s="120" t="str">
        <f>IF(ISERROR(L719/H719), "", L719/H719)</f>
        <v/>
      </c>
    </row>
    <row r="720" spans="1:14" x14ac:dyDescent="0.25">
      <c r="A720" s="103" t="str">
        <f t="shared" si="81"/>
        <v>Seasonal Residential (High)</v>
      </c>
      <c r="D720" s="114" t="s">
        <v>53</v>
      </c>
      <c r="E720" s="25"/>
      <c r="F720" s="26">
        <f t="shared" si="82"/>
        <v>3.1835261927310552</v>
      </c>
      <c r="G720" s="115">
        <v>1</v>
      </c>
      <c r="H720" s="116">
        <f>G720*F720</f>
        <v>3.1835261927310552</v>
      </c>
      <c r="I720" s="29">
        <f t="shared" si="83"/>
        <v>3.1835261927310552</v>
      </c>
      <c r="J720" s="117">
        <f>G720</f>
        <v>1</v>
      </c>
      <c r="K720" s="118">
        <f>J720*I720</f>
        <v>3.1835261927310552</v>
      </c>
      <c r="L720" s="119">
        <f t="shared" si="84"/>
        <v>0</v>
      </c>
      <c r="M720" s="120">
        <f>IF(ISERROR(L720/H720), "", L720/H720)</f>
        <v>0</v>
      </c>
    </row>
    <row r="721" spans="1:15" x14ac:dyDescent="0.25">
      <c r="A721" s="103" t="str">
        <f t="shared" si="81"/>
        <v>Seasonal Residential (High)</v>
      </c>
      <c r="D721" s="114" t="s">
        <v>54</v>
      </c>
      <c r="E721" s="25"/>
      <c r="F721" s="36">
        <f t="shared" si="82"/>
        <v>0</v>
      </c>
      <c r="G721" s="115">
        <f>IF($E709&gt;0, $E709, $E708)</f>
        <v>1500</v>
      </c>
      <c r="H721" s="116">
        <f>G721*F721</f>
        <v>0</v>
      </c>
      <c r="I721" s="35">
        <f t="shared" si="83"/>
        <v>0</v>
      </c>
      <c r="J721" s="117">
        <f>IF($E709&gt;0, $E709, $E708)</f>
        <v>1500</v>
      </c>
      <c r="K721" s="118">
        <f>J721*I721</f>
        <v>0</v>
      </c>
      <c r="L721" s="119">
        <f t="shared" si="84"/>
        <v>0</v>
      </c>
      <c r="M721" s="120" t="str">
        <f>IF(ISERROR(L721/H721), "", L721/H721)</f>
        <v/>
      </c>
    </row>
    <row r="722" spans="1:15" x14ac:dyDescent="0.25">
      <c r="A722" s="103" t="str">
        <f t="shared" si="81"/>
        <v>Seasonal Residential (High)</v>
      </c>
      <c r="B722" s="103" t="s">
        <v>55</v>
      </c>
      <c r="C722" s="24">
        <f>B28</f>
        <v>13</v>
      </c>
      <c r="D722" s="46" t="s">
        <v>56</v>
      </c>
      <c r="E722" s="47"/>
      <c r="F722" s="48"/>
      <c r="G722" s="49"/>
      <c r="H722" s="50">
        <f>SUM(H716:H721)</f>
        <v>95.253526192731044</v>
      </c>
      <c r="I722" s="51"/>
      <c r="J722" s="52"/>
      <c r="K722" s="50">
        <f>SUM(K716:K721)</f>
        <v>102.45352619273105</v>
      </c>
      <c r="L722" s="41">
        <f t="shared" si="84"/>
        <v>7.2000000000000028</v>
      </c>
      <c r="M722" s="42">
        <f>IF((H722)=0,"",(L722/H722))</f>
        <v>7.5587752892548002E-2</v>
      </c>
    </row>
    <row r="723" spans="1:15" x14ac:dyDescent="0.25">
      <c r="A723" s="103" t="str">
        <f t="shared" si="81"/>
        <v>Seasonal Residential (High)</v>
      </c>
      <c r="D723" s="123" t="s">
        <v>57</v>
      </c>
      <c r="E723" s="25"/>
      <c r="F723" s="34">
        <f t="shared" si="82"/>
        <v>0.12752000000000002</v>
      </c>
      <c r="G723" s="43">
        <f>IF(F723=0, 0, $E708*E710-E708)</f>
        <v>62.250000000000227</v>
      </c>
      <c r="H723" s="28">
        <f t="shared" ref="H723:H730" si="85">G723*F723</f>
        <v>7.9381200000000307</v>
      </c>
      <c r="I723" s="35">
        <f t="shared" si="83"/>
        <v>0.12752000000000002</v>
      </c>
      <c r="J723" s="44">
        <f>IF(I723=0, 0, E708*E711-E708)</f>
        <v>62.250000000000227</v>
      </c>
      <c r="K723" s="31">
        <f t="shared" ref="K723:K730" si="86">J723*I723</f>
        <v>7.9381200000000307</v>
      </c>
      <c r="L723" s="119">
        <f t="shared" si="84"/>
        <v>0</v>
      </c>
      <c r="M723" s="120">
        <f t="shared" ref="M723:M730" si="87">IF(ISERROR(L723/H723), "", L723/H723)</f>
        <v>0</v>
      </c>
    </row>
    <row r="724" spans="1:15" ht="26.4" x14ac:dyDescent="0.25">
      <c r="A724" s="103" t="str">
        <f t="shared" si="81"/>
        <v>Seasonal Residential (High)</v>
      </c>
      <c r="D724" s="123" t="s">
        <v>58</v>
      </c>
      <c r="E724" s="25"/>
      <c r="F724" s="36">
        <f t="shared" si="82"/>
        <v>0</v>
      </c>
      <c r="G724" s="55">
        <f>IF($E709&gt;0, $E709, $E708)</f>
        <v>1500</v>
      </c>
      <c r="H724" s="116">
        <f t="shared" si="85"/>
        <v>0</v>
      </c>
      <c r="I724" s="35">
        <f t="shared" si="83"/>
        <v>0</v>
      </c>
      <c r="J724" s="56">
        <f>IF($E709&gt;0, $E709, $E708)</f>
        <v>1500</v>
      </c>
      <c r="K724" s="118">
        <f t="shared" si="86"/>
        <v>0</v>
      </c>
      <c r="L724" s="119">
        <f t="shared" si="84"/>
        <v>0</v>
      </c>
      <c r="M724" s="120" t="str">
        <f t="shared" si="87"/>
        <v/>
      </c>
    </row>
    <row r="725" spans="1:15" x14ac:dyDescent="0.25">
      <c r="A725" s="103" t="str">
        <f t="shared" si="81"/>
        <v>Seasonal Residential (High)</v>
      </c>
      <c r="D725" s="123" t="s">
        <v>59</v>
      </c>
      <c r="E725" s="25"/>
      <c r="F725" s="36">
        <f t="shared" si="82"/>
        <v>0</v>
      </c>
      <c r="G725" s="55">
        <f>IF($E709&gt;0, $E709, $E708)</f>
        <v>1500</v>
      </c>
      <c r="H725" s="116">
        <f t="shared" si="85"/>
        <v>0</v>
      </c>
      <c r="I725" s="35">
        <f t="shared" si="83"/>
        <v>0</v>
      </c>
      <c r="J725" s="56">
        <f>IF($E709&gt;0, $E709, $E708)</f>
        <v>1500</v>
      </c>
      <c r="K725" s="118">
        <f t="shared" si="86"/>
        <v>0</v>
      </c>
      <c r="L725" s="119">
        <f t="shared" si="84"/>
        <v>0</v>
      </c>
      <c r="M725" s="120" t="str">
        <f t="shared" si="87"/>
        <v/>
      </c>
    </row>
    <row r="726" spans="1:15" x14ac:dyDescent="0.25">
      <c r="A726" s="103" t="str">
        <f t="shared" si="81"/>
        <v>Seasonal Residential (High)</v>
      </c>
      <c r="D726" s="123" t="s">
        <v>60</v>
      </c>
      <c r="E726" s="25"/>
      <c r="F726" s="34">
        <f t="shared" si="82"/>
        <v>0</v>
      </c>
      <c r="G726" s="55">
        <f>E708</f>
        <v>1500</v>
      </c>
      <c r="H726" s="116">
        <f t="shared" si="85"/>
        <v>0</v>
      </c>
      <c r="I726" s="35">
        <f t="shared" si="83"/>
        <v>0</v>
      </c>
      <c r="J726" s="56">
        <f>E708</f>
        <v>1500</v>
      </c>
      <c r="K726" s="118">
        <f t="shared" si="86"/>
        <v>0</v>
      </c>
      <c r="L726" s="119">
        <f t="shared" si="84"/>
        <v>0</v>
      </c>
      <c r="M726" s="120" t="str">
        <f t="shared" si="87"/>
        <v/>
      </c>
    </row>
    <row r="727" spans="1:15" x14ac:dyDescent="0.25">
      <c r="A727" s="103" t="str">
        <f t="shared" si="81"/>
        <v>Seasonal Residential (High)</v>
      </c>
      <c r="D727" s="114" t="s">
        <v>61</v>
      </c>
      <c r="E727" s="25"/>
      <c r="F727" s="36">
        <f t="shared" si="82"/>
        <v>2.0245341240681856E-3</v>
      </c>
      <c r="G727" s="55">
        <f>IF($E709&gt;0, $E709, $E708)</f>
        <v>1500</v>
      </c>
      <c r="H727" s="116">
        <f t="shared" si="85"/>
        <v>3.0368011861022781</v>
      </c>
      <c r="I727" s="35">
        <f t="shared" si="83"/>
        <v>2.1170849633982891E-3</v>
      </c>
      <c r="J727" s="56">
        <f>IF($E709&gt;0, $E709, $E708)</f>
        <v>1500</v>
      </c>
      <c r="K727" s="118">
        <f t="shared" si="86"/>
        <v>3.1756274450974336</v>
      </c>
      <c r="L727" s="119">
        <f t="shared" si="84"/>
        <v>0.13882625899515544</v>
      </c>
      <c r="M727" s="120">
        <f t="shared" si="87"/>
        <v>4.5714635396773659E-2</v>
      </c>
      <c r="O727" s="160"/>
    </row>
    <row r="728" spans="1:15" ht="26.4" x14ac:dyDescent="0.25">
      <c r="A728" s="103" t="str">
        <f t="shared" si="81"/>
        <v>Seasonal Residential (High)</v>
      </c>
      <c r="D728" s="123" t="s">
        <v>62</v>
      </c>
      <c r="E728" s="25"/>
      <c r="F728" s="36">
        <f t="shared" si="82"/>
        <v>0.42</v>
      </c>
      <c r="G728" s="115">
        <v>1</v>
      </c>
      <c r="H728" s="116">
        <f t="shared" si="85"/>
        <v>0.42</v>
      </c>
      <c r="I728" s="45">
        <f t="shared" si="83"/>
        <v>0.42</v>
      </c>
      <c r="J728" s="121">
        <v>1</v>
      </c>
      <c r="K728" s="118">
        <f t="shared" si="86"/>
        <v>0.42</v>
      </c>
      <c r="L728" s="119">
        <f t="shared" si="84"/>
        <v>0</v>
      </c>
      <c r="M728" s="120">
        <f t="shared" si="87"/>
        <v>0</v>
      </c>
    </row>
    <row r="729" spans="1:15" x14ac:dyDescent="0.25">
      <c r="A729" s="103" t="str">
        <f t="shared" si="81"/>
        <v>Seasonal Residential (High)</v>
      </c>
      <c r="D729" s="114" t="s">
        <v>63</v>
      </c>
      <c r="E729" s="25"/>
      <c r="F729" s="36">
        <f t="shared" si="82"/>
        <v>0.23509440832387421</v>
      </c>
      <c r="G729" s="115">
        <v>1</v>
      </c>
      <c r="H729" s="116">
        <f t="shared" si="85"/>
        <v>0.23509440832387421</v>
      </c>
      <c r="I729" s="29">
        <f t="shared" si="83"/>
        <v>0.23509440832387421</v>
      </c>
      <c r="J729" s="121">
        <v>1</v>
      </c>
      <c r="K729" s="118">
        <f t="shared" si="86"/>
        <v>0.23509440832387421</v>
      </c>
      <c r="L729" s="119">
        <f t="shared" si="84"/>
        <v>0</v>
      </c>
      <c r="M729" s="120">
        <f t="shared" si="87"/>
        <v>0</v>
      </c>
    </row>
    <row r="730" spans="1:15" x14ac:dyDescent="0.25">
      <c r="A730" s="103" t="str">
        <f t="shared" si="81"/>
        <v>Seasonal Residential (High)</v>
      </c>
      <c r="D730" s="114" t="s">
        <v>64</v>
      </c>
      <c r="E730" s="25"/>
      <c r="F730" s="34">
        <f t="shared" si="82"/>
        <v>0</v>
      </c>
      <c r="G730" s="55">
        <f>IF($E709&gt;0, $E709, $E708)</f>
        <v>1500</v>
      </c>
      <c r="H730" s="116">
        <f t="shared" si="85"/>
        <v>0</v>
      </c>
      <c r="I730" s="35">
        <f t="shared" si="83"/>
        <v>0</v>
      </c>
      <c r="J730" s="56">
        <f>IF($E709&gt;0, $E709, $E708)</f>
        <v>1500</v>
      </c>
      <c r="K730" s="118">
        <f t="shared" si="86"/>
        <v>0</v>
      </c>
      <c r="L730" s="119">
        <f t="shared" si="84"/>
        <v>0</v>
      </c>
      <c r="M730" s="120" t="str">
        <f t="shared" si="87"/>
        <v/>
      </c>
    </row>
    <row r="731" spans="1:15" ht="26.4" x14ac:dyDescent="0.25">
      <c r="A731" s="103" t="str">
        <f t="shared" si="81"/>
        <v>Seasonal Residential (High)</v>
      </c>
      <c r="B731" s="103" t="s">
        <v>65</v>
      </c>
      <c r="C731" s="24">
        <f>B28</f>
        <v>13</v>
      </c>
      <c r="D731" s="46" t="s">
        <v>66</v>
      </c>
      <c r="E731" s="47"/>
      <c r="F731" s="48"/>
      <c r="G731" s="49"/>
      <c r="H731" s="50">
        <f>SUM(H722:H730)</f>
        <v>106.88354178715723</v>
      </c>
      <c r="I731" s="51"/>
      <c r="J731" s="52"/>
      <c r="K731" s="50">
        <f>SUM(K722:K730)</f>
        <v>114.22236804615238</v>
      </c>
      <c r="L731" s="41">
        <f t="shared" si="84"/>
        <v>7.3388262589951552</v>
      </c>
      <c r="M731" s="42">
        <f>IF((H731)=0,"",(L731/H731))</f>
        <v>6.8661892526066762E-2</v>
      </c>
    </row>
    <row r="732" spans="1:15" x14ac:dyDescent="0.25">
      <c r="A732" s="103" t="str">
        <f t="shared" si="81"/>
        <v>Seasonal Residential (High)</v>
      </c>
      <c r="D732" s="126" t="s">
        <v>67</v>
      </c>
      <c r="E732" s="25"/>
      <c r="F732" s="36">
        <f t="shared" si="82"/>
        <v>1.54E-2</v>
      </c>
      <c r="G732" s="43">
        <f>IF($E709&gt;0, $E709, $E708*$E710)</f>
        <v>1562.2500000000002</v>
      </c>
      <c r="H732" s="116">
        <f>G732*F732</f>
        <v>24.058650000000004</v>
      </c>
      <c r="I732" s="35">
        <f t="shared" si="83"/>
        <v>1.6199999999999999E-2</v>
      </c>
      <c r="J732" s="44">
        <f>IF($E709&gt;0, $E709, $E708*$E711)</f>
        <v>1562.2500000000002</v>
      </c>
      <c r="K732" s="118">
        <f>J732*I732</f>
        <v>25.308450000000001</v>
      </c>
      <c r="L732" s="119">
        <f t="shared" si="84"/>
        <v>1.2497999999999969</v>
      </c>
      <c r="M732" s="120">
        <f>IF(ISERROR(L732/H732), "", L732/H732)</f>
        <v>5.1948051948051813E-2</v>
      </c>
      <c r="N732" s="127" t="str">
        <f>IF(ISERROR(ABS(M732)), "", IF(ABS(M732)&gt;=4%, "In the manager's summary, discuss the reasoning for the change in RTSR rates", ""))</f>
        <v>In the manager's summary, discuss the reasoning for the change in RTSR rates</v>
      </c>
      <c r="O732" s="160"/>
    </row>
    <row r="733" spans="1:15" ht="26.4" x14ac:dyDescent="0.25">
      <c r="A733" s="103" t="str">
        <f t="shared" si="81"/>
        <v>Seasonal Residential (High)</v>
      </c>
      <c r="D733" s="128" t="s">
        <v>68</v>
      </c>
      <c r="E733" s="25"/>
      <c r="F733" s="36">
        <f t="shared" si="82"/>
        <v>1.34E-2</v>
      </c>
      <c r="G733" s="43">
        <f>IF($E709&gt;0, $E709, $E708*$E710)</f>
        <v>1562.2500000000002</v>
      </c>
      <c r="H733" s="116">
        <f>G733*F733</f>
        <v>20.934150000000002</v>
      </c>
      <c r="I733" s="35">
        <f t="shared" si="83"/>
        <v>1.41E-2</v>
      </c>
      <c r="J733" s="44">
        <f>IF($E709&gt;0, $E709, $E708*$E711)</f>
        <v>1562.2500000000002</v>
      </c>
      <c r="K733" s="118">
        <f>J733*I733</f>
        <v>22.027725000000004</v>
      </c>
      <c r="L733" s="119">
        <f t="shared" si="84"/>
        <v>1.0935750000000013</v>
      </c>
      <c r="M733" s="120">
        <f>IF(ISERROR(L733/H733), "", L733/H733)</f>
        <v>5.2238805970149307E-2</v>
      </c>
      <c r="N733" s="127" t="str">
        <f>IF(ISERROR(ABS(M733)), "", IF(ABS(M733)&gt;=4%, "In the manager's summary, discuss the reasoning for the change in RTSR rates", ""))</f>
        <v>In the manager's summary, discuss the reasoning for the change in RTSR rates</v>
      </c>
      <c r="O733" s="160"/>
    </row>
    <row r="734" spans="1:15" ht="26.4" x14ac:dyDescent="0.25">
      <c r="A734" s="103" t="str">
        <f t="shared" si="81"/>
        <v>Seasonal Residential (High)</v>
      </c>
      <c r="B734" s="103" t="s">
        <v>69</v>
      </c>
      <c r="C734" s="24">
        <f>B28</f>
        <v>13</v>
      </c>
      <c r="D734" s="46" t="s">
        <v>70</v>
      </c>
      <c r="E734" s="47"/>
      <c r="F734" s="48"/>
      <c r="G734" s="49"/>
      <c r="H734" s="50">
        <f>SUM(H731:H733)</f>
        <v>151.87634178715723</v>
      </c>
      <c r="I734" s="51"/>
      <c r="J734" s="52"/>
      <c r="K734" s="50">
        <f>SUM(K731:K733)</f>
        <v>161.55854304615238</v>
      </c>
      <c r="L734" s="41">
        <f t="shared" si="84"/>
        <v>9.6822012589951498</v>
      </c>
      <c r="M734" s="42">
        <f>IF((H734)=0,"",(L734/H734))</f>
        <v>6.3750556176576822E-2</v>
      </c>
    </row>
    <row r="735" spans="1:15" ht="26.4" x14ac:dyDescent="0.25">
      <c r="A735" s="103" t="str">
        <f t="shared" si="81"/>
        <v>Seasonal Residential (High)</v>
      </c>
      <c r="D735" s="129" t="s">
        <v>71</v>
      </c>
      <c r="E735" s="25"/>
      <c r="F735" s="34">
        <f t="shared" si="82"/>
        <v>4.7000000000000002E-3</v>
      </c>
      <c r="G735" s="43">
        <f>E708*E710</f>
        <v>1562.2500000000002</v>
      </c>
      <c r="H735" s="53">
        <f>G735*F735</f>
        <v>7.342575000000001</v>
      </c>
      <c r="I735" s="35">
        <f t="shared" si="83"/>
        <v>4.7000000000000002E-3</v>
      </c>
      <c r="J735" s="44">
        <f>E708*E711</f>
        <v>1562.2500000000002</v>
      </c>
      <c r="K735" s="31">
        <f>J735*I735</f>
        <v>7.342575000000001</v>
      </c>
      <c r="L735" s="119">
        <f t="shared" si="84"/>
        <v>0</v>
      </c>
      <c r="M735" s="120">
        <f>IF(ISERROR(L735/H735), "", L735/H735)</f>
        <v>0</v>
      </c>
    </row>
    <row r="736" spans="1:15" ht="26.4" x14ac:dyDescent="0.25">
      <c r="A736" s="103" t="str">
        <f t="shared" si="81"/>
        <v>Seasonal Residential (High)</v>
      </c>
      <c r="D736" s="129" t="s">
        <v>72</v>
      </c>
      <c r="E736" s="25"/>
      <c r="F736" s="34">
        <f t="shared" si="82"/>
        <v>5.9999999999999995E-4</v>
      </c>
      <c r="G736" s="43">
        <f>E708*E710</f>
        <v>1562.2500000000002</v>
      </c>
      <c r="H736" s="53">
        <f>G736*F736</f>
        <v>0.93735000000000002</v>
      </c>
      <c r="I736" s="35">
        <f t="shared" si="83"/>
        <v>5.9999999999999995E-4</v>
      </c>
      <c r="J736" s="44">
        <f>E708*E711</f>
        <v>1562.2500000000002</v>
      </c>
      <c r="K736" s="31">
        <f>J736*I736</f>
        <v>0.93735000000000002</v>
      </c>
      <c r="L736" s="119">
        <f t="shared" si="84"/>
        <v>0</v>
      </c>
      <c r="M736" s="120">
        <f>IF(ISERROR(L736/H736), "", L736/H736)</f>
        <v>0</v>
      </c>
    </row>
    <row r="737" spans="1:13" x14ac:dyDescent="0.25">
      <c r="A737" s="103" t="str">
        <f t="shared" si="81"/>
        <v>Seasonal Residential (High)</v>
      </c>
      <c r="D737" s="25" t="s">
        <v>73</v>
      </c>
      <c r="E737" s="25"/>
      <c r="F737" s="54">
        <f t="shared" si="82"/>
        <v>0.25</v>
      </c>
      <c r="G737" s="115">
        <v>1</v>
      </c>
      <c r="H737" s="130">
        <f>G737*F737</f>
        <v>0.25</v>
      </c>
      <c r="I737" s="45">
        <f t="shared" si="83"/>
        <v>0.25</v>
      </c>
      <c r="J737" s="117">
        <v>1</v>
      </c>
      <c r="K737" s="118">
        <f>J737*I737</f>
        <v>0.25</v>
      </c>
      <c r="L737" s="119">
        <f t="shared" si="84"/>
        <v>0</v>
      </c>
      <c r="M737" s="120">
        <f>IF(ISERROR(L737/H737), "", L737/H737)</f>
        <v>0</v>
      </c>
    </row>
    <row r="738" spans="1:13" ht="26.4" x14ac:dyDescent="0.25">
      <c r="A738" s="103" t="str">
        <f t="shared" si="81"/>
        <v>Seasonal Residential (High)</v>
      </c>
      <c r="D738" s="129" t="s">
        <v>74</v>
      </c>
      <c r="E738" s="25"/>
      <c r="F738" s="34">
        <f t="shared" si="82"/>
        <v>0</v>
      </c>
      <c r="G738" s="55"/>
      <c r="H738" s="130"/>
      <c r="I738" s="35">
        <f t="shared" si="83"/>
        <v>0</v>
      </c>
      <c r="J738" s="56"/>
      <c r="K738" s="118"/>
      <c r="L738" s="119"/>
      <c r="M738" s="120"/>
    </row>
    <row r="739" spans="1:13" x14ac:dyDescent="0.25">
      <c r="A739" s="103" t="str">
        <f t="shared" si="81"/>
        <v>Seasonal Residential (High)</v>
      </c>
      <c r="B739" s="103" t="s">
        <v>12</v>
      </c>
      <c r="D739" s="25" t="s">
        <v>75</v>
      </c>
      <c r="E739" s="25"/>
      <c r="F739" s="34">
        <f t="shared" si="82"/>
        <v>9.8000000000000004E-2</v>
      </c>
      <c r="G739" s="55">
        <f>IF(AND(E708*12&gt;=150000),OffPeakPer*E708*E710,OffPeakPer*E708)</f>
        <v>960</v>
      </c>
      <c r="H739" s="130">
        <f>G739*F739</f>
        <v>94.08</v>
      </c>
      <c r="I739" s="35">
        <f t="shared" si="83"/>
        <v>9.8000000000000004E-2</v>
      </c>
      <c r="J739" s="56">
        <f>IF(AND(E708*12&gt;=150000),OffPeakPer*E708*E711,OffPeakPer*E708)</f>
        <v>960</v>
      </c>
      <c r="K739" s="118">
        <f>J739*I739</f>
        <v>94.08</v>
      </c>
      <c r="L739" s="119">
        <f>K739-H739</f>
        <v>0</v>
      </c>
      <c r="M739" s="120">
        <f>IF(ISERROR(L739/H739), "", L739/H739)</f>
        <v>0</v>
      </c>
    </row>
    <row r="740" spans="1:13" x14ac:dyDescent="0.25">
      <c r="A740" s="103" t="str">
        <f t="shared" si="81"/>
        <v>Seasonal Residential (High)</v>
      </c>
      <c r="B740" s="103" t="s">
        <v>12</v>
      </c>
      <c r="D740" s="25" t="s">
        <v>76</v>
      </c>
      <c r="E740" s="25"/>
      <c r="F740" s="34">
        <f t="shared" si="82"/>
        <v>0.157</v>
      </c>
      <c r="G740" s="55">
        <f>IF(AND(E708*12&gt;=150000),MidPeakPer*E708*E710,MidPeakPer*E708)</f>
        <v>270</v>
      </c>
      <c r="H740" s="130">
        <f>G740*F740</f>
        <v>42.39</v>
      </c>
      <c r="I740" s="35">
        <f t="shared" si="83"/>
        <v>0.157</v>
      </c>
      <c r="J740" s="56">
        <f>IF(AND(E708*12&gt;=150000),MidPeakPer*E708*E711,MidPeakPer*E708)</f>
        <v>270</v>
      </c>
      <c r="K740" s="118">
        <f>J740*I740</f>
        <v>42.39</v>
      </c>
      <c r="L740" s="119">
        <f>K740-H740</f>
        <v>0</v>
      </c>
      <c r="M740" s="120">
        <f>IF(ISERROR(L740/H740), "", L740/H740)</f>
        <v>0</v>
      </c>
    </row>
    <row r="741" spans="1:13" ht="13.8" thickBot="1" x14ac:dyDescent="0.3">
      <c r="A741" s="103" t="str">
        <f t="shared" si="81"/>
        <v>Seasonal Residential (High)</v>
      </c>
      <c r="B741" s="103" t="s">
        <v>12</v>
      </c>
      <c r="D741" s="103" t="s">
        <v>77</v>
      </c>
      <c r="E741" s="25"/>
      <c r="F741" s="34">
        <f t="shared" si="82"/>
        <v>0.20300000000000001</v>
      </c>
      <c r="G741" s="55">
        <f>IF(AND(E708*12&gt;=150000),OnPeakPer*E708*E710,OnPeakPer*E708)</f>
        <v>270</v>
      </c>
      <c r="H741" s="130">
        <f>G741*F741</f>
        <v>54.81</v>
      </c>
      <c r="I741" s="35">
        <f t="shared" si="83"/>
        <v>0.20300000000000001</v>
      </c>
      <c r="J741" s="56">
        <f>IF(AND(E708*12&gt;=150000),OnPeakPer*E708*E711,OnPeakPer*E708)</f>
        <v>270</v>
      </c>
      <c r="K741" s="118">
        <f>J741*I741</f>
        <v>54.81</v>
      </c>
      <c r="L741" s="119">
        <f>K741-H741</f>
        <v>0</v>
      </c>
      <c r="M741" s="120">
        <f>IF(ISERROR(L741/H741), "", L741/H741)</f>
        <v>0</v>
      </c>
    </row>
    <row r="742" spans="1:13" ht="13.2" hidden="1" customHeight="1" x14ac:dyDescent="0.25">
      <c r="A742" s="103" t="str">
        <f t="shared" si="81"/>
        <v>Seasonal Residential (High)</v>
      </c>
      <c r="B742" s="103" t="s">
        <v>78</v>
      </c>
      <c r="D742" s="25" t="s">
        <v>79</v>
      </c>
      <c r="E742" s="25"/>
      <c r="F742" s="34">
        <f t="shared" si="82"/>
        <v>0.11308</v>
      </c>
      <c r="G742" s="55">
        <f>IF(AND(E708*12&gt;=150000),E708*E710,E708)</f>
        <v>1500</v>
      </c>
      <c r="H742" s="130">
        <f>G742*F742</f>
        <v>169.62</v>
      </c>
      <c r="I742" s="35">
        <f t="shared" si="83"/>
        <v>0.11308</v>
      </c>
      <c r="J742" s="56">
        <f>IF(AND(E708*12&gt;=150000),E708*E711,E708)</f>
        <v>1500</v>
      </c>
      <c r="K742" s="118">
        <f>J742*I742</f>
        <v>169.62</v>
      </c>
      <c r="L742" s="119">
        <f>K742-H742</f>
        <v>0</v>
      </c>
      <c r="M742" s="120">
        <f>IF(ISERROR(L742/H742), "", L742/H742)</f>
        <v>0</v>
      </c>
    </row>
    <row r="743" spans="1:13" ht="13.8" hidden="1" customHeight="1" thickBot="1" x14ac:dyDescent="0.3">
      <c r="A743" s="103" t="str">
        <f t="shared" si="81"/>
        <v>Seasonal Residential (High)</v>
      </c>
      <c r="B743" s="103" t="s">
        <v>17</v>
      </c>
      <c r="D743" s="25" t="s">
        <v>80</v>
      </c>
      <c r="E743" s="25"/>
      <c r="F743" s="34">
        <f t="shared" si="82"/>
        <v>0.11308</v>
      </c>
      <c r="G743" s="55">
        <f>IF(AND(E708*12&gt;=150000),E708*E710,E708)</f>
        <v>1500</v>
      </c>
      <c r="H743" s="130">
        <f>G743*F743</f>
        <v>169.62</v>
      </c>
      <c r="I743" s="35">
        <f t="shared" si="83"/>
        <v>0.11308</v>
      </c>
      <c r="J743" s="56">
        <f>IF(AND(E708*12&gt;=150000),E708*E711,E708)</f>
        <v>1500</v>
      </c>
      <c r="K743" s="118">
        <f>J743*I743</f>
        <v>169.62</v>
      </c>
      <c r="L743" s="119">
        <f>K743-H743</f>
        <v>0</v>
      </c>
      <c r="M743" s="120">
        <f>IF(ISERROR(L743/H743), "", L743/H743)</f>
        <v>0</v>
      </c>
    </row>
    <row r="744" spans="1:13" ht="13.8" thickBot="1" x14ac:dyDescent="0.3">
      <c r="A744" s="103" t="str">
        <f t="shared" si="81"/>
        <v>Seasonal Residential (High)</v>
      </c>
      <c r="D744" s="58"/>
      <c r="E744" s="59"/>
      <c r="F744" s="60"/>
      <c r="G744" s="61"/>
      <c r="H744" s="62"/>
      <c r="I744" s="60"/>
      <c r="J744" s="63"/>
      <c r="K744" s="62"/>
      <c r="L744" s="64"/>
      <c r="M744" s="65"/>
    </row>
    <row r="745" spans="1:13" x14ac:dyDescent="0.25">
      <c r="A745" s="103" t="str">
        <f t="shared" si="81"/>
        <v>Seasonal Residential (High)</v>
      </c>
      <c r="B745" s="103" t="s">
        <v>12</v>
      </c>
      <c r="D745" s="135" t="s">
        <v>81</v>
      </c>
      <c r="E745" s="25"/>
      <c r="F745" s="136"/>
      <c r="G745" s="137"/>
      <c r="H745" s="138">
        <f>SUM(H735:H741,H734)</f>
        <v>351.68626678715725</v>
      </c>
      <c r="I745" s="139"/>
      <c r="J745" s="139"/>
      <c r="K745" s="138">
        <f>SUM(K735:K741,K734)</f>
        <v>361.36846804615243</v>
      </c>
      <c r="L745" s="140">
        <f>K745-H745</f>
        <v>9.6822012589951783</v>
      </c>
      <c r="M745" s="141">
        <f>IF((H745)=0,"",(L745/H745))</f>
        <v>2.7530791427960159E-2</v>
      </c>
    </row>
    <row r="746" spans="1:13" x14ac:dyDescent="0.25">
      <c r="A746" s="103" t="str">
        <f t="shared" si="81"/>
        <v>Seasonal Residential (High)</v>
      </c>
      <c r="B746" s="103" t="s">
        <v>12</v>
      </c>
      <c r="D746" s="142" t="s">
        <v>82</v>
      </c>
      <c r="E746" s="25"/>
      <c r="F746" s="136">
        <v>0.13</v>
      </c>
      <c r="G746" s="143"/>
      <c r="H746" s="144">
        <f>H745*F746</f>
        <v>45.719214682330445</v>
      </c>
      <c r="I746" s="145">
        <v>0.13</v>
      </c>
      <c r="J746" s="115"/>
      <c r="K746" s="144">
        <f>K745*I746</f>
        <v>46.97790084599982</v>
      </c>
      <c r="L746" s="119">
        <f>K746-H746</f>
        <v>1.258686163669374</v>
      </c>
      <c r="M746" s="146">
        <f>IF((H746)=0,"",(L746/H746))</f>
        <v>2.7530791427960177E-2</v>
      </c>
    </row>
    <row r="747" spans="1:13" ht="14.4" x14ac:dyDescent="0.3">
      <c r="A747" s="103" t="str">
        <f t="shared" si="81"/>
        <v>Seasonal Residential (High)</v>
      </c>
      <c r="B747" s="103" t="s">
        <v>12</v>
      </c>
      <c r="D747" s="142" t="s">
        <v>83</v>
      </c>
      <c r="E747" s="147"/>
      <c r="F747" s="148">
        <f>OER</f>
        <v>0.23499999999999999</v>
      </c>
      <c r="G747" s="143"/>
      <c r="H747" s="144">
        <f>IF(OR(ISNUMBER(SEARCH("[DGEN]", E706))=TRUE, ISNUMBER(SEARCH("STREET LIGHT", E706))=TRUE), 0, IF(AND(E708=0, E709=0),0, IF(AND(E709=0, E708*12&gt;250000), 0, IF(AND(E708=0, E709&gt;=50), 0, IF(E708*12&lt;=250000, F747*H745*-1, IF(E709&lt;50, F747*H745*-1, 0))))))</f>
        <v>-82.646272694981946</v>
      </c>
      <c r="I747" s="148">
        <f>OER</f>
        <v>0.23499999999999999</v>
      </c>
      <c r="J747" s="115"/>
      <c r="K747" s="144">
        <f>IF(OR(ISNUMBER(SEARCH("[DGEN]", E706))=TRUE, ISNUMBER(SEARCH("STREET LIGHT", E706))=TRUE), 0, IF(AND(E708=0, E709=0),0, IF(AND(E709=0, E708*12&gt;250000), 0, IF(AND(E708=0, E709&gt;=50), 0, IF(E708*12&lt;=250000, I747*K745*-1, IF(E709&lt;50, I747*K745*-1, 0))))))</f>
        <v>-84.921589990845817</v>
      </c>
      <c r="L747" s="119">
        <f>K747-H747</f>
        <v>-2.2753172958638714</v>
      </c>
      <c r="M747" s="146"/>
    </row>
    <row r="748" spans="1:13" ht="13.8" thickBot="1" x14ac:dyDescent="0.3">
      <c r="A748" s="103" t="str">
        <f t="shared" si="81"/>
        <v>Seasonal Residential (High)</v>
      </c>
      <c r="B748" s="103" t="s">
        <v>84</v>
      </c>
      <c r="C748" s="24">
        <f>B28</f>
        <v>13</v>
      </c>
      <c r="D748" s="247" t="s">
        <v>85</v>
      </c>
      <c r="E748" s="247"/>
      <c r="F748" s="77"/>
      <c r="G748" s="78"/>
      <c r="H748" s="79">
        <f>H745+H746+H747</f>
        <v>314.75920877450574</v>
      </c>
      <c r="I748" s="80"/>
      <c r="J748" s="80"/>
      <c r="K748" s="81">
        <f>K745+K746+K747</f>
        <v>323.42477890130647</v>
      </c>
      <c r="L748" s="82">
        <f>K748-H748</f>
        <v>8.6655701268007306</v>
      </c>
      <c r="M748" s="83">
        <f>IF((H748)=0,"",(L748/H748))</f>
        <v>2.7530791427960305E-2</v>
      </c>
    </row>
    <row r="749" spans="1:13" ht="13.8" thickBot="1" x14ac:dyDescent="0.3">
      <c r="A749" s="103" t="str">
        <f t="shared" si="81"/>
        <v>Seasonal Residential (High)</v>
      </c>
      <c r="B749" s="103" t="s">
        <v>12</v>
      </c>
      <c r="D749" s="58"/>
      <c r="E749" s="59"/>
      <c r="F749" s="60"/>
      <c r="G749" s="61"/>
      <c r="H749" s="62"/>
      <c r="I749" s="60"/>
      <c r="J749" s="63"/>
      <c r="K749" s="62"/>
      <c r="L749" s="64"/>
      <c r="M749" s="65"/>
    </row>
    <row r="752" spans="1:13" x14ac:dyDescent="0.25">
      <c r="C752" s="103"/>
      <c r="D752" s="104" t="s">
        <v>34</v>
      </c>
      <c r="E752" s="246" t="str">
        <f>D29</f>
        <v>GS &lt; 50 (Low)</v>
      </c>
      <c r="F752" s="246"/>
      <c r="G752" s="246"/>
      <c r="H752" s="246"/>
      <c r="I752" s="246"/>
      <c r="J752" s="246"/>
      <c r="K752" s="103" t="str">
        <f>IF(N704="DEMAND - INTERVAL","RTSR - INTERVAL METERED","")</f>
        <v/>
      </c>
    </row>
    <row r="753" spans="1:14" x14ac:dyDescent="0.25">
      <c r="C753" s="103"/>
      <c r="D753" s="104" t="s">
        <v>35</v>
      </c>
      <c r="E753" s="236" t="str">
        <f>H29</f>
        <v>RPP</v>
      </c>
      <c r="F753" s="236"/>
      <c r="G753" s="236"/>
      <c r="H753" s="20"/>
      <c r="I753" s="20"/>
    </row>
    <row r="754" spans="1:14" ht="15.6" x14ac:dyDescent="0.25">
      <c r="C754" s="103"/>
      <c r="D754" s="104" t="s">
        <v>36</v>
      </c>
      <c r="E754" s="21">
        <f>K29</f>
        <v>1000</v>
      </c>
      <c r="F754" s="105" t="s">
        <v>11</v>
      </c>
      <c r="J754" s="22"/>
      <c r="K754" s="22"/>
      <c r="L754" s="22"/>
      <c r="M754" s="22"/>
      <c r="N754" s="22"/>
    </row>
    <row r="755" spans="1:14" ht="15.6" x14ac:dyDescent="0.3">
      <c r="C755" s="103"/>
      <c r="D755" s="104" t="s">
        <v>37</v>
      </c>
      <c r="E755" s="21">
        <f>L29</f>
        <v>0</v>
      </c>
      <c r="F755" s="106" t="s">
        <v>16</v>
      </c>
      <c r="G755" s="107"/>
      <c r="H755" s="108"/>
      <c r="I755" s="108"/>
      <c r="J755" s="108"/>
    </row>
    <row r="756" spans="1:14" x14ac:dyDescent="0.25">
      <c r="C756" s="103"/>
      <c r="D756" s="104" t="s">
        <v>38</v>
      </c>
      <c r="E756" s="23">
        <f>I29</f>
        <v>1.0415000000000001</v>
      </c>
    </row>
    <row r="757" spans="1:14" x14ac:dyDescent="0.25">
      <c r="C757" s="103"/>
      <c r="D757" s="104" t="s">
        <v>39</v>
      </c>
      <c r="E757" s="23">
        <f>J29</f>
        <v>1.0415000000000001</v>
      </c>
    </row>
    <row r="758" spans="1:14" x14ac:dyDescent="0.25">
      <c r="C758" s="103"/>
    </row>
    <row r="759" spans="1:14" x14ac:dyDescent="0.25">
      <c r="C759" s="103"/>
      <c r="E759" s="105"/>
      <c r="F759" s="237" t="s">
        <v>40</v>
      </c>
      <c r="G759" s="238"/>
      <c r="H759" s="239"/>
      <c r="I759" s="237" t="s">
        <v>41</v>
      </c>
      <c r="J759" s="238"/>
      <c r="K759" s="239"/>
      <c r="L759" s="237" t="s">
        <v>42</v>
      </c>
      <c r="M759" s="239"/>
    </row>
    <row r="760" spans="1:14" x14ac:dyDescent="0.25">
      <c r="C760" s="103"/>
      <c r="E760" s="240"/>
      <c r="F760" s="109" t="s">
        <v>43</v>
      </c>
      <c r="G760" s="109" t="s">
        <v>44</v>
      </c>
      <c r="H760" s="110" t="s">
        <v>45</v>
      </c>
      <c r="I760" s="109" t="s">
        <v>43</v>
      </c>
      <c r="J760" s="111" t="s">
        <v>44</v>
      </c>
      <c r="K760" s="110" t="s">
        <v>45</v>
      </c>
      <c r="L760" s="242" t="s">
        <v>46</v>
      </c>
      <c r="M760" s="244" t="s">
        <v>47</v>
      </c>
    </row>
    <row r="761" spans="1:14" x14ac:dyDescent="0.25">
      <c r="C761" s="103"/>
      <c r="E761" s="241"/>
      <c r="F761" s="112" t="s">
        <v>48</v>
      </c>
      <c r="G761" s="112"/>
      <c r="H761" s="113" t="s">
        <v>48</v>
      </c>
      <c r="I761" s="112" t="s">
        <v>48</v>
      </c>
      <c r="J761" s="113"/>
      <c r="K761" s="113" t="s">
        <v>48</v>
      </c>
      <c r="L761" s="243"/>
      <c r="M761" s="245"/>
    </row>
    <row r="762" spans="1:14" x14ac:dyDescent="0.25">
      <c r="A762" s="103" t="str">
        <f>$E752</f>
        <v>GS &lt; 50 (Low)</v>
      </c>
      <c r="D762" s="114" t="s">
        <v>49</v>
      </c>
      <c r="E762" s="25"/>
      <c r="F762" s="26">
        <f>F186</f>
        <v>27.24</v>
      </c>
      <c r="G762" s="115">
        <v>1</v>
      </c>
      <c r="H762" s="116">
        <f>G762*F762</f>
        <v>27.24</v>
      </c>
      <c r="I762" s="29">
        <f>I186</f>
        <v>27.24</v>
      </c>
      <c r="J762" s="117">
        <f>G762</f>
        <v>1</v>
      </c>
      <c r="K762" s="118">
        <f>J762*I762</f>
        <v>27.24</v>
      </c>
      <c r="L762" s="119">
        <f>K762-H762</f>
        <v>0</v>
      </c>
      <c r="M762" s="120">
        <f>IF(ISERROR(L762/H762), "", L762/H762)</f>
        <v>0</v>
      </c>
    </row>
    <row r="763" spans="1:14" x14ac:dyDescent="0.25">
      <c r="A763" s="103" t="str">
        <f t="shared" ref="A763:A795" si="88">A762</f>
        <v>GS &lt; 50 (Low)</v>
      </c>
      <c r="D763" s="114" t="s">
        <v>50</v>
      </c>
      <c r="E763" s="25"/>
      <c r="F763" s="34">
        <f t="shared" ref="F763:F789" si="89">F187</f>
        <v>3.7600000000000001E-2</v>
      </c>
      <c r="G763" s="115">
        <f>IF($E755&gt;0, $E755, $E754)</f>
        <v>1000</v>
      </c>
      <c r="H763" s="116">
        <f>G763*F763</f>
        <v>37.6</v>
      </c>
      <c r="I763" s="35">
        <f t="shared" ref="I763:I789" si="90">I187</f>
        <v>4.1500000000000002E-2</v>
      </c>
      <c r="J763" s="117">
        <f>IF($E755&gt;0, $E755, $E754)</f>
        <v>1000</v>
      </c>
      <c r="K763" s="118">
        <f>J763*I763</f>
        <v>41.5</v>
      </c>
      <c r="L763" s="119">
        <f>K763-H763</f>
        <v>3.8999999999999986</v>
      </c>
      <c r="M763" s="120">
        <f>IF(ISERROR(L763/H763), "", L763/H763)</f>
        <v>0.1037234042553191</v>
      </c>
    </row>
    <row r="764" spans="1:14" ht="13.2" hidden="1" customHeight="1" x14ac:dyDescent="0.25">
      <c r="A764" s="103" t="str">
        <f t="shared" si="88"/>
        <v>GS &lt; 50 (Low)</v>
      </c>
      <c r="D764" s="114" t="s">
        <v>51</v>
      </c>
      <c r="E764" s="25"/>
      <c r="F764" s="34">
        <f t="shared" si="89"/>
        <v>0</v>
      </c>
      <c r="G764" s="115">
        <f>IF($E755&gt;0, $E755, $E754)</f>
        <v>1000</v>
      </c>
      <c r="H764" s="116">
        <v>0</v>
      </c>
      <c r="I764" s="35">
        <f t="shared" si="90"/>
        <v>0</v>
      </c>
      <c r="J764" s="117">
        <f>IF($E755&gt;0, $E755, $E754)</f>
        <v>1000</v>
      </c>
      <c r="K764" s="118">
        <v>0</v>
      </c>
      <c r="L764" s="119"/>
      <c r="M764" s="120"/>
    </row>
    <row r="765" spans="1:14" ht="13.2" hidden="1" customHeight="1" x14ac:dyDescent="0.25">
      <c r="A765" s="103" t="str">
        <f t="shared" si="88"/>
        <v>GS &lt; 50 (Low)</v>
      </c>
      <c r="D765" s="114" t="s">
        <v>52</v>
      </c>
      <c r="E765" s="25"/>
      <c r="F765" s="34">
        <f t="shared" si="89"/>
        <v>0</v>
      </c>
      <c r="G765" s="115">
        <f>IF($E755&gt;0, $E755, $E754)</f>
        <v>1000</v>
      </c>
      <c r="H765" s="116">
        <v>0</v>
      </c>
      <c r="I765" s="35">
        <f t="shared" si="90"/>
        <v>0</v>
      </c>
      <c r="J765" s="121">
        <f>IF($E755&gt;0, $E755, $E754)</f>
        <v>1000</v>
      </c>
      <c r="K765" s="118">
        <v>0</v>
      </c>
      <c r="L765" s="119">
        <f t="shared" ref="L765:L783" si="91">K765-H765</f>
        <v>0</v>
      </c>
      <c r="M765" s="120" t="str">
        <f>IF(ISERROR(L765/H765), "", L765/H765)</f>
        <v/>
      </c>
    </row>
    <row r="766" spans="1:14" x14ac:dyDescent="0.25">
      <c r="A766" s="103" t="str">
        <f t="shared" si="88"/>
        <v>GS &lt; 50 (Low)</v>
      </c>
      <c r="D766" s="114" t="s">
        <v>53</v>
      </c>
      <c r="E766" s="25"/>
      <c r="F766" s="26">
        <f t="shared" si="89"/>
        <v>0</v>
      </c>
      <c r="G766" s="115">
        <v>1</v>
      </c>
      <c r="H766" s="116">
        <f>G766*F766</f>
        <v>0</v>
      </c>
      <c r="I766" s="29">
        <f t="shared" si="90"/>
        <v>0</v>
      </c>
      <c r="J766" s="117">
        <f>G766</f>
        <v>1</v>
      </c>
      <c r="K766" s="118">
        <f>J766*I766</f>
        <v>0</v>
      </c>
      <c r="L766" s="119">
        <f t="shared" si="91"/>
        <v>0</v>
      </c>
      <c r="M766" s="120" t="str">
        <f>IF(ISERROR(L766/H766), "", L766/H766)</f>
        <v/>
      </c>
    </row>
    <row r="767" spans="1:14" x14ac:dyDescent="0.25">
      <c r="A767" s="103" t="str">
        <f t="shared" si="88"/>
        <v>GS &lt; 50 (Low)</v>
      </c>
      <c r="D767" s="114" t="s">
        <v>54</v>
      </c>
      <c r="E767" s="25"/>
      <c r="F767" s="36">
        <f t="shared" si="89"/>
        <v>2.1873692150652917E-3</v>
      </c>
      <c r="G767" s="115">
        <f>IF($E755&gt;0, $E755, $E754)</f>
        <v>1000</v>
      </c>
      <c r="H767" s="116">
        <f>G767*F767</f>
        <v>2.1873692150652917</v>
      </c>
      <c r="I767" s="35">
        <f t="shared" si="90"/>
        <v>2.1873692150652917E-3</v>
      </c>
      <c r="J767" s="117">
        <f>IF($E755&gt;0, $E755, $E754)</f>
        <v>1000</v>
      </c>
      <c r="K767" s="118">
        <f>J767*I767</f>
        <v>2.1873692150652917</v>
      </c>
      <c r="L767" s="119">
        <f t="shared" si="91"/>
        <v>0</v>
      </c>
      <c r="M767" s="120">
        <f>IF(ISERROR(L767/H767), "", L767/H767)</f>
        <v>0</v>
      </c>
    </row>
    <row r="768" spans="1:14" x14ac:dyDescent="0.25">
      <c r="A768" s="103" t="str">
        <f t="shared" si="88"/>
        <v>GS &lt; 50 (Low)</v>
      </c>
      <c r="B768" s="103" t="s">
        <v>55</v>
      </c>
      <c r="C768" s="24">
        <f>B29</f>
        <v>14</v>
      </c>
      <c r="D768" s="46" t="s">
        <v>56</v>
      </c>
      <c r="E768" s="47"/>
      <c r="F768" s="48"/>
      <c r="G768" s="49"/>
      <c r="H768" s="50">
        <f>SUM(H762:H767)</f>
        <v>67.027369215065292</v>
      </c>
      <c r="I768" s="51"/>
      <c r="J768" s="52"/>
      <c r="K768" s="50">
        <f>SUM(K762:K767)</f>
        <v>70.927369215065283</v>
      </c>
      <c r="L768" s="41">
        <f t="shared" si="91"/>
        <v>3.8999999999999915</v>
      </c>
      <c r="M768" s="42">
        <f>IF((H768)=0,"",(L768/H768))</f>
        <v>5.8185186822510927E-2</v>
      </c>
    </row>
    <row r="769" spans="1:14" x14ac:dyDescent="0.25">
      <c r="A769" s="103" t="str">
        <f t="shared" si="88"/>
        <v>GS &lt; 50 (Low)</v>
      </c>
      <c r="D769" s="123" t="s">
        <v>57</v>
      </c>
      <c r="E769" s="25"/>
      <c r="F769" s="34">
        <f t="shared" si="89"/>
        <v>0.12752000000000002</v>
      </c>
      <c r="G769" s="43">
        <f>IF(F769=0, 0, $E754*E756-E754)</f>
        <v>41.5</v>
      </c>
      <c r="H769" s="28">
        <f t="shared" ref="H769:H776" si="92">G769*F769</f>
        <v>5.2920800000000012</v>
      </c>
      <c r="I769" s="35">
        <f t="shared" si="90"/>
        <v>0.12752000000000002</v>
      </c>
      <c r="J769" s="44">
        <f>IF(I769=0, 0, E754*E757-E754)</f>
        <v>41.5</v>
      </c>
      <c r="K769" s="31">
        <f t="shared" ref="K769:K776" si="93">J769*I769</f>
        <v>5.2920800000000012</v>
      </c>
      <c r="L769" s="119">
        <f t="shared" si="91"/>
        <v>0</v>
      </c>
      <c r="M769" s="120">
        <f t="shared" ref="M769:M776" si="94">IF(ISERROR(L769/H769), "", L769/H769)</f>
        <v>0</v>
      </c>
    </row>
    <row r="770" spans="1:14" ht="26.4" x14ac:dyDescent="0.25">
      <c r="A770" s="103" t="str">
        <f t="shared" si="88"/>
        <v>GS &lt; 50 (Low)</v>
      </c>
      <c r="D770" s="123" t="s">
        <v>58</v>
      </c>
      <c r="E770" s="25"/>
      <c r="F770" s="36">
        <f t="shared" si="89"/>
        <v>0</v>
      </c>
      <c r="G770" s="55">
        <f>IF($E755&gt;0, $E755, $E754)</f>
        <v>1000</v>
      </c>
      <c r="H770" s="116">
        <f t="shared" si="92"/>
        <v>0</v>
      </c>
      <c r="I770" s="35">
        <f t="shared" si="90"/>
        <v>0</v>
      </c>
      <c r="J770" s="56">
        <f>IF($E755&gt;0, $E755, $E754)</f>
        <v>1000</v>
      </c>
      <c r="K770" s="118">
        <f t="shared" si="93"/>
        <v>0</v>
      </c>
      <c r="L770" s="119">
        <f t="shared" si="91"/>
        <v>0</v>
      </c>
      <c r="M770" s="120" t="str">
        <f t="shared" si="94"/>
        <v/>
      </c>
    </row>
    <row r="771" spans="1:14" x14ac:dyDescent="0.25">
      <c r="A771" s="103" t="str">
        <f t="shared" si="88"/>
        <v>GS &lt; 50 (Low)</v>
      </c>
      <c r="D771" s="123" t="s">
        <v>59</v>
      </c>
      <c r="E771" s="25"/>
      <c r="F771" s="36">
        <f t="shared" si="89"/>
        <v>0</v>
      </c>
      <c r="G771" s="55">
        <f>IF($E755&gt;0, $E755, $E754)</f>
        <v>1000</v>
      </c>
      <c r="H771" s="116">
        <f t="shared" si="92"/>
        <v>0</v>
      </c>
      <c r="I771" s="35">
        <f t="shared" si="90"/>
        <v>0</v>
      </c>
      <c r="J771" s="56">
        <f>IF($E755&gt;0, $E755, $E754)</f>
        <v>1000</v>
      </c>
      <c r="K771" s="118">
        <f t="shared" si="93"/>
        <v>0</v>
      </c>
      <c r="L771" s="119">
        <f t="shared" si="91"/>
        <v>0</v>
      </c>
      <c r="M771" s="120" t="str">
        <f t="shared" si="94"/>
        <v/>
      </c>
    </row>
    <row r="772" spans="1:14" x14ac:dyDescent="0.25">
      <c r="A772" s="103" t="str">
        <f t="shared" si="88"/>
        <v>GS &lt; 50 (Low)</v>
      </c>
      <c r="D772" s="123" t="s">
        <v>60</v>
      </c>
      <c r="E772" s="25"/>
      <c r="F772" s="34">
        <f t="shared" si="89"/>
        <v>0</v>
      </c>
      <c r="G772" s="55">
        <f>E754</f>
        <v>1000</v>
      </c>
      <c r="H772" s="116">
        <f t="shared" si="92"/>
        <v>0</v>
      </c>
      <c r="I772" s="35">
        <f t="shared" si="90"/>
        <v>0</v>
      </c>
      <c r="J772" s="56">
        <f>E754</f>
        <v>1000</v>
      </c>
      <c r="K772" s="118">
        <f t="shared" si="93"/>
        <v>0</v>
      </c>
      <c r="L772" s="119">
        <f t="shared" si="91"/>
        <v>0</v>
      </c>
      <c r="M772" s="120" t="str">
        <f t="shared" si="94"/>
        <v/>
      </c>
    </row>
    <row r="773" spans="1:14" x14ac:dyDescent="0.25">
      <c r="A773" s="103" t="str">
        <f t="shared" si="88"/>
        <v>GS &lt; 50 (Low)</v>
      </c>
      <c r="D773" s="114" t="s">
        <v>61</v>
      </c>
      <c r="E773" s="25"/>
      <c r="F773" s="36">
        <f t="shared" si="89"/>
        <v>1.5649707472969784E-3</v>
      </c>
      <c r="G773" s="55">
        <f>IF($E755&gt;0, $E755, $E754)</f>
        <v>1000</v>
      </c>
      <c r="H773" s="116">
        <f t="shared" si="92"/>
        <v>1.5649707472969783</v>
      </c>
      <c r="I773" s="35">
        <f t="shared" si="90"/>
        <v>1.6365128144162761E-3</v>
      </c>
      <c r="J773" s="56">
        <f>IF($E755&gt;0, $E755, $E754)</f>
        <v>1000</v>
      </c>
      <c r="K773" s="118">
        <f t="shared" si="93"/>
        <v>1.6365128144162762</v>
      </c>
      <c r="L773" s="119">
        <f t="shared" si="91"/>
        <v>7.1542067119297892E-2</v>
      </c>
      <c r="M773" s="120">
        <f t="shared" si="94"/>
        <v>4.5714635396773735E-2</v>
      </c>
    </row>
    <row r="774" spans="1:14" ht="26.4" x14ac:dyDescent="0.25">
      <c r="A774" s="103" t="str">
        <f t="shared" si="88"/>
        <v>GS &lt; 50 (Low)</v>
      </c>
      <c r="D774" s="123" t="s">
        <v>62</v>
      </c>
      <c r="E774" s="25"/>
      <c r="F774" s="36">
        <f t="shared" si="89"/>
        <v>0.42</v>
      </c>
      <c r="G774" s="115">
        <v>1</v>
      </c>
      <c r="H774" s="116">
        <f t="shared" si="92"/>
        <v>0.42</v>
      </c>
      <c r="I774" s="45">
        <f t="shared" si="90"/>
        <v>0.42</v>
      </c>
      <c r="J774" s="121">
        <v>1</v>
      </c>
      <c r="K774" s="118">
        <f t="shared" si="93"/>
        <v>0.42</v>
      </c>
      <c r="L774" s="119">
        <f t="shared" si="91"/>
        <v>0</v>
      </c>
      <c r="M774" s="120">
        <f t="shared" si="94"/>
        <v>0</v>
      </c>
    </row>
    <row r="775" spans="1:14" x14ac:dyDescent="0.25">
      <c r="A775" s="103" t="str">
        <f t="shared" si="88"/>
        <v>GS &lt; 50 (Low)</v>
      </c>
      <c r="D775" s="114" t="s">
        <v>63</v>
      </c>
      <c r="E775" s="25"/>
      <c r="F775" s="36">
        <f t="shared" si="89"/>
        <v>0</v>
      </c>
      <c r="G775" s="115">
        <v>1</v>
      </c>
      <c r="H775" s="116">
        <f t="shared" si="92"/>
        <v>0</v>
      </c>
      <c r="I775" s="29">
        <f t="shared" si="90"/>
        <v>0</v>
      </c>
      <c r="J775" s="121">
        <v>1</v>
      </c>
      <c r="K775" s="118">
        <f t="shared" si="93"/>
        <v>0</v>
      </c>
      <c r="L775" s="119">
        <f t="shared" si="91"/>
        <v>0</v>
      </c>
      <c r="M775" s="120" t="str">
        <f t="shared" si="94"/>
        <v/>
      </c>
    </row>
    <row r="776" spans="1:14" x14ac:dyDescent="0.25">
      <c r="A776" s="103" t="str">
        <f t="shared" si="88"/>
        <v>GS &lt; 50 (Low)</v>
      </c>
      <c r="D776" s="114" t="s">
        <v>64</v>
      </c>
      <c r="E776" s="25"/>
      <c r="F776" s="34">
        <f t="shared" si="89"/>
        <v>1.3278631062052729E-4</v>
      </c>
      <c r="G776" s="55">
        <f>IF($E755&gt;0, $E755, $E754)</f>
        <v>1000</v>
      </c>
      <c r="H776" s="116">
        <f t="shared" si="92"/>
        <v>0.13278631062052729</v>
      </c>
      <c r="I776" s="35">
        <f t="shared" si="90"/>
        <v>1.3278631062052729E-4</v>
      </c>
      <c r="J776" s="56">
        <f>IF($E755&gt;0, $E755, $E754)</f>
        <v>1000</v>
      </c>
      <c r="K776" s="118">
        <f t="shared" si="93"/>
        <v>0.13278631062052729</v>
      </c>
      <c r="L776" s="119">
        <f t="shared" si="91"/>
        <v>0</v>
      </c>
      <c r="M776" s="120">
        <f t="shared" si="94"/>
        <v>0</v>
      </c>
    </row>
    <row r="777" spans="1:14" ht="26.4" x14ac:dyDescent="0.25">
      <c r="A777" s="103" t="str">
        <f t="shared" si="88"/>
        <v>GS &lt; 50 (Low)</v>
      </c>
      <c r="B777" s="103" t="s">
        <v>65</v>
      </c>
      <c r="C777" s="24">
        <f>B29</f>
        <v>14</v>
      </c>
      <c r="D777" s="46" t="s">
        <v>66</v>
      </c>
      <c r="E777" s="47"/>
      <c r="F777" s="48"/>
      <c r="G777" s="49"/>
      <c r="H777" s="50">
        <f>SUM(H768:H776)</f>
        <v>74.437206272982806</v>
      </c>
      <c r="I777" s="51"/>
      <c r="J777" s="52"/>
      <c r="K777" s="50">
        <f>SUM(K768:K776)</f>
        <v>78.408748340102093</v>
      </c>
      <c r="L777" s="41">
        <f t="shared" si="91"/>
        <v>3.9715420671192874</v>
      </c>
      <c r="M777" s="42">
        <f>IF((H777)=0,"",(L777/H777))</f>
        <v>5.3354260133762835E-2</v>
      </c>
    </row>
    <row r="778" spans="1:14" x14ac:dyDescent="0.25">
      <c r="A778" s="103" t="str">
        <f t="shared" si="88"/>
        <v>GS &lt; 50 (Low)</v>
      </c>
      <c r="D778" s="126" t="s">
        <v>67</v>
      </c>
      <c r="E778" s="25"/>
      <c r="F778" s="36">
        <f t="shared" si="89"/>
        <v>1.3899999999999999E-2</v>
      </c>
      <c r="G778" s="43">
        <f>IF($E755&gt;0, $E755, $E754*$E756)</f>
        <v>1041.5</v>
      </c>
      <c r="H778" s="116">
        <f>G778*F778</f>
        <v>14.476849999999999</v>
      </c>
      <c r="I778" s="35">
        <f t="shared" si="90"/>
        <v>1.47E-2</v>
      </c>
      <c r="J778" s="44">
        <f>IF($E755&gt;0, $E755, $E754*$E757)</f>
        <v>1041.5</v>
      </c>
      <c r="K778" s="118">
        <f>J778*I778</f>
        <v>15.31005</v>
      </c>
      <c r="L778" s="119">
        <f t="shared" si="91"/>
        <v>0.83320000000000149</v>
      </c>
      <c r="M778" s="120">
        <f>IF(ISERROR(L778/H778), "", L778/H778)</f>
        <v>5.7553956834532481E-2</v>
      </c>
      <c r="N778" s="127" t="str">
        <f>IF(ISERROR(ABS(M778)), "", IF(ABS(M778)&gt;=4%, "In the manager's summary, discuss the reasoning for the change in RTSR rates", ""))</f>
        <v>In the manager's summary, discuss the reasoning for the change in RTSR rates</v>
      </c>
    </row>
    <row r="779" spans="1:14" ht="26.4" x14ac:dyDescent="0.25">
      <c r="A779" s="103" t="str">
        <f t="shared" si="88"/>
        <v>GS &lt; 50 (Low)</v>
      </c>
      <c r="D779" s="128" t="s">
        <v>68</v>
      </c>
      <c r="E779" s="25"/>
      <c r="F779" s="36">
        <f t="shared" si="89"/>
        <v>1.03E-2</v>
      </c>
      <c r="G779" s="43">
        <f>IF($E755&gt;0, $E755, $E754*$E756)</f>
        <v>1041.5</v>
      </c>
      <c r="H779" s="116">
        <f>G779*F779</f>
        <v>10.727449999999999</v>
      </c>
      <c r="I779" s="35">
        <f t="shared" si="90"/>
        <v>1.0800000000000001E-2</v>
      </c>
      <c r="J779" s="44">
        <f>IF($E755&gt;0, $E755, $E754*$E757)</f>
        <v>1041.5</v>
      </c>
      <c r="K779" s="118">
        <f>J779*I779</f>
        <v>11.248200000000001</v>
      </c>
      <c r="L779" s="119">
        <f t="shared" si="91"/>
        <v>0.52075000000000138</v>
      </c>
      <c r="M779" s="120">
        <f>IF(ISERROR(L779/H779), "", L779/H779)</f>
        <v>4.8543689320388481E-2</v>
      </c>
      <c r="N779" s="127" t="str">
        <f>IF(ISERROR(ABS(M779)), "", IF(ABS(M779)&gt;=4%, "In the manager's summary, discuss the reasoning for the change in RTSR rates", ""))</f>
        <v>In the manager's summary, discuss the reasoning for the change in RTSR rates</v>
      </c>
    </row>
    <row r="780" spans="1:14" ht="26.4" x14ac:dyDescent="0.25">
      <c r="A780" s="103" t="str">
        <f t="shared" si="88"/>
        <v>GS &lt; 50 (Low)</v>
      </c>
      <c r="B780" s="103" t="s">
        <v>69</v>
      </c>
      <c r="C780" s="24">
        <f>B29</f>
        <v>14</v>
      </c>
      <c r="D780" s="46" t="s">
        <v>70</v>
      </c>
      <c r="E780" s="47"/>
      <c r="F780" s="48"/>
      <c r="G780" s="49"/>
      <c r="H780" s="50">
        <f>SUM(H777:H779)</f>
        <v>99.641506272982809</v>
      </c>
      <c r="I780" s="51"/>
      <c r="J780" s="52"/>
      <c r="K780" s="50">
        <f>SUM(K777:K779)</f>
        <v>104.96699834010209</v>
      </c>
      <c r="L780" s="41">
        <f t="shared" si="91"/>
        <v>5.3254920671192849</v>
      </c>
      <c r="M780" s="42">
        <f>IF((H780)=0,"",(L780/H780))</f>
        <v>5.3446523103828872E-2</v>
      </c>
    </row>
    <row r="781" spans="1:14" ht="26.4" x14ac:dyDescent="0.25">
      <c r="A781" s="103" t="str">
        <f t="shared" si="88"/>
        <v>GS &lt; 50 (Low)</v>
      </c>
      <c r="D781" s="129" t="s">
        <v>71</v>
      </c>
      <c r="E781" s="25"/>
      <c r="F781" s="34">
        <f t="shared" si="89"/>
        <v>4.7000000000000002E-3</v>
      </c>
      <c r="G781" s="43">
        <f>E754*E756</f>
        <v>1041.5</v>
      </c>
      <c r="H781" s="53">
        <f>G781*F781</f>
        <v>4.8950500000000003</v>
      </c>
      <c r="I781" s="35">
        <f t="shared" si="90"/>
        <v>4.7000000000000002E-3</v>
      </c>
      <c r="J781" s="44">
        <f>E754*E757</f>
        <v>1041.5</v>
      </c>
      <c r="K781" s="31">
        <f>J781*I781</f>
        <v>4.8950500000000003</v>
      </c>
      <c r="L781" s="119">
        <f t="shared" si="91"/>
        <v>0</v>
      </c>
      <c r="M781" s="120">
        <f>IF(ISERROR(L781/H781), "", L781/H781)</f>
        <v>0</v>
      </c>
    </row>
    <row r="782" spans="1:14" ht="26.4" x14ac:dyDescent="0.25">
      <c r="A782" s="103" t="str">
        <f t="shared" si="88"/>
        <v>GS &lt; 50 (Low)</v>
      </c>
      <c r="D782" s="129" t="s">
        <v>72</v>
      </c>
      <c r="E782" s="25"/>
      <c r="F782" s="34">
        <f t="shared" si="89"/>
        <v>5.9999999999999995E-4</v>
      </c>
      <c r="G782" s="43">
        <f>E754*E756</f>
        <v>1041.5</v>
      </c>
      <c r="H782" s="53">
        <f>G782*F782</f>
        <v>0.6248999999999999</v>
      </c>
      <c r="I782" s="35">
        <f t="shared" si="90"/>
        <v>5.9999999999999995E-4</v>
      </c>
      <c r="J782" s="44">
        <f>E754*E757</f>
        <v>1041.5</v>
      </c>
      <c r="K782" s="31">
        <f>J782*I782</f>
        <v>0.6248999999999999</v>
      </c>
      <c r="L782" s="119">
        <f t="shared" si="91"/>
        <v>0</v>
      </c>
      <c r="M782" s="120">
        <f>IF(ISERROR(L782/H782), "", L782/H782)</f>
        <v>0</v>
      </c>
    </row>
    <row r="783" spans="1:14" x14ac:dyDescent="0.25">
      <c r="A783" s="103" t="str">
        <f t="shared" si="88"/>
        <v>GS &lt; 50 (Low)</v>
      </c>
      <c r="D783" s="25" t="s">
        <v>73</v>
      </c>
      <c r="E783" s="25"/>
      <c r="F783" s="54">
        <f t="shared" si="89"/>
        <v>0.25</v>
      </c>
      <c r="G783" s="115">
        <v>1</v>
      </c>
      <c r="H783" s="130">
        <f>G783*F783</f>
        <v>0.25</v>
      </c>
      <c r="I783" s="45">
        <f t="shared" si="90"/>
        <v>0.25</v>
      </c>
      <c r="J783" s="117">
        <v>1</v>
      </c>
      <c r="K783" s="118">
        <f>J783*I783</f>
        <v>0.25</v>
      </c>
      <c r="L783" s="119">
        <f t="shared" si="91"/>
        <v>0</v>
      </c>
      <c r="M783" s="120">
        <f>IF(ISERROR(L783/H783), "", L783/H783)</f>
        <v>0</v>
      </c>
    </row>
    <row r="784" spans="1:14" ht="26.4" x14ac:dyDescent="0.25">
      <c r="A784" s="103" t="str">
        <f t="shared" si="88"/>
        <v>GS &lt; 50 (Low)</v>
      </c>
      <c r="D784" s="129" t="s">
        <v>74</v>
      </c>
      <c r="E784" s="25"/>
      <c r="F784" s="34">
        <f t="shared" si="89"/>
        <v>0</v>
      </c>
      <c r="G784" s="55"/>
      <c r="H784" s="130"/>
      <c r="I784" s="35">
        <f t="shared" si="90"/>
        <v>0</v>
      </c>
      <c r="J784" s="56"/>
      <c r="K784" s="118"/>
      <c r="L784" s="119"/>
      <c r="M784" s="120"/>
    </row>
    <row r="785" spans="1:14" x14ac:dyDescent="0.25">
      <c r="A785" s="103" t="str">
        <f t="shared" si="88"/>
        <v>GS &lt; 50 (Low)</v>
      </c>
      <c r="B785" s="103" t="s">
        <v>12</v>
      </c>
      <c r="D785" s="25" t="s">
        <v>75</v>
      </c>
      <c r="E785" s="25"/>
      <c r="F785" s="34">
        <f t="shared" si="89"/>
        <v>9.8000000000000004E-2</v>
      </c>
      <c r="G785" s="55">
        <f>IF(AND(E754*12&gt;=150000),OffPeakPer*E754*E756,OffPeakPer*E754)</f>
        <v>640</v>
      </c>
      <c r="H785" s="130">
        <f>G785*F785</f>
        <v>62.72</v>
      </c>
      <c r="I785" s="35">
        <f t="shared" si="90"/>
        <v>9.8000000000000004E-2</v>
      </c>
      <c r="J785" s="56">
        <f>IF(AND(E754*12&gt;=150000),OffPeakPer*E754*E757,OffPeakPer*E754)</f>
        <v>640</v>
      </c>
      <c r="K785" s="118">
        <f>J785*I785</f>
        <v>62.72</v>
      </c>
      <c r="L785" s="119">
        <f>K785-H785</f>
        <v>0</v>
      </c>
      <c r="M785" s="120">
        <f>IF(ISERROR(L785/H785), "", L785/H785)</f>
        <v>0</v>
      </c>
    </row>
    <row r="786" spans="1:14" x14ac:dyDescent="0.25">
      <c r="A786" s="103" t="str">
        <f t="shared" si="88"/>
        <v>GS &lt; 50 (Low)</v>
      </c>
      <c r="B786" s="103" t="s">
        <v>12</v>
      </c>
      <c r="D786" s="25" t="s">
        <v>76</v>
      </c>
      <c r="E786" s="25"/>
      <c r="F786" s="34">
        <f t="shared" si="89"/>
        <v>0.157</v>
      </c>
      <c r="G786" s="55">
        <f>IF(AND(E754*12&gt;=150000),MidPeakPer*E754*E756,MidPeakPer*E754)</f>
        <v>180</v>
      </c>
      <c r="H786" s="130">
        <f>G786*F786</f>
        <v>28.26</v>
      </c>
      <c r="I786" s="35">
        <f t="shared" si="90"/>
        <v>0.157</v>
      </c>
      <c r="J786" s="56">
        <f>IF(AND(E754*12&gt;=150000),MidPeakPer*E754*E757,MidPeakPer*E754)</f>
        <v>180</v>
      </c>
      <c r="K786" s="118">
        <f>J786*I786</f>
        <v>28.26</v>
      </c>
      <c r="L786" s="119">
        <f>K786-H786</f>
        <v>0</v>
      </c>
      <c r="M786" s="120">
        <f>IF(ISERROR(L786/H786), "", L786/H786)</f>
        <v>0</v>
      </c>
    </row>
    <row r="787" spans="1:14" ht="13.8" thickBot="1" x14ac:dyDescent="0.3">
      <c r="A787" s="103" t="str">
        <f t="shared" si="88"/>
        <v>GS &lt; 50 (Low)</v>
      </c>
      <c r="B787" s="103" t="s">
        <v>12</v>
      </c>
      <c r="D787" s="103" t="s">
        <v>77</v>
      </c>
      <c r="E787" s="25"/>
      <c r="F787" s="34">
        <f t="shared" si="89"/>
        <v>0.20300000000000001</v>
      </c>
      <c r="G787" s="55">
        <f>IF(AND(E754*12&gt;=150000),OnPeakPer*E754*E756,OnPeakPer*E754)</f>
        <v>180</v>
      </c>
      <c r="H787" s="130">
        <f>G787*F787</f>
        <v>36.54</v>
      </c>
      <c r="I787" s="35">
        <f t="shared" si="90"/>
        <v>0.20300000000000001</v>
      </c>
      <c r="J787" s="56">
        <f>IF(AND(E754*12&gt;=150000),OnPeakPer*E754*E757,OnPeakPer*E754)</f>
        <v>180</v>
      </c>
      <c r="K787" s="118">
        <f>J787*I787</f>
        <v>36.54</v>
      </c>
      <c r="L787" s="119">
        <f>K787-H787</f>
        <v>0</v>
      </c>
      <c r="M787" s="120">
        <f>IF(ISERROR(L787/H787), "", L787/H787)</f>
        <v>0</v>
      </c>
    </row>
    <row r="788" spans="1:14" ht="13.2" hidden="1" customHeight="1" x14ac:dyDescent="0.25">
      <c r="A788" s="103" t="str">
        <f t="shared" si="88"/>
        <v>GS &lt; 50 (Low)</v>
      </c>
      <c r="B788" s="103" t="s">
        <v>78</v>
      </c>
      <c r="D788" s="25" t="s">
        <v>79</v>
      </c>
      <c r="E788" s="25"/>
      <c r="F788" s="34">
        <f t="shared" si="89"/>
        <v>0.11308</v>
      </c>
      <c r="G788" s="55">
        <f>IF(AND(E754*12&gt;=150000),E754*E756,E754)</f>
        <v>1000</v>
      </c>
      <c r="H788" s="130">
        <f>G788*F788</f>
        <v>113.08</v>
      </c>
      <c r="I788" s="35">
        <f t="shared" si="90"/>
        <v>0.11308</v>
      </c>
      <c r="J788" s="56">
        <f>IF(AND(E754*12&gt;=150000),E754*E757,E754)</f>
        <v>1000</v>
      </c>
      <c r="K788" s="118">
        <f>J788*I788</f>
        <v>113.08</v>
      </c>
      <c r="L788" s="119">
        <f>K788-H788</f>
        <v>0</v>
      </c>
      <c r="M788" s="120">
        <f>IF(ISERROR(L788/H788), "", L788/H788)</f>
        <v>0</v>
      </c>
    </row>
    <row r="789" spans="1:14" ht="13.8" hidden="1" customHeight="1" thickBot="1" x14ac:dyDescent="0.3">
      <c r="A789" s="103" t="str">
        <f t="shared" si="88"/>
        <v>GS &lt; 50 (Low)</v>
      </c>
      <c r="B789" s="103" t="s">
        <v>17</v>
      </c>
      <c r="D789" s="25" t="s">
        <v>80</v>
      </c>
      <c r="E789" s="25"/>
      <c r="F789" s="34">
        <f t="shared" si="89"/>
        <v>0.11308</v>
      </c>
      <c r="G789" s="55">
        <f>IF(AND(E754*12&gt;=150000),E754*E756,E754)</f>
        <v>1000</v>
      </c>
      <c r="H789" s="130">
        <f>G789*F789</f>
        <v>113.08</v>
      </c>
      <c r="I789" s="35">
        <f t="shared" si="90"/>
        <v>0.11308</v>
      </c>
      <c r="J789" s="56">
        <f>IF(AND(E754*12&gt;=150000),E754*E757,E754)</f>
        <v>1000</v>
      </c>
      <c r="K789" s="118">
        <f>J789*I789</f>
        <v>113.08</v>
      </c>
      <c r="L789" s="119">
        <f>K789-H789</f>
        <v>0</v>
      </c>
      <c r="M789" s="120">
        <f>IF(ISERROR(L789/H789), "", L789/H789)</f>
        <v>0</v>
      </c>
    </row>
    <row r="790" spans="1:14" ht="13.8" thickBot="1" x14ac:dyDescent="0.3">
      <c r="A790" s="103" t="str">
        <f t="shared" si="88"/>
        <v>GS &lt; 50 (Low)</v>
      </c>
      <c r="D790" s="58"/>
      <c r="E790" s="59"/>
      <c r="F790" s="60"/>
      <c r="G790" s="61"/>
      <c r="H790" s="62"/>
      <c r="I790" s="60"/>
      <c r="J790" s="63"/>
      <c r="K790" s="62"/>
      <c r="L790" s="64"/>
      <c r="M790" s="65"/>
    </row>
    <row r="791" spans="1:14" x14ac:dyDescent="0.25">
      <c r="A791" s="103" t="str">
        <f t="shared" si="88"/>
        <v>GS &lt; 50 (Low)</v>
      </c>
      <c r="B791" s="103" t="s">
        <v>12</v>
      </c>
      <c r="D791" s="135" t="s">
        <v>81</v>
      </c>
      <c r="E791" s="25"/>
      <c r="F791" s="136"/>
      <c r="G791" s="137"/>
      <c r="H791" s="138">
        <f>SUM(H781:H787,H780)</f>
        <v>232.93145627298281</v>
      </c>
      <c r="I791" s="139"/>
      <c r="J791" s="139"/>
      <c r="K791" s="138">
        <f>SUM(K781:K787,K780)</f>
        <v>238.2569483401021</v>
      </c>
      <c r="L791" s="140">
        <f>K791-H791</f>
        <v>5.3254920671192849</v>
      </c>
      <c r="M791" s="141">
        <f>IF((H791)=0,"",(L791/H791))</f>
        <v>2.2862914920679937E-2</v>
      </c>
    </row>
    <row r="792" spans="1:14" x14ac:dyDescent="0.25">
      <c r="A792" s="103" t="str">
        <f t="shared" si="88"/>
        <v>GS &lt; 50 (Low)</v>
      </c>
      <c r="B792" s="103" t="s">
        <v>12</v>
      </c>
      <c r="D792" s="142" t="s">
        <v>82</v>
      </c>
      <c r="E792" s="25"/>
      <c r="F792" s="136">
        <v>0.13</v>
      </c>
      <c r="G792" s="143"/>
      <c r="H792" s="144">
        <f>H791*F792</f>
        <v>30.281089315487765</v>
      </c>
      <c r="I792" s="145">
        <v>0.13</v>
      </c>
      <c r="J792" s="115"/>
      <c r="K792" s="144">
        <f>K791*I792</f>
        <v>30.973403284213273</v>
      </c>
      <c r="L792" s="119">
        <f>K792-H792</f>
        <v>0.69231396872550732</v>
      </c>
      <c r="M792" s="146">
        <f>IF((H792)=0,"",(L792/H792))</f>
        <v>2.2862914920679947E-2</v>
      </c>
    </row>
    <row r="793" spans="1:14" ht="14.4" x14ac:dyDescent="0.3">
      <c r="A793" s="103" t="str">
        <f t="shared" si="88"/>
        <v>GS &lt; 50 (Low)</v>
      </c>
      <c r="B793" s="103" t="s">
        <v>12</v>
      </c>
      <c r="D793" s="142" t="s">
        <v>83</v>
      </c>
      <c r="E793" s="147"/>
      <c r="F793" s="148">
        <f>OER</f>
        <v>0.23499999999999999</v>
      </c>
      <c r="G793" s="143"/>
      <c r="H793" s="144">
        <f>IF(OR(ISNUMBER(SEARCH("[DGEN]", E752))=TRUE, ISNUMBER(SEARCH("STREET LIGHT", E752))=TRUE), 0, IF(AND(E754=0, E755=0),0, IF(AND(E755=0, E754*12&gt;250000), 0, IF(AND(E754=0, E755&gt;=50), 0, IF(E754*12&lt;=250000, F793*H791*-1, IF(E755&lt;50, F793*H791*-1, 0))))))</f>
        <v>-54.738892224150959</v>
      </c>
      <c r="I793" s="148">
        <f>OER</f>
        <v>0.23499999999999999</v>
      </c>
      <c r="J793" s="115"/>
      <c r="K793" s="144">
        <f>IF(OR(ISNUMBER(SEARCH("[DGEN]", E752))=TRUE, ISNUMBER(SEARCH("STREET LIGHT", E752))=TRUE), 0, IF(AND(E754=0, E755=0),0, IF(AND(E755=0, E754*12&gt;250000), 0, IF(AND(E754=0, E755&gt;=50), 0, IF(E754*12&lt;=250000, I793*K791*-1, IF(E755&lt;50, I793*K791*-1, 0))))))</f>
        <v>-55.99038285992399</v>
      </c>
      <c r="L793" s="119">
        <f>K793-H793</f>
        <v>-1.2514906357730311</v>
      </c>
      <c r="M793" s="146"/>
    </row>
    <row r="794" spans="1:14" ht="13.8" thickBot="1" x14ac:dyDescent="0.3">
      <c r="A794" s="103" t="str">
        <f t="shared" si="88"/>
        <v>GS &lt; 50 (Low)</v>
      </c>
      <c r="B794" s="103" t="s">
        <v>84</v>
      </c>
      <c r="C794" s="24">
        <f>B29</f>
        <v>14</v>
      </c>
      <c r="D794" s="247" t="s">
        <v>85</v>
      </c>
      <c r="E794" s="247"/>
      <c r="F794" s="77"/>
      <c r="G794" s="78"/>
      <c r="H794" s="79">
        <f>H791+H792+H793</f>
        <v>208.4736533643196</v>
      </c>
      <c r="I794" s="80"/>
      <c r="J794" s="80"/>
      <c r="K794" s="81">
        <f>K791+K792+K793</f>
        <v>213.23996876439136</v>
      </c>
      <c r="L794" s="82">
        <f>K794-H794</f>
        <v>4.7663154000717611</v>
      </c>
      <c r="M794" s="83">
        <f>IF((H794)=0,"",(L794/H794))</f>
        <v>2.2862914920679944E-2</v>
      </c>
    </row>
    <row r="795" spans="1:14" ht="13.8" thickBot="1" x14ac:dyDescent="0.3">
      <c r="A795" s="103" t="str">
        <f t="shared" si="88"/>
        <v>GS &lt; 50 (Low)</v>
      </c>
      <c r="B795" s="103" t="s">
        <v>12</v>
      </c>
      <c r="D795" s="58"/>
      <c r="E795" s="59"/>
      <c r="F795" s="60"/>
      <c r="G795" s="61"/>
      <c r="H795" s="62"/>
      <c r="I795" s="60"/>
      <c r="J795" s="63"/>
      <c r="K795" s="62"/>
      <c r="L795" s="64"/>
      <c r="M795" s="65"/>
    </row>
    <row r="798" spans="1:14" x14ac:dyDescent="0.25">
      <c r="C798" s="103"/>
      <c r="D798" s="104" t="s">
        <v>34</v>
      </c>
      <c r="E798" s="246" t="str">
        <f>D30</f>
        <v>GS &lt; 50 (High)</v>
      </c>
      <c r="F798" s="246"/>
      <c r="G798" s="246"/>
      <c r="H798" s="246"/>
      <c r="I798" s="246"/>
      <c r="J798" s="246"/>
      <c r="K798" s="103" t="str">
        <f>IF(N750="DEMAND - INTERVAL","RTSR - INTERVAL METERED","")</f>
        <v/>
      </c>
    </row>
    <row r="799" spans="1:14" x14ac:dyDescent="0.25">
      <c r="C799" s="103"/>
      <c r="D799" s="104" t="s">
        <v>35</v>
      </c>
      <c r="E799" s="236" t="str">
        <f>H30</f>
        <v>RPP</v>
      </c>
      <c r="F799" s="236"/>
      <c r="G799" s="236"/>
      <c r="H799" s="20"/>
      <c r="I799" s="20"/>
    </row>
    <row r="800" spans="1:14" ht="15.6" x14ac:dyDescent="0.25">
      <c r="C800" s="103"/>
      <c r="D800" s="104" t="s">
        <v>36</v>
      </c>
      <c r="E800" s="21">
        <f>K30</f>
        <v>5000</v>
      </c>
      <c r="F800" s="105" t="s">
        <v>11</v>
      </c>
      <c r="J800" s="22"/>
      <c r="K800" s="22"/>
      <c r="L800" s="22"/>
      <c r="M800" s="22"/>
      <c r="N800" s="22"/>
    </row>
    <row r="801" spans="1:13" ht="15.6" x14ac:dyDescent="0.3">
      <c r="C801" s="103"/>
      <c r="D801" s="104" t="s">
        <v>37</v>
      </c>
      <c r="E801" s="21">
        <f>L30</f>
        <v>0</v>
      </c>
      <c r="F801" s="106" t="s">
        <v>16</v>
      </c>
      <c r="G801" s="107"/>
      <c r="H801" s="108"/>
      <c r="I801" s="108"/>
      <c r="J801" s="108"/>
    </row>
    <row r="802" spans="1:13" x14ac:dyDescent="0.25">
      <c r="C802" s="103"/>
      <c r="D802" s="104" t="s">
        <v>38</v>
      </c>
      <c r="E802" s="23">
        <f>I30</f>
        <v>1.0415000000000001</v>
      </c>
    </row>
    <row r="803" spans="1:13" x14ac:dyDescent="0.25">
      <c r="C803" s="103"/>
      <c r="D803" s="104" t="s">
        <v>39</v>
      </c>
      <c r="E803" s="23">
        <f>J30</f>
        <v>1.0415000000000001</v>
      </c>
    </row>
    <row r="804" spans="1:13" x14ac:dyDescent="0.25">
      <c r="C804" s="103"/>
    </row>
    <row r="805" spans="1:13" x14ac:dyDescent="0.25">
      <c r="C805" s="103"/>
      <c r="E805" s="105"/>
      <c r="F805" s="237" t="s">
        <v>40</v>
      </c>
      <c r="G805" s="238"/>
      <c r="H805" s="239"/>
      <c r="I805" s="237" t="s">
        <v>41</v>
      </c>
      <c r="J805" s="238"/>
      <c r="K805" s="239"/>
      <c r="L805" s="237" t="s">
        <v>42</v>
      </c>
      <c r="M805" s="239"/>
    </row>
    <row r="806" spans="1:13" x14ac:dyDescent="0.25">
      <c r="C806" s="103"/>
      <c r="E806" s="240"/>
      <c r="F806" s="109" t="s">
        <v>43</v>
      </c>
      <c r="G806" s="109" t="s">
        <v>44</v>
      </c>
      <c r="H806" s="110" t="s">
        <v>45</v>
      </c>
      <c r="I806" s="109" t="s">
        <v>43</v>
      </c>
      <c r="J806" s="111" t="s">
        <v>44</v>
      </c>
      <c r="K806" s="110" t="s">
        <v>45</v>
      </c>
      <c r="L806" s="242" t="s">
        <v>46</v>
      </c>
      <c r="M806" s="244" t="s">
        <v>47</v>
      </c>
    </row>
    <row r="807" spans="1:13" x14ac:dyDescent="0.25">
      <c r="C807" s="103"/>
      <c r="E807" s="241"/>
      <c r="F807" s="112" t="s">
        <v>48</v>
      </c>
      <c r="G807" s="112"/>
      <c r="H807" s="113" t="s">
        <v>48</v>
      </c>
      <c r="I807" s="112" t="s">
        <v>48</v>
      </c>
      <c r="J807" s="113"/>
      <c r="K807" s="113" t="s">
        <v>48</v>
      </c>
      <c r="L807" s="243"/>
      <c r="M807" s="245"/>
    </row>
    <row r="808" spans="1:13" x14ac:dyDescent="0.25">
      <c r="A808" s="103" t="str">
        <f>$E798</f>
        <v>GS &lt; 50 (High)</v>
      </c>
      <c r="D808" s="114" t="s">
        <v>49</v>
      </c>
      <c r="E808" s="25"/>
      <c r="F808" s="26">
        <f>F186</f>
        <v>27.24</v>
      </c>
      <c r="G808" s="115">
        <v>1</v>
      </c>
      <c r="H808" s="116">
        <f>G808*F808</f>
        <v>27.24</v>
      </c>
      <c r="I808" s="29">
        <f>I186</f>
        <v>27.24</v>
      </c>
      <c r="J808" s="117">
        <f>G808</f>
        <v>1</v>
      </c>
      <c r="K808" s="118">
        <f>J808*I808</f>
        <v>27.24</v>
      </c>
      <c r="L808" s="119">
        <f>K808-H808</f>
        <v>0</v>
      </c>
      <c r="M808" s="120">
        <f>IF(ISERROR(L808/H808), "", L808/H808)</f>
        <v>0</v>
      </c>
    </row>
    <row r="809" spans="1:13" x14ac:dyDescent="0.25">
      <c r="A809" s="103" t="str">
        <f t="shared" ref="A809:A841" si="95">A808</f>
        <v>GS &lt; 50 (High)</v>
      </c>
      <c r="D809" s="114" t="s">
        <v>50</v>
      </c>
      <c r="E809" s="25"/>
      <c r="F809" s="34">
        <f t="shared" ref="F809:F835" si="96">F187</f>
        <v>3.7600000000000001E-2</v>
      </c>
      <c r="G809" s="115">
        <f>IF($E801&gt;0, $E801, $E800)</f>
        <v>5000</v>
      </c>
      <c r="H809" s="116">
        <f>G809*F809</f>
        <v>188</v>
      </c>
      <c r="I809" s="35">
        <f t="shared" ref="I809:I835" si="97">I187</f>
        <v>4.1500000000000002E-2</v>
      </c>
      <c r="J809" s="117">
        <f>IF($E801&gt;0, $E801, $E800)</f>
        <v>5000</v>
      </c>
      <c r="K809" s="118">
        <f>J809*I809</f>
        <v>207.5</v>
      </c>
      <c r="L809" s="119">
        <f>K809-H809</f>
        <v>19.5</v>
      </c>
      <c r="M809" s="120">
        <f>IF(ISERROR(L809/H809), "", L809/H809)</f>
        <v>0.10372340425531915</v>
      </c>
    </row>
    <row r="810" spans="1:13" ht="13.2" hidden="1" customHeight="1" x14ac:dyDescent="0.25">
      <c r="A810" s="103" t="str">
        <f t="shared" si="95"/>
        <v>GS &lt; 50 (High)</v>
      </c>
      <c r="D810" s="114" t="s">
        <v>51</v>
      </c>
      <c r="E810" s="25"/>
      <c r="F810" s="34">
        <f t="shared" si="96"/>
        <v>0</v>
      </c>
      <c r="G810" s="115">
        <f>IF($E801&gt;0, $E801, $E800)</f>
        <v>5000</v>
      </c>
      <c r="H810" s="116">
        <v>0</v>
      </c>
      <c r="I810" s="35">
        <f t="shared" si="97"/>
        <v>0</v>
      </c>
      <c r="J810" s="117">
        <f>IF($E801&gt;0, $E801, $E800)</f>
        <v>5000</v>
      </c>
      <c r="K810" s="118">
        <v>0</v>
      </c>
      <c r="L810" s="119"/>
      <c r="M810" s="120"/>
    </row>
    <row r="811" spans="1:13" ht="13.2" hidden="1" customHeight="1" x14ac:dyDescent="0.25">
      <c r="A811" s="103" t="str">
        <f t="shared" si="95"/>
        <v>GS &lt; 50 (High)</v>
      </c>
      <c r="D811" s="114" t="s">
        <v>52</v>
      </c>
      <c r="E811" s="25"/>
      <c r="F811" s="34">
        <f t="shared" si="96"/>
        <v>0</v>
      </c>
      <c r="G811" s="115">
        <f>IF($E801&gt;0, $E801, $E800)</f>
        <v>5000</v>
      </c>
      <c r="H811" s="116">
        <v>0</v>
      </c>
      <c r="I811" s="35">
        <f t="shared" si="97"/>
        <v>0</v>
      </c>
      <c r="J811" s="121">
        <f>IF($E801&gt;0, $E801, $E800)</f>
        <v>5000</v>
      </c>
      <c r="K811" s="118">
        <v>0</v>
      </c>
      <c r="L811" s="119">
        <f t="shared" ref="L811:L829" si="98">K811-H811</f>
        <v>0</v>
      </c>
      <c r="M811" s="120" t="str">
        <f>IF(ISERROR(L811/H811), "", L811/H811)</f>
        <v/>
      </c>
    </row>
    <row r="812" spans="1:13" x14ac:dyDescent="0.25">
      <c r="A812" s="103" t="str">
        <f t="shared" si="95"/>
        <v>GS &lt; 50 (High)</v>
      </c>
      <c r="D812" s="114" t="s">
        <v>53</v>
      </c>
      <c r="E812" s="25"/>
      <c r="F812" s="26">
        <f t="shared" si="96"/>
        <v>0</v>
      </c>
      <c r="G812" s="115">
        <v>1</v>
      </c>
      <c r="H812" s="116">
        <f>G812*F812</f>
        <v>0</v>
      </c>
      <c r="I812" s="29">
        <f t="shared" si="97"/>
        <v>0</v>
      </c>
      <c r="J812" s="117">
        <f>G812</f>
        <v>1</v>
      </c>
      <c r="K812" s="118">
        <f>J812*I812</f>
        <v>0</v>
      </c>
      <c r="L812" s="119">
        <f t="shared" si="98"/>
        <v>0</v>
      </c>
      <c r="M812" s="120" t="str">
        <f>IF(ISERROR(L812/H812), "", L812/H812)</f>
        <v/>
      </c>
    </row>
    <row r="813" spans="1:13" x14ac:dyDescent="0.25">
      <c r="A813" s="103" t="str">
        <f t="shared" si="95"/>
        <v>GS &lt; 50 (High)</v>
      </c>
      <c r="D813" s="114" t="s">
        <v>54</v>
      </c>
      <c r="E813" s="25"/>
      <c r="F813" s="36">
        <f t="shared" si="96"/>
        <v>2.1873692150652917E-3</v>
      </c>
      <c r="G813" s="115">
        <f>IF($E801&gt;0, $E801, $E800)</f>
        <v>5000</v>
      </c>
      <c r="H813" s="116">
        <f>G813*F813</f>
        <v>10.936846075326459</v>
      </c>
      <c r="I813" s="35">
        <f t="shared" si="97"/>
        <v>2.1873692150652917E-3</v>
      </c>
      <c r="J813" s="117">
        <f>IF($E801&gt;0, $E801, $E800)</f>
        <v>5000</v>
      </c>
      <c r="K813" s="118">
        <f>J813*I813</f>
        <v>10.936846075326459</v>
      </c>
      <c r="L813" s="119">
        <f t="shared" si="98"/>
        <v>0</v>
      </c>
      <c r="M813" s="120">
        <f>IF(ISERROR(L813/H813), "", L813/H813)</f>
        <v>0</v>
      </c>
    </row>
    <row r="814" spans="1:13" x14ac:dyDescent="0.25">
      <c r="A814" s="103" t="str">
        <f t="shared" si="95"/>
        <v>GS &lt; 50 (High)</v>
      </c>
      <c r="B814" s="103" t="s">
        <v>55</v>
      </c>
      <c r="C814" s="24">
        <f>B30</f>
        <v>15</v>
      </c>
      <c r="D814" s="46" t="s">
        <v>56</v>
      </c>
      <c r="E814" s="47"/>
      <c r="F814" s="48"/>
      <c r="G814" s="49"/>
      <c r="H814" s="50">
        <f>SUM(H808:H813)</f>
        <v>226.17684607532647</v>
      </c>
      <c r="I814" s="51"/>
      <c r="J814" s="52"/>
      <c r="K814" s="50">
        <f>SUM(K808:K813)</f>
        <v>245.67684607532647</v>
      </c>
      <c r="L814" s="41">
        <f t="shared" si="98"/>
        <v>19.5</v>
      </c>
      <c r="M814" s="42">
        <f>IF((H814)=0,"",(L814/H814))</f>
        <v>8.6215721628312356E-2</v>
      </c>
    </row>
    <row r="815" spans="1:13" x14ac:dyDescent="0.25">
      <c r="A815" s="103" t="str">
        <f t="shared" si="95"/>
        <v>GS &lt; 50 (High)</v>
      </c>
      <c r="D815" s="123" t="s">
        <v>57</v>
      </c>
      <c r="E815" s="25"/>
      <c r="F815" s="34">
        <f t="shared" si="96"/>
        <v>0.12752000000000002</v>
      </c>
      <c r="G815" s="43">
        <f>IF(F815=0, 0, $E800*E802-E800)</f>
        <v>207.50000000000091</v>
      </c>
      <c r="H815" s="28">
        <f t="shared" ref="H815:H822" si="99">G815*F815</f>
        <v>26.460400000000121</v>
      </c>
      <c r="I815" s="35">
        <f t="shared" si="97"/>
        <v>0.12752000000000002</v>
      </c>
      <c r="J815" s="44">
        <f>IF(I815=0, 0, E800*E803-E800)</f>
        <v>207.50000000000091</v>
      </c>
      <c r="K815" s="31">
        <f t="shared" ref="K815:K822" si="100">J815*I815</f>
        <v>26.460400000000121</v>
      </c>
      <c r="L815" s="119">
        <f t="shared" si="98"/>
        <v>0</v>
      </c>
      <c r="M815" s="120">
        <f t="shared" ref="M815:M822" si="101">IF(ISERROR(L815/H815), "", L815/H815)</f>
        <v>0</v>
      </c>
    </row>
    <row r="816" spans="1:13" ht="26.4" x14ac:dyDescent="0.25">
      <c r="A816" s="103" t="str">
        <f t="shared" si="95"/>
        <v>GS &lt; 50 (High)</v>
      </c>
      <c r="D816" s="123" t="s">
        <v>58</v>
      </c>
      <c r="E816" s="25"/>
      <c r="F816" s="36">
        <f t="shared" si="96"/>
        <v>0</v>
      </c>
      <c r="G816" s="55">
        <f>IF($E801&gt;0, $E801, $E800)</f>
        <v>5000</v>
      </c>
      <c r="H816" s="116">
        <f t="shared" si="99"/>
        <v>0</v>
      </c>
      <c r="I816" s="35">
        <f t="shared" si="97"/>
        <v>0</v>
      </c>
      <c r="J816" s="56">
        <f>IF($E801&gt;0, $E801, $E800)</f>
        <v>5000</v>
      </c>
      <c r="K816" s="118">
        <f t="shared" si="100"/>
        <v>0</v>
      </c>
      <c r="L816" s="119">
        <f t="shared" si="98"/>
        <v>0</v>
      </c>
      <c r="M816" s="120" t="str">
        <f t="shared" si="101"/>
        <v/>
      </c>
    </row>
    <row r="817" spans="1:14" x14ac:dyDescent="0.25">
      <c r="A817" s="103" t="str">
        <f t="shared" si="95"/>
        <v>GS &lt; 50 (High)</v>
      </c>
      <c r="D817" s="123" t="s">
        <v>59</v>
      </c>
      <c r="E817" s="25"/>
      <c r="F817" s="36">
        <f t="shared" si="96"/>
        <v>0</v>
      </c>
      <c r="G817" s="55">
        <f>IF($E801&gt;0, $E801, $E800)</f>
        <v>5000</v>
      </c>
      <c r="H817" s="116">
        <f t="shared" si="99"/>
        <v>0</v>
      </c>
      <c r="I817" s="35">
        <f t="shared" si="97"/>
        <v>0</v>
      </c>
      <c r="J817" s="56">
        <f>IF($E801&gt;0, $E801, $E800)</f>
        <v>5000</v>
      </c>
      <c r="K817" s="118">
        <f t="shared" si="100"/>
        <v>0</v>
      </c>
      <c r="L817" s="119">
        <f t="shared" si="98"/>
        <v>0</v>
      </c>
      <c r="M817" s="120" t="str">
        <f t="shared" si="101"/>
        <v/>
      </c>
    </row>
    <row r="818" spans="1:14" x14ac:dyDescent="0.25">
      <c r="A818" s="103" t="str">
        <f t="shared" si="95"/>
        <v>GS &lt; 50 (High)</v>
      </c>
      <c r="D818" s="123" t="s">
        <v>60</v>
      </c>
      <c r="E818" s="25"/>
      <c r="F818" s="34">
        <f t="shared" si="96"/>
        <v>0</v>
      </c>
      <c r="G818" s="55">
        <f>E800</f>
        <v>5000</v>
      </c>
      <c r="H818" s="116">
        <f t="shared" si="99"/>
        <v>0</v>
      </c>
      <c r="I818" s="35">
        <f t="shared" si="97"/>
        <v>0</v>
      </c>
      <c r="J818" s="56">
        <f>E800</f>
        <v>5000</v>
      </c>
      <c r="K818" s="118">
        <f t="shared" si="100"/>
        <v>0</v>
      </c>
      <c r="L818" s="119">
        <f t="shared" si="98"/>
        <v>0</v>
      </c>
      <c r="M818" s="120" t="str">
        <f t="shared" si="101"/>
        <v/>
      </c>
    </row>
    <row r="819" spans="1:14" x14ac:dyDescent="0.25">
      <c r="A819" s="103" t="str">
        <f t="shared" si="95"/>
        <v>GS &lt; 50 (High)</v>
      </c>
      <c r="D819" s="114" t="s">
        <v>61</v>
      </c>
      <c r="E819" s="25"/>
      <c r="F819" s="36">
        <f t="shared" si="96"/>
        <v>1.5649707472969784E-3</v>
      </c>
      <c r="G819" s="55">
        <f>IF($E801&gt;0, $E801, $E800)</f>
        <v>5000</v>
      </c>
      <c r="H819" s="116">
        <f t="shared" si="99"/>
        <v>7.8248537364848918</v>
      </c>
      <c r="I819" s="35">
        <f t="shared" si="97"/>
        <v>1.6365128144162761E-3</v>
      </c>
      <c r="J819" s="56">
        <f>IF($E801&gt;0, $E801, $E800)</f>
        <v>5000</v>
      </c>
      <c r="K819" s="118">
        <f t="shared" si="100"/>
        <v>8.1825640720813801</v>
      </c>
      <c r="L819" s="119">
        <f t="shared" si="98"/>
        <v>0.35771033559648835</v>
      </c>
      <c r="M819" s="120">
        <f t="shared" si="101"/>
        <v>4.5714635396773597E-2</v>
      </c>
    </row>
    <row r="820" spans="1:14" ht="26.4" x14ac:dyDescent="0.25">
      <c r="A820" s="103" t="str">
        <f t="shared" si="95"/>
        <v>GS &lt; 50 (High)</v>
      </c>
      <c r="D820" s="123" t="s">
        <v>62</v>
      </c>
      <c r="E820" s="25"/>
      <c r="F820" s="36">
        <f t="shared" si="96"/>
        <v>0.42</v>
      </c>
      <c r="G820" s="115">
        <v>1</v>
      </c>
      <c r="H820" s="116">
        <f t="shared" si="99"/>
        <v>0.42</v>
      </c>
      <c r="I820" s="45">
        <f t="shared" si="97"/>
        <v>0.42</v>
      </c>
      <c r="J820" s="121">
        <v>1</v>
      </c>
      <c r="K820" s="118">
        <f t="shared" si="100"/>
        <v>0.42</v>
      </c>
      <c r="L820" s="119">
        <f t="shared" si="98"/>
        <v>0</v>
      </c>
      <c r="M820" s="120">
        <f t="shared" si="101"/>
        <v>0</v>
      </c>
    </row>
    <row r="821" spans="1:14" x14ac:dyDescent="0.25">
      <c r="A821" s="103" t="str">
        <f t="shared" si="95"/>
        <v>GS &lt; 50 (High)</v>
      </c>
      <c r="D821" s="114" t="s">
        <v>63</v>
      </c>
      <c r="E821" s="25"/>
      <c r="F821" s="36">
        <f t="shared" si="96"/>
        <v>0</v>
      </c>
      <c r="G821" s="115">
        <v>1</v>
      </c>
      <c r="H821" s="116">
        <f t="shared" si="99"/>
        <v>0</v>
      </c>
      <c r="I821" s="29">
        <f t="shared" si="97"/>
        <v>0</v>
      </c>
      <c r="J821" s="121">
        <v>1</v>
      </c>
      <c r="K821" s="118">
        <f t="shared" si="100"/>
        <v>0</v>
      </c>
      <c r="L821" s="119">
        <f t="shared" si="98"/>
        <v>0</v>
      </c>
      <c r="M821" s="120" t="str">
        <f t="shared" si="101"/>
        <v/>
      </c>
    </row>
    <row r="822" spans="1:14" x14ac:dyDescent="0.25">
      <c r="A822" s="103" t="str">
        <f t="shared" si="95"/>
        <v>GS &lt; 50 (High)</v>
      </c>
      <c r="D822" s="114" t="s">
        <v>64</v>
      </c>
      <c r="E822" s="25"/>
      <c r="F822" s="34">
        <f t="shared" si="96"/>
        <v>1.3278631062052729E-4</v>
      </c>
      <c r="G822" s="55">
        <f>IF($E801&gt;0, $E801, $E800)</f>
        <v>5000</v>
      </c>
      <c r="H822" s="116">
        <f t="shared" si="99"/>
        <v>0.66393155310263641</v>
      </c>
      <c r="I822" s="35">
        <f t="shared" si="97"/>
        <v>1.3278631062052729E-4</v>
      </c>
      <c r="J822" s="56">
        <f>IF($E801&gt;0, $E801, $E800)</f>
        <v>5000</v>
      </c>
      <c r="K822" s="118">
        <f t="shared" si="100"/>
        <v>0.66393155310263641</v>
      </c>
      <c r="L822" s="119">
        <f t="shared" si="98"/>
        <v>0</v>
      </c>
      <c r="M822" s="120">
        <f t="shared" si="101"/>
        <v>0</v>
      </c>
    </row>
    <row r="823" spans="1:14" ht="26.4" x14ac:dyDescent="0.25">
      <c r="A823" s="103" t="str">
        <f t="shared" si="95"/>
        <v>GS &lt; 50 (High)</v>
      </c>
      <c r="B823" s="103" t="s">
        <v>65</v>
      </c>
      <c r="C823" s="24">
        <f>B30</f>
        <v>15</v>
      </c>
      <c r="D823" s="46" t="s">
        <v>66</v>
      </c>
      <c r="E823" s="47"/>
      <c r="F823" s="48"/>
      <c r="G823" s="49"/>
      <c r="H823" s="50">
        <f>SUM(H814:H822)</f>
        <v>261.54603136491414</v>
      </c>
      <c r="I823" s="51"/>
      <c r="J823" s="52"/>
      <c r="K823" s="50">
        <f>SUM(K814:K822)</f>
        <v>281.40374170051064</v>
      </c>
      <c r="L823" s="41">
        <f t="shared" si="98"/>
        <v>19.857710335596494</v>
      </c>
      <c r="M823" s="42">
        <f>IF((H823)=0,"",(L823/H823))</f>
        <v>7.5924342005750517E-2</v>
      </c>
    </row>
    <row r="824" spans="1:14" x14ac:dyDescent="0.25">
      <c r="A824" s="103" t="str">
        <f t="shared" si="95"/>
        <v>GS &lt; 50 (High)</v>
      </c>
      <c r="D824" s="126" t="s">
        <v>67</v>
      </c>
      <c r="E824" s="25"/>
      <c r="F824" s="36">
        <f t="shared" si="96"/>
        <v>1.3899999999999999E-2</v>
      </c>
      <c r="G824" s="43">
        <f>IF($E801&gt;0, $E801, $E800*$E802)</f>
        <v>5207.5000000000009</v>
      </c>
      <c r="H824" s="116">
        <f>G824*F824</f>
        <v>72.384250000000009</v>
      </c>
      <c r="I824" s="35">
        <f t="shared" si="97"/>
        <v>1.47E-2</v>
      </c>
      <c r="J824" s="44">
        <f>IF($E801&gt;0, $E801, $E800*$E803)</f>
        <v>5207.5000000000009</v>
      </c>
      <c r="K824" s="118">
        <f>J824*I824</f>
        <v>76.550250000000005</v>
      </c>
      <c r="L824" s="119">
        <f t="shared" si="98"/>
        <v>4.1659999999999968</v>
      </c>
      <c r="M824" s="120">
        <f>IF(ISERROR(L824/H824), "", L824/H824)</f>
        <v>5.7553956834532322E-2</v>
      </c>
      <c r="N824" s="127" t="str">
        <f>IF(ISERROR(ABS(M824)), "", IF(ABS(M824)&gt;=4%, "In the manager's summary, discuss the reasoning for the change in RTSR rates", ""))</f>
        <v>In the manager's summary, discuss the reasoning for the change in RTSR rates</v>
      </c>
    </row>
    <row r="825" spans="1:14" ht="26.4" x14ac:dyDescent="0.25">
      <c r="A825" s="103" t="str">
        <f t="shared" si="95"/>
        <v>GS &lt; 50 (High)</v>
      </c>
      <c r="D825" s="128" t="s">
        <v>68</v>
      </c>
      <c r="E825" s="25"/>
      <c r="F825" s="36">
        <f t="shared" si="96"/>
        <v>1.03E-2</v>
      </c>
      <c r="G825" s="43">
        <f>IF($E801&gt;0, $E801, $E800*$E802)</f>
        <v>5207.5000000000009</v>
      </c>
      <c r="H825" s="116">
        <f>G825*F825</f>
        <v>53.637250000000009</v>
      </c>
      <c r="I825" s="35">
        <f t="shared" si="97"/>
        <v>1.0800000000000001E-2</v>
      </c>
      <c r="J825" s="44">
        <f>IF($E801&gt;0, $E801, $E800*$E803)</f>
        <v>5207.5000000000009</v>
      </c>
      <c r="K825" s="118">
        <f>J825*I825</f>
        <v>56.241000000000014</v>
      </c>
      <c r="L825" s="119">
        <f t="shared" si="98"/>
        <v>2.6037500000000051</v>
      </c>
      <c r="M825" s="120">
        <f>IF(ISERROR(L825/H825), "", L825/H825)</f>
        <v>4.8543689320388439E-2</v>
      </c>
      <c r="N825" s="127" t="str">
        <f>IF(ISERROR(ABS(M825)), "", IF(ABS(M825)&gt;=4%, "In the manager's summary, discuss the reasoning for the change in RTSR rates", ""))</f>
        <v>In the manager's summary, discuss the reasoning for the change in RTSR rates</v>
      </c>
    </row>
    <row r="826" spans="1:14" ht="26.4" x14ac:dyDescent="0.25">
      <c r="A826" s="103" t="str">
        <f t="shared" si="95"/>
        <v>GS &lt; 50 (High)</v>
      </c>
      <c r="B826" s="103" t="s">
        <v>69</v>
      </c>
      <c r="C826" s="24">
        <f>B30</f>
        <v>15</v>
      </c>
      <c r="D826" s="46" t="s">
        <v>70</v>
      </c>
      <c r="E826" s="47"/>
      <c r="F826" s="48"/>
      <c r="G826" s="49"/>
      <c r="H826" s="50">
        <f>SUM(H823:H825)</f>
        <v>387.56753136491415</v>
      </c>
      <c r="I826" s="51"/>
      <c r="J826" s="52"/>
      <c r="K826" s="50">
        <f>SUM(K823:K825)</f>
        <v>414.19499170051063</v>
      </c>
      <c r="L826" s="41">
        <f t="shared" si="98"/>
        <v>26.627460335596481</v>
      </c>
      <c r="M826" s="42">
        <f>IF((H826)=0,"",(L826/H826))</f>
        <v>6.8704053308648816E-2</v>
      </c>
    </row>
    <row r="827" spans="1:14" ht="26.4" x14ac:dyDescent="0.25">
      <c r="A827" s="103" t="str">
        <f t="shared" si="95"/>
        <v>GS &lt; 50 (High)</v>
      </c>
      <c r="D827" s="129" t="s">
        <v>71</v>
      </c>
      <c r="E827" s="25"/>
      <c r="F827" s="34">
        <f t="shared" si="96"/>
        <v>4.7000000000000002E-3</v>
      </c>
      <c r="G827" s="43">
        <f>E800*E802</f>
        <v>5207.5000000000009</v>
      </c>
      <c r="H827" s="53">
        <f>G827*F827</f>
        <v>24.475250000000006</v>
      </c>
      <c r="I827" s="35">
        <f t="shared" si="97"/>
        <v>4.7000000000000002E-3</v>
      </c>
      <c r="J827" s="44">
        <f>E800*E803</f>
        <v>5207.5000000000009</v>
      </c>
      <c r="K827" s="31">
        <f>J827*I827</f>
        <v>24.475250000000006</v>
      </c>
      <c r="L827" s="119">
        <f t="shared" si="98"/>
        <v>0</v>
      </c>
      <c r="M827" s="120">
        <f>IF(ISERROR(L827/H827), "", L827/H827)</f>
        <v>0</v>
      </c>
    </row>
    <row r="828" spans="1:14" ht="26.4" x14ac:dyDescent="0.25">
      <c r="A828" s="103" t="str">
        <f t="shared" si="95"/>
        <v>GS &lt; 50 (High)</v>
      </c>
      <c r="D828" s="129" t="s">
        <v>72</v>
      </c>
      <c r="E828" s="25"/>
      <c r="F828" s="34">
        <f t="shared" si="96"/>
        <v>5.9999999999999995E-4</v>
      </c>
      <c r="G828" s="43">
        <f>E800*E802</f>
        <v>5207.5000000000009</v>
      </c>
      <c r="H828" s="53">
        <f>G828*F828</f>
        <v>3.1245000000000003</v>
      </c>
      <c r="I828" s="35">
        <f t="shared" si="97"/>
        <v>5.9999999999999995E-4</v>
      </c>
      <c r="J828" s="44">
        <f>E800*E803</f>
        <v>5207.5000000000009</v>
      </c>
      <c r="K828" s="31">
        <f>J828*I828</f>
        <v>3.1245000000000003</v>
      </c>
      <c r="L828" s="119">
        <f t="shared" si="98"/>
        <v>0</v>
      </c>
      <c r="M828" s="120">
        <f>IF(ISERROR(L828/H828), "", L828/H828)</f>
        <v>0</v>
      </c>
    </row>
    <row r="829" spans="1:14" x14ac:dyDescent="0.25">
      <c r="A829" s="103" t="str">
        <f t="shared" si="95"/>
        <v>GS &lt; 50 (High)</v>
      </c>
      <c r="D829" s="25" t="s">
        <v>73</v>
      </c>
      <c r="E829" s="25"/>
      <c r="F829" s="54">
        <f t="shared" si="96"/>
        <v>0.25</v>
      </c>
      <c r="G829" s="115">
        <v>1</v>
      </c>
      <c r="H829" s="130">
        <f>G829*F829</f>
        <v>0.25</v>
      </c>
      <c r="I829" s="45">
        <f t="shared" si="97"/>
        <v>0.25</v>
      </c>
      <c r="J829" s="117">
        <v>1</v>
      </c>
      <c r="K829" s="118">
        <f>J829*I829</f>
        <v>0.25</v>
      </c>
      <c r="L829" s="119">
        <f t="shared" si="98"/>
        <v>0</v>
      </c>
      <c r="M829" s="120">
        <f>IF(ISERROR(L829/H829), "", L829/H829)</f>
        <v>0</v>
      </c>
    </row>
    <row r="830" spans="1:14" ht="26.4" x14ac:dyDescent="0.25">
      <c r="A830" s="103" t="str">
        <f t="shared" si="95"/>
        <v>GS &lt; 50 (High)</v>
      </c>
      <c r="D830" s="129" t="s">
        <v>74</v>
      </c>
      <c r="E830" s="25"/>
      <c r="F830" s="34">
        <f t="shared" si="96"/>
        <v>0</v>
      </c>
      <c r="G830" s="55"/>
      <c r="H830" s="130"/>
      <c r="I830" s="35">
        <f t="shared" si="97"/>
        <v>0</v>
      </c>
      <c r="J830" s="56"/>
      <c r="K830" s="118"/>
      <c r="L830" s="119"/>
      <c r="M830" s="120"/>
    </row>
    <row r="831" spans="1:14" x14ac:dyDescent="0.25">
      <c r="A831" s="103" t="str">
        <f t="shared" si="95"/>
        <v>GS &lt; 50 (High)</v>
      </c>
      <c r="B831" s="103" t="s">
        <v>12</v>
      </c>
      <c r="D831" s="25" t="s">
        <v>75</v>
      </c>
      <c r="E831" s="25"/>
      <c r="F831" s="34">
        <f t="shared" si="96"/>
        <v>9.8000000000000004E-2</v>
      </c>
      <c r="G831" s="55">
        <f>IF(AND(E800*12&gt;=150000),OffPeakPer*E800*E802,OffPeakPer*E800)</f>
        <v>3200</v>
      </c>
      <c r="H831" s="130">
        <f>G831*F831</f>
        <v>313.60000000000002</v>
      </c>
      <c r="I831" s="35">
        <f t="shared" si="97"/>
        <v>9.8000000000000004E-2</v>
      </c>
      <c r="J831" s="56">
        <f>IF(AND(E800*12&gt;=150000),OffPeakPer*E800*E803,OffPeakPer*E800)</f>
        <v>3200</v>
      </c>
      <c r="K831" s="118">
        <f>J831*I831</f>
        <v>313.60000000000002</v>
      </c>
      <c r="L831" s="119">
        <f>K831-H831</f>
        <v>0</v>
      </c>
      <c r="M831" s="120">
        <f>IF(ISERROR(L831/H831), "", L831/H831)</f>
        <v>0</v>
      </c>
    </row>
    <row r="832" spans="1:14" x14ac:dyDescent="0.25">
      <c r="A832" s="103" t="str">
        <f t="shared" si="95"/>
        <v>GS &lt; 50 (High)</v>
      </c>
      <c r="B832" s="103" t="s">
        <v>12</v>
      </c>
      <c r="D832" s="25" t="s">
        <v>76</v>
      </c>
      <c r="E832" s="25"/>
      <c r="F832" s="34">
        <f t="shared" si="96"/>
        <v>0.157</v>
      </c>
      <c r="G832" s="55">
        <f>IF(AND(E800*12&gt;=150000),MidPeakPer*E800*E802,MidPeakPer*E800)</f>
        <v>900</v>
      </c>
      <c r="H832" s="130">
        <f>G832*F832</f>
        <v>141.30000000000001</v>
      </c>
      <c r="I832" s="35">
        <f t="shared" si="97"/>
        <v>0.157</v>
      </c>
      <c r="J832" s="56">
        <f>IF(AND(E800*12&gt;=150000),MidPeakPer*E800*E803,MidPeakPer*E800)</f>
        <v>900</v>
      </c>
      <c r="K832" s="118">
        <f>J832*I832</f>
        <v>141.30000000000001</v>
      </c>
      <c r="L832" s="119">
        <f>K832-H832</f>
        <v>0</v>
      </c>
      <c r="M832" s="120">
        <f>IF(ISERROR(L832/H832), "", L832/H832)</f>
        <v>0</v>
      </c>
    </row>
    <row r="833" spans="1:13" ht="13.8" thickBot="1" x14ac:dyDescent="0.3">
      <c r="A833" s="103" t="str">
        <f t="shared" si="95"/>
        <v>GS &lt; 50 (High)</v>
      </c>
      <c r="B833" s="103" t="s">
        <v>12</v>
      </c>
      <c r="D833" s="103" t="s">
        <v>77</v>
      </c>
      <c r="E833" s="25"/>
      <c r="F833" s="34">
        <f t="shared" si="96"/>
        <v>0.20300000000000001</v>
      </c>
      <c r="G833" s="55">
        <f>IF(AND(E800*12&gt;=150000),OnPeakPer*E800*E802,OnPeakPer*E800)</f>
        <v>900</v>
      </c>
      <c r="H833" s="130">
        <f>G833*F833</f>
        <v>182.70000000000002</v>
      </c>
      <c r="I833" s="35">
        <f t="shared" si="97"/>
        <v>0.20300000000000001</v>
      </c>
      <c r="J833" s="56">
        <f>IF(AND(E800*12&gt;=150000),OnPeakPer*E800*E803,OnPeakPer*E800)</f>
        <v>900</v>
      </c>
      <c r="K833" s="118">
        <f>J833*I833</f>
        <v>182.70000000000002</v>
      </c>
      <c r="L833" s="119">
        <f>K833-H833</f>
        <v>0</v>
      </c>
      <c r="M833" s="120">
        <f>IF(ISERROR(L833/H833), "", L833/H833)</f>
        <v>0</v>
      </c>
    </row>
    <row r="834" spans="1:13" ht="13.2" hidden="1" customHeight="1" x14ac:dyDescent="0.25">
      <c r="A834" s="103" t="str">
        <f t="shared" si="95"/>
        <v>GS &lt; 50 (High)</v>
      </c>
      <c r="B834" s="103" t="s">
        <v>78</v>
      </c>
      <c r="D834" s="25" t="s">
        <v>79</v>
      </c>
      <c r="E834" s="25"/>
      <c r="F834" s="34">
        <f t="shared" si="96"/>
        <v>0.11308</v>
      </c>
      <c r="G834" s="55">
        <f>IF(AND(E800*12&gt;=150000),E800*E802,E800)</f>
        <v>5000</v>
      </c>
      <c r="H834" s="130">
        <f>G834*F834</f>
        <v>565.4</v>
      </c>
      <c r="I834" s="35">
        <f t="shared" si="97"/>
        <v>0.11308</v>
      </c>
      <c r="J834" s="56">
        <f>IF(AND(E800*12&gt;=150000),E800*E803,E800)</f>
        <v>5000</v>
      </c>
      <c r="K834" s="118">
        <f>J834*I834</f>
        <v>565.4</v>
      </c>
      <c r="L834" s="119">
        <f>K834-H834</f>
        <v>0</v>
      </c>
      <c r="M834" s="120">
        <f>IF(ISERROR(L834/H834), "", L834/H834)</f>
        <v>0</v>
      </c>
    </row>
    <row r="835" spans="1:13" ht="13.8" hidden="1" customHeight="1" thickBot="1" x14ac:dyDescent="0.3">
      <c r="A835" s="103" t="str">
        <f t="shared" si="95"/>
        <v>GS &lt; 50 (High)</v>
      </c>
      <c r="B835" s="103" t="s">
        <v>17</v>
      </c>
      <c r="D835" s="25" t="s">
        <v>80</v>
      </c>
      <c r="E835" s="25"/>
      <c r="F835" s="34">
        <f t="shared" si="96"/>
        <v>0.11308</v>
      </c>
      <c r="G835" s="55">
        <f>IF(AND(E800*12&gt;=150000),E800*E802,E800)</f>
        <v>5000</v>
      </c>
      <c r="H835" s="130">
        <f>G835*F835</f>
        <v>565.4</v>
      </c>
      <c r="I835" s="35">
        <f t="shared" si="97"/>
        <v>0.11308</v>
      </c>
      <c r="J835" s="56">
        <f>IF(AND(E800*12&gt;=150000),E800*E803,E800)</f>
        <v>5000</v>
      </c>
      <c r="K835" s="118">
        <f>J835*I835</f>
        <v>565.4</v>
      </c>
      <c r="L835" s="119">
        <f>K835-H835</f>
        <v>0</v>
      </c>
      <c r="M835" s="120">
        <f>IF(ISERROR(L835/H835), "", L835/H835)</f>
        <v>0</v>
      </c>
    </row>
    <row r="836" spans="1:13" ht="13.8" thickBot="1" x14ac:dyDescent="0.3">
      <c r="A836" s="103" t="str">
        <f t="shared" si="95"/>
        <v>GS &lt; 50 (High)</v>
      </c>
      <c r="D836" s="58"/>
      <c r="E836" s="59"/>
      <c r="F836" s="60"/>
      <c r="G836" s="61"/>
      <c r="H836" s="62"/>
      <c r="I836" s="60"/>
      <c r="J836" s="63"/>
      <c r="K836" s="62"/>
      <c r="L836" s="64"/>
      <c r="M836" s="65"/>
    </row>
    <row r="837" spans="1:13" x14ac:dyDescent="0.25">
      <c r="A837" s="103" t="str">
        <f t="shared" si="95"/>
        <v>GS &lt; 50 (High)</v>
      </c>
      <c r="B837" s="103" t="s">
        <v>12</v>
      </c>
      <c r="D837" s="135" t="s">
        <v>81</v>
      </c>
      <c r="E837" s="25"/>
      <c r="F837" s="136"/>
      <c r="G837" s="137"/>
      <c r="H837" s="138">
        <f>SUM(H827:H833,H826)</f>
        <v>1053.0172813649142</v>
      </c>
      <c r="I837" s="139"/>
      <c r="J837" s="139"/>
      <c r="K837" s="138">
        <f>SUM(K827:K833,K826)</f>
        <v>1079.6447417005106</v>
      </c>
      <c r="L837" s="140">
        <f>K837-H837</f>
        <v>26.627460335596425</v>
      </c>
      <c r="M837" s="141">
        <f>IF((H837)=0,"",(L837/H837))</f>
        <v>2.5286821789934997E-2</v>
      </c>
    </row>
    <row r="838" spans="1:13" x14ac:dyDescent="0.25">
      <c r="A838" s="103" t="str">
        <f t="shared" si="95"/>
        <v>GS &lt; 50 (High)</v>
      </c>
      <c r="B838" s="103" t="s">
        <v>12</v>
      </c>
      <c r="D838" s="142" t="s">
        <v>82</v>
      </c>
      <c r="E838" s="25"/>
      <c r="F838" s="136">
        <v>0.13</v>
      </c>
      <c r="G838" s="143"/>
      <c r="H838" s="144">
        <f>H837*F838</f>
        <v>136.89224657743884</v>
      </c>
      <c r="I838" s="145">
        <v>0.13</v>
      </c>
      <c r="J838" s="115"/>
      <c r="K838" s="144">
        <f>K837*I838</f>
        <v>140.3538164210664</v>
      </c>
      <c r="L838" s="119">
        <f>K838-H838</f>
        <v>3.4615698436275579</v>
      </c>
      <c r="M838" s="146">
        <f>IF((H838)=0,"",(L838/H838))</f>
        <v>2.5286821789935163E-2</v>
      </c>
    </row>
    <row r="839" spans="1:13" ht="14.4" x14ac:dyDescent="0.3">
      <c r="A839" s="103" t="str">
        <f t="shared" si="95"/>
        <v>GS &lt; 50 (High)</v>
      </c>
      <c r="B839" s="103" t="s">
        <v>12</v>
      </c>
      <c r="D839" s="142" t="s">
        <v>83</v>
      </c>
      <c r="E839" s="147"/>
      <c r="F839" s="148">
        <f>OER</f>
        <v>0.23499999999999999</v>
      </c>
      <c r="G839" s="143"/>
      <c r="H839" s="144">
        <f>IF(OR(ISNUMBER(SEARCH("[DGEN]", E798))=TRUE, ISNUMBER(SEARCH("STREET LIGHT", E798))=TRUE), 0, IF(AND(E800=0, E801=0),0, IF(AND(E801=0, E800*12&gt;250000), 0, IF(AND(E800=0, E801&gt;=50), 0, IF(E800*12&lt;=250000, F839*H837*-1, IF(E801&lt;50, F839*H837*-1, 0))))))</f>
        <v>-247.45906112075482</v>
      </c>
      <c r="I839" s="148">
        <f>OER</f>
        <v>0.23499999999999999</v>
      </c>
      <c r="J839" s="115"/>
      <c r="K839" s="144">
        <f>IF(OR(ISNUMBER(SEARCH("[DGEN]", E798))=TRUE, ISNUMBER(SEARCH("STREET LIGHT", E798))=TRUE), 0, IF(AND(E800=0, E801=0),0, IF(AND(E801=0, E800*12&gt;250000), 0, IF(AND(E800=0, E801&gt;=50), 0, IF(E800*12&lt;=250000, I839*K837*-1, IF(E801&lt;50, I839*K837*-1, 0))))))</f>
        <v>-253.71651429961997</v>
      </c>
      <c r="L839" s="119">
        <f>K839-H839</f>
        <v>-6.2574531788651484</v>
      </c>
      <c r="M839" s="146"/>
    </row>
    <row r="840" spans="1:13" ht="13.8" thickBot="1" x14ac:dyDescent="0.3">
      <c r="A840" s="103" t="str">
        <f t="shared" si="95"/>
        <v>GS &lt; 50 (High)</v>
      </c>
      <c r="B840" s="103" t="s">
        <v>84</v>
      </c>
      <c r="C840" s="24">
        <f>B30</f>
        <v>15</v>
      </c>
      <c r="D840" s="247" t="s">
        <v>85</v>
      </c>
      <c r="E840" s="247"/>
      <c r="F840" s="77"/>
      <c r="G840" s="78"/>
      <c r="H840" s="79">
        <f>H837+H838+H839</f>
        <v>942.45046682159818</v>
      </c>
      <c r="I840" s="80"/>
      <c r="J840" s="80"/>
      <c r="K840" s="81">
        <f>K837+K838+K839</f>
        <v>966.2820438219569</v>
      </c>
      <c r="L840" s="82">
        <f>K840-H840</f>
        <v>23.83157700035872</v>
      </c>
      <c r="M840" s="83">
        <f>IF((H840)=0,"",(L840/H840))</f>
        <v>2.5286821789934914E-2</v>
      </c>
    </row>
    <row r="841" spans="1:13" ht="13.8" thickBot="1" x14ac:dyDescent="0.3">
      <c r="A841" s="103" t="str">
        <f t="shared" si="95"/>
        <v>GS &lt; 50 (High)</v>
      </c>
      <c r="B841" s="103" t="s">
        <v>12</v>
      </c>
      <c r="D841" s="58"/>
      <c r="E841" s="59"/>
      <c r="F841" s="60"/>
      <c r="G841" s="61"/>
      <c r="H841" s="62"/>
      <c r="I841" s="60"/>
      <c r="J841" s="63"/>
      <c r="K841" s="62"/>
      <c r="L841" s="64"/>
      <c r="M841" s="65"/>
    </row>
  </sheetData>
  <mergeCells count="182">
    <mergeCell ref="E806:E807"/>
    <mergeCell ref="L806:L807"/>
    <mergeCell ref="M806:M807"/>
    <mergeCell ref="D840:E840"/>
    <mergeCell ref="D794:E794"/>
    <mergeCell ref="E798:J798"/>
    <mergeCell ref="E799:G799"/>
    <mergeCell ref="F805:H805"/>
    <mergeCell ref="I805:K805"/>
    <mergeCell ref="L805:M805"/>
    <mergeCell ref="F759:H759"/>
    <mergeCell ref="I759:K759"/>
    <mergeCell ref="L759:M759"/>
    <mergeCell ref="E760:E761"/>
    <mergeCell ref="L760:L761"/>
    <mergeCell ref="M760:M761"/>
    <mergeCell ref="E714:E715"/>
    <mergeCell ref="L714:L715"/>
    <mergeCell ref="M714:M715"/>
    <mergeCell ref="D748:E748"/>
    <mergeCell ref="E752:J752"/>
    <mergeCell ref="E753:G753"/>
    <mergeCell ref="D702:E702"/>
    <mergeCell ref="E706:J706"/>
    <mergeCell ref="E707:G707"/>
    <mergeCell ref="F713:H713"/>
    <mergeCell ref="I713:K713"/>
    <mergeCell ref="L713:M713"/>
    <mergeCell ref="F667:H667"/>
    <mergeCell ref="I667:K667"/>
    <mergeCell ref="L667:M667"/>
    <mergeCell ref="E668:E669"/>
    <mergeCell ref="L668:L669"/>
    <mergeCell ref="M668:M669"/>
    <mergeCell ref="E622:E623"/>
    <mergeCell ref="L622:L623"/>
    <mergeCell ref="M622:M623"/>
    <mergeCell ref="D656:E656"/>
    <mergeCell ref="E660:J660"/>
    <mergeCell ref="E661:G661"/>
    <mergeCell ref="D610:E610"/>
    <mergeCell ref="E614:J614"/>
    <mergeCell ref="E615:G615"/>
    <mergeCell ref="F621:H621"/>
    <mergeCell ref="I621:K621"/>
    <mergeCell ref="L621:M621"/>
    <mergeCell ref="E568:J568"/>
    <mergeCell ref="E569:G569"/>
    <mergeCell ref="F575:H575"/>
    <mergeCell ref="I575:K575"/>
    <mergeCell ref="L575:M575"/>
    <mergeCell ref="E576:E577"/>
    <mergeCell ref="L576:L577"/>
    <mergeCell ref="M576:M577"/>
    <mergeCell ref="E520:E521"/>
    <mergeCell ref="L520:L521"/>
    <mergeCell ref="M520:M521"/>
    <mergeCell ref="D554:E554"/>
    <mergeCell ref="D559:E559"/>
    <mergeCell ref="D564:E564"/>
    <mergeCell ref="D508:E508"/>
    <mergeCell ref="E512:J512"/>
    <mergeCell ref="E513:G513"/>
    <mergeCell ref="F519:H519"/>
    <mergeCell ref="I519:K519"/>
    <mergeCell ref="L519:M519"/>
    <mergeCell ref="L463:M463"/>
    <mergeCell ref="E464:E465"/>
    <mergeCell ref="L464:L465"/>
    <mergeCell ref="M464:M465"/>
    <mergeCell ref="D498:E498"/>
    <mergeCell ref="D503:E503"/>
    <mergeCell ref="D442:E442"/>
    <mergeCell ref="D447:E447"/>
    <mergeCell ref="D452:E452"/>
    <mergeCell ref="E456:J456"/>
    <mergeCell ref="E457:G457"/>
    <mergeCell ref="F463:H463"/>
    <mergeCell ref="I463:K463"/>
    <mergeCell ref="E400:J400"/>
    <mergeCell ref="E401:G401"/>
    <mergeCell ref="F407:H407"/>
    <mergeCell ref="I407:K407"/>
    <mergeCell ref="L407:M407"/>
    <mergeCell ref="E408:E409"/>
    <mergeCell ref="L408:L409"/>
    <mergeCell ref="M408:M409"/>
    <mergeCell ref="E352:E353"/>
    <mergeCell ref="L352:L353"/>
    <mergeCell ref="M352:M353"/>
    <mergeCell ref="D386:E386"/>
    <mergeCell ref="D391:E391"/>
    <mergeCell ref="D396:E396"/>
    <mergeCell ref="D340:E340"/>
    <mergeCell ref="E344:J344"/>
    <mergeCell ref="E345:G345"/>
    <mergeCell ref="F351:H351"/>
    <mergeCell ref="I351:K351"/>
    <mergeCell ref="L351:M351"/>
    <mergeCell ref="L295:M295"/>
    <mergeCell ref="E296:E297"/>
    <mergeCell ref="L296:L297"/>
    <mergeCell ref="M296:M297"/>
    <mergeCell ref="D330:E330"/>
    <mergeCell ref="D335:E335"/>
    <mergeCell ref="D274:E274"/>
    <mergeCell ref="D279:E279"/>
    <mergeCell ref="D284:E284"/>
    <mergeCell ref="E288:J288"/>
    <mergeCell ref="E289:G289"/>
    <mergeCell ref="F295:H295"/>
    <mergeCell ref="I295:K295"/>
    <mergeCell ref="E232:J232"/>
    <mergeCell ref="E233:G233"/>
    <mergeCell ref="F239:H239"/>
    <mergeCell ref="I239:K239"/>
    <mergeCell ref="L239:M239"/>
    <mergeCell ref="E240:E241"/>
    <mergeCell ref="L240:L241"/>
    <mergeCell ref="M240:M241"/>
    <mergeCell ref="E184:E185"/>
    <mergeCell ref="L184:L185"/>
    <mergeCell ref="M184:M185"/>
    <mergeCell ref="D218:E218"/>
    <mergeCell ref="D223:E223"/>
    <mergeCell ref="D228:E228"/>
    <mergeCell ref="D172:E172"/>
    <mergeCell ref="E176:J176"/>
    <mergeCell ref="E177:G177"/>
    <mergeCell ref="F183:H183"/>
    <mergeCell ref="I183:K183"/>
    <mergeCell ref="L183:M183"/>
    <mergeCell ref="L127:M127"/>
    <mergeCell ref="E128:E129"/>
    <mergeCell ref="L128:L129"/>
    <mergeCell ref="M128:M129"/>
    <mergeCell ref="D162:E162"/>
    <mergeCell ref="D167:E167"/>
    <mergeCell ref="D106:E106"/>
    <mergeCell ref="D111:E111"/>
    <mergeCell ref="D116:E116"/>
    <mergeCell ref="E120:J120"/>
    <mergeCell ref="E121:G121"/>
    <mergeCell ref="F127:H127"/>
    <mergeCell ref="I127:K127"/>
    <mergeCell ref="E64:J64"/>
    <mergeCell ref="E65:G65"/>
    <mergeCell ref="F71:H71"/>
    <mergeCell ref="I71:K71"/>
    <mergeCell ref="L71:M71"/>
    <mergeCell ref="E72:E73"/>
    <mergeCell ref="L72:L73"/>
    <mergeCell ref="M72:M73"/>
    <mergeCell ref="D55:F55"/>
    <mergeCell ref="D56:F56"/>
    <mergeCell ref="D57:F57"/>
    <mergeCell ref="D58:F58"/>
    <mergeCell ref="D59:F59"/>
    <mergeCell ref="D60:F60"/>
    <mergeCell ref="D49:F49"/>
    <mergeCell ref="D50:F50"/>
    <mergeCell ref="D51:F51"/>
    <mergeCell ref="D52:F52"/>
    <mergeCell ref="D53:F53"/>
    <mergeCell ref="D54:F54"/>
    <mergeCell ref="D43:F43"/>
    <mergeCell ref="D44:F44"/>
    <mergeCell ref="D45:F45"/>
    <mergeCell ref="D46:F46"/>
    <mergeCell ref="D47:F47"/>
    <mergeCell ref="D48:F48"/>
    <mergeCell ref="D15:F15"/>
    <mergeCell ref="D41:F41"/>
    <mergeCell ref="D42:F42"/>
    <mergeCell ref="D38:F40"/>
    <mergeCell ref="G38:G40"/>
    <mergeCell ref="H38:M38"/>
    <mergeCell ref="N38:O38"/>
    <mergeCell ref="H39:I39"/>
    <mergeCell ref="J39:K39"/>
    <mergeCell ref="L39:M39"/>
    <mergeCell ref="N39:O39"/>
  </mergeCells>
  <conditionalFormatting sqref="K16:K35">
    <cfRule type="expression" dxfId="2" priority="3">
      <formula>$G16="kVa"</formula>
    </cfRule>
    <cfRule type="expression" dxfId="1" priority="4">
      <formula>$G16="kWh"</formula>
    </cfRule>
  </conditionalFormatting>
  <conditionalFormatting sqref="K16:L35">
    <cfRule type="expression" dxfId="0" priority="1">
      <formula>$G16="kW"</formula>
    </cfRule>
  </conditionalFormatting>
  <dataValidations count="4">
    <dataValidation type="list" allowBlank="1" showInputMessage="1" showErrorMessage="1" sqref="M16:M35" xr:uid="{9E2EB5A0-5550-4BCE-BD22-F90C38D60CC8}">
      <formula1>"CONSUMPTION, DEMAND, DEMAND - INTERVAL"</formula1>
    </dataValidation>
    <dataValidation type="list" allowBlank="1" showInputMessage="1" showErrorMessage="1" sqref="H16:H35" xr:uid="{28D86023-377A-4708-B3E9-697078D7287D}">
      <formula1>"RPP, Non-RPP (Retailer), Non-RPP (Other)"</formula1>
    </dataValidation>
    <dataValidation allowBlank="1" showInputMessage="1" showErrorMessage="1" sqref="D16:D24" xr:uid="{8342C615-069D-4992-AA1F-562A4943AF3A}"/>
    <dataValidation type="list" allowBlank="1" showInputMessage="1" showErrorMessage="1" prompt="Select Charge Unit - monthly, per kWh, per kW" sqref="E107 E112 E117 E102 E163 E168 E173 E158 E219 E224 E229 E214 E275 E280 E285 E270 E331 E336 E341 E326 E387 E392 E397 E382 E443 E448 E453 E438 E499 E504 E509 E494 E555 E560 E565 E550 E611 E606 E657 E652 E703 E698 E749 E744 E795 E790 E841 E836" xr:uid="{B2632348-A6E7-417F-A422-48F2EF342DF6}">
      <formula1>"Monthly, per kWh, per kW"</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rategic xmlns="1ebb5cdf-5803-4e55-8f90-2858ffc370dd">false</Strategic>
    <LeadPen xmlns="1ebb5cdf-5803-4e55-8f90-2858ffc370dd">
      <UserInfo>
        <DisplayName/>
        <AccountId xsi:nil="true"/>
        <AccountType/>
      </UserInfo>
    </LeadPen>
    <lcf76f155ced4ddcb4097134ff3c332f xmlns="1ebb5cdf-5803-4e55-8f90-2858ffc370dd">
      <Terms xmlns="http://schemas.microsoft.com/office/infopath/2007/PartnerControls"/>
    </lcf76f155ced4ddcb4097134ff3c332f>
    <DRP_x0028_Elexicon_x0029_ xmlns="1ebb5cdf-5803-4e55-8f90-2858ffc370dd">
      <UserInfo>
        <DisplayName/>
        <AccountId xsi:nil="true"/>
        <AccountType/>
      </UserInfo>
    </DRP_x0028_Elexicon_x0029_>
    <Status xmlns="1ebb5cdf-5803-4e55-8f90-2858ffc370dd" xsi:nil="true"/>
    <Witness xmlns="1ebb5cdf-5803-4e55-8f90-2858ffc370dd" xsi:nil="true"/>
    <MovedtoToIntervenorFolder xmlns="1ebb5cdf-5803-4e55-8f90-2858ffc370dd">false</MovedtoToIntervenorFolde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20" ma:contentTypeDescription="Create a new document." ma:contentTypeScope="" ma:versionID="b42dc9c6fe0c11b9cced4537e972f96b">
  <xsd:schema xmlns:xsd="http://www.w3.org/2001/XMLSchema" xmlns:xs="http://www.w3.org/2001/XMLSchema" xmlns:p="http://schemas.microsoft.com/office/2006/metadata/properties" xmlns:ns2="1ebb5cdf-5803-4e55-8f90-2858ffc370dd" targetNamespace="http://schemas.microsoft.com/office/2006/metadata/properties" ma:root="true" ma:fieldsID="93e45b9a295e43cd27049b96bff41f5d"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element ref="ns2:MediaServiceOCR" minOccurs="0"/>
                <xsd:element ref="ns2:MediaServiceLocation" minOccurs="0"/>
                <xsd:element ref="ns2:MediaLengthInSeconds" minOccurs="0"/>
                <xsd:element ref="ns2:MovedtoToIntervenorFol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ovedtoToIntervenorFolder" ma:index="26" nillable="true" ma:displayName="Moved to &quot;To Intervenor Folder&quot;" ma:default="0" ma:format="Dropdown" ma:internalName="MovedtoToIntervenorFold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841122-0115-43E6-8228-359AFE9C830C}">
  <ds:schemaRefs>
    <ds:schemaRef ds:uri="http://schemas.microsoft.com/sharepoint/v3/contenttype/forms"/>
  </ds:schemaRefs>
</ds:datastoreItem>
</file>

<file path=customXml/itemProps2.xml><?xml version="1.0" encoding="utf-8"?>
<ds:datastoreItem xmlns:ds="http://schemas.openxmlformats.org/officeDocument/2006/customXml" ds:itemID="{11212A81-28F1-4D6E-AD23-C6EA2241069B}">
  <ds:schemaRefs>
    <ds:schemaRef ds:uri="http://schemas.microsoft.com/office/2006/metadata/properties"/>
    <ds:schemaRef ds:uri="http://schemas.microsoft.com/office/infopath/2007/PartnerControls"/>
    <ds:schemaRef ds:uri="1ebb5cdf-5803-4e55-8f90-2858ffc370dd"/>
  </ds:schemaRefs>
</ds:datastoreItem>
</file>

<file path=customXml/itemProps3.xml><?xml version="1.0" encoding="utf-8"?>
<ds:datastoreItem xmlns:ds="http://schemas.openxmlformats.org/officeDocument/2006/customXml" ds:itemID="{A6F1740D-5147-43EA-B07F-49A36FEECD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bb5cdf-5803-4e55-8f90-2858ffc37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WRZ BI (2027)</vt:lpstr>
      <vt:lpstr>VRZ BI (2027)</vt:lpstr>
      <vt:lpstr>WRZ BI (2028)</vt:lpstr>
      <vt:lpstr>VRZ BI (2028)</vt:lpstr>
      <vt:lpstr>WRZ BI (2029)</vt:lpstr>
      <vt:lpstr>VRZ BI (2029)</vt:lpstr>
      <vt:lpstr>WRZ BI (2030)</vt:lpstr>
      <vt:lpstr>VRZ BI (2030)</vt:lpstr>
      <vt:lpstr>WRZ BI (2031)</vt:lpstr>
      <vt:lpstr>VRZ BI (2031)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Blair</dc:creator>
  <cp:lastModifiedBy>Andrew Blair</cp:lastModifiedBy>
  <dcterms:created xsi:type="dcterms:W3CDTF">2025-12-02T17:12:31Z</dcterms:created>
  <dcterms:modified xsi:type="dcterms:W3CDTF">2026-09-17T18:10:29Z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0x0101007C856B24BA03CC41807CCB77DED0D7D2</vt:lpwstr>
  </property>
  <property fmtid="{D5CDD505-2E9C-101B-9397-08002B2CF9AE}" pid="3" name="MediaServiceImageTags">
    <vt:lpwstr/>
  </property>
</Properties>
</file>