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C  Clarification Questions/Excel Files/"/>
    </mc:Choice>
  </mc:AlternateContent>
  <xr:revisionPtr revIDLastSave="20" documentId="8_{92FDE5B1-372F-4A58-AD59-687343600307}" xr6:coauthVersionLast="47" xr6:coauthVersionMax="47" xr10:uidLastSave="{2785A077-16C8-4F7B-8032-7C418DD04FC2}"/>
  <bookViews>
    <workbookView xWindow="-103" yWindow="-103" windowWidth="19954" windowHeight="12652" xr2:uid="{0B31F423-0B8D-435E-9BFA-FADC9542251E}"/>
  </bookViews>
  <sheets>
    <sheet name="1-CCC-08 - Revised 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9" i="1" l="1" a="1"/>
  <c r="G69" i="1" s="1"/>
  <c r="S69" i="1" s="1"/>
  <c r="F69" i="1" a="1"/>
  <c r="F69" i="1" s="1"/>
  <c r="R69" i="1" s="1"/>
  <c r="E69" i="1" a="1"/>
  <c r="E69" i="1" s="1"/>
  <c r="Q69" i="1" s="1"/>
  <c r="D69" i="1" a="1"/>
  <c r="D69" i="1" s="1"/>
  <c r="P69" i="1" s="1"/>
  <c r="C69" i="1" a="1"/>
  <c r="C69" i="1" s="1"/>
  <c r="O69" i="1" s="1"/>
  <c r="G67" i="1" a="1"/>
  <c r="G67" i="1" s="1"/>
  <c r="S67" i="1" s="1"/>
  <c r="F67" i="1" a="1"/>
  <c r="F67" i="1" s="1"/>
  <c r="R67" i="1" s="1"/>
  <c r="E67" i="1" a="1"/>
  <c r="E67" i="1" s="1"/>
  <c r="Q67" i="1" s="1"/>
  <c r="D67" i="1" a="1"/>
  <c r="D67" i="1" s="1"/>
  <c r="P67" i="1" s="1"/>
  <c r="C67" i="1" a="1"/>
  <c r="C67" i="1" s="1"/>
  <c r="O67" i="1" s="1"/>
  <c r="G64" i="1" a="1"/>
  <c r="G64" i="1" s="1"/>
  <c r="S64" i="1" s="1"/>
  <c r="F64" i="1" a="1"/>
  <c r="F64" i="1" s="1"/>
  <c r="R64" i="1" s="1"/>
  <c r="E64" i="1" a="1"/>
  <c r="E64" i="1" s="1"/>
  <c r="Q64" i="1" s="1"/>
  <c r="D64" i="1" a="1"/>
  <c r="D64" i="1" s="1"/>
  <c r="P64" i="1" s="1"/>
  <c r="C64" i="1" a="1"/>
  <c r="C64" i="1" s="1"/>
  <c r="O64" i="1" s="1"/>
  <c r="M79" i="1"/>
  <c r="L79" i="1"/>
  <c r="K79" i="1"/>
  <c r="J79" i="1"/>
  <c r="I79" i="1"/>
  <c r="G77" i="1" a="1"/>
  <c r="G77" i="1" s="1"/>
  <c r="S77" i="1" s="1"/>
  <c r="F77" i="1" a="1"/>
  <c r="F77" i="1" s="1"/>
  <c r="R77" i="1" s="1"/>
  <c r="E77" i="1" a="1"/>
  <c r="E77" i="1" s="1"/>
  <c r="Q77" i="1" s="1"/>
  <c r="D77" i="1" a="1"/>
  <c r="D77" i="1" s="1"/>
  <c r="P77" i="1" s="1"/>
  <c r="C77" i="1" a="1"/>
  <c r="C77" i="1" s="1"/>
  <c r="O77" i="1" s="1"/>
  <c r="B77" i="1"/>
  <c r="G76" i="1" a="1"/>
  <c r="G76" i="1" s="1"/>
  <c r="S76" i="1" s="1"/>
  <c r="F76" i="1" a="1"/>
  <c r="F76" i="1" s="1"/>
  <c r="R76" i="1" s="1"/>
  <c r="E76" i="1" a="1"/>
  <c r="E76" i="1" s="1"/>
  <c r="Q76" i="1" s="1"/>
  <c r="D76" i="1" a="1"/>
  <c r="D76" i="1" s="1"/>
  <c r="P76" i="1" s="1"/>
  <c r="C76" i="1" a="1"/>
  <c r="C76" i="1" s="1"/>
  <c r="O76" i="1" s="1"/>
  <c r="B76" i="1"/>
  <c r="G75" i="1" a="1"/>
  <c r="G75" i="1" s="1"/>
  <c r="S75" i="1" s="1"/>
  <c r="F75" i="1" a="1"/>
  <c r="F75" i="1" s="1"/>
  <c r="R75" i="1" s="1"/>
  <c r="E75" i="1" a="1"/>
  <c r="E75" i="1" s="1"/>
  <c r="Q75" i="1" s="1"/>
  <c r="D75" i="1" a="1"/>
  <c r="D75" i="1" s="1"/>
  <c r="P75" i="1" s="1"/>
  <c r="C75" i="1" a="1"/>
  <c r="C75" i="1" s="1"/>
  <c r="O75" i="1" s="1"/>
  <c r="B75" i="1"/>
  <c r="G74" i="1" a="1"/>
  <c r="G74" i="1" s="1"/>
  <c r="S74" i="1" s="1"/>
  <c r="F74" i="1" a="1"/>
  <c r="F74" i="1" s="1"/>
  <c r="R74" i="1" s="1"/>
  <c r="E74" i="1" a="1"/>
  <c r="E74" i="1" s="1"/>
  <c r="Q74" i="1" s="1"/>
  <c r="D74" i="1" a="1"/>
  <c r="D74" i="1" s="1"/>
  <c r="P74" i="1" s="1"/>
  <c r="C74" i="1" a="1"/>
  <c r="C74" i="1" s="1"/>
  <c r="O74" i="1" s="1"/>
  <c r="B74" i="1"/>
  <c r="G73" i="1" a="1"/>
  <c r="G73" i="1" s="1"/>
  <c r="S73" i="1" s="1"/>
  <c r="F73" i="1" a="1"/>
  <c r="F73" i="1" s="1"/>
  <c r="R73" i="1" s="1"/>
  <c r="E73" i="1" a="1"/>
  <c r="E73" i="1" s="1"/>
  <c r="Q73" i="1" s="1"/>
  <c r="D73" i="1" a="1"/>
  <c r="D73" i="1" s="1"/>
  <c r="P73" i="1" s="1"/>
  <c r="C73" i="1" a="1"/>
  <c r="C73" i="1" s="1"/>
  <c r="O73" i="1" s="1"/>
  <c r="B73" i="1"/>
  <c r="B71" i="1"/>
  <c r="B70" i="1"/>
  <c r="B69" i="1"/>
  <c r="B67" i="1"/>
  <c r="B66" i="1"/>
  <c r="B65" i="1"/>
  <c r="B64" i="1"/>
  <c r="G62" i="1" a="1"/>
  <c r="G62" i="1" s="1"/>
  <c r="S62" i="1" s="1"/>
  <c r="F62" i="1" a="1"/>
  <c r="F62" i="1" s="1"/>
  <c r="R62" i="1" s="1"/>
  <c r="E62" i="1" a="1"/>
  <c r="E62" i="1" s="1"/>
  <c r="Q62" i="1" s="1"/>
  <c r="D62" i="1" a="1"/>
  <c r="D62" i="1" s="1"/>
  <c r="P62" i="1" s="1"/>
  <c r="C62" i="1" a="1"/>
  <c r="C62" i="1" s="1"/>
  <c r="O62" i="1" s="1"/>
  <c r="B62" i="1"/>
  <c r="G61" i="1" a="1"/>
  <c r="G61" i="1" s="1"/>
  <c r="S61" i="1" s="1"/>
  <c r="F61" i="1" a="1"/>
  <c r="F61" i="1" s="1"/>
  <c r="R61" i="1" s="1"/>
  <c r="E61" i="1" a="1"/>
  <c r="E61" i="1" s="1"/>
  <c r="Q61" i="1" s="1"/>
  <c r="D61" i="1" a="1"/>
  <c r="D61" i="1" s="1"/>
  <c r="P61" i="1" s="1"/>
  <c r="C61" i="1" a="1"/>
  <c r="C61" i="1" s="1"/>
  <c r="O61" i="1" s="1"/>
  <c r="B61" i="1"/>
  <c r="G60" i="1" a="1"/>
  <c r="G60" i="1" s="1"/>
  <c r="S60" i="1" s="1"/>
  <c r="F60" i="1" a="1"/>
  <c r="F60" i="1" s="1"/>
  <c r="R60" i="1" s="1"/>
  <c r="E60" i="1" a="1"/>
  <c r="E60" i="1" s="1"/>
  <c r="Q60" i="1" s="1"/>
  <c r="D60" i="1" a="1"/>
  <c r="D60" i="1" s="1"/>
  <c r="P60" i="1" s="1"/>
  <c r="C60" i="1" a="1"/>
  <c r="C60" i="1" s="1"/>
  <c r="O60" i="1" s="1"/>
  <c r="B60" i="1"/>
  <c r="G59" i="1" a="1"/>
  <c r="G59" i="1" s="1"/>
  <c r="F59" i="1" a="1"/>
  <c r="F59" i="1" s="1"/>
  <c r="E59" i="1" a="1"/>
  <c r="E59" i="1" s="1"/>
  <c r="D59" i="1" a="1"/>
  <c r="D59" i="1" s="1"/>
  <c r="P59" i="1" s="1"/>
  <c r="C59" i="1" a="1"/>
  <c r="C59" i="1" s="1"/>
  <c r="B59" i="1"/>
  <c r="G58" i="1"/>
  <c r="F58" i="1"/>
  <c r="E58" i="1"/>
  <c r="D58" i="1"/>
  <c r="C58" i="1"/>
  <c r="G53" i="1"/>
  <c r="F53" i="1"/>
  <c r="E53" i="1"/>
  <c r="D53" i="1"/>
  <c r="C53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G30" i="1"/>
  <c r="S26" i="1" s="1"/>
  <c r="Y26" i="1" s="1"/>
  <c r="F30" i="1"/>
  <c r="R14" i="1" s="1"/>
  <c r="X14" i="1" s="1"/>
  <c r="E30" i="1"/>
  <c r="Q28" i="1" s="1"/>
  <c r="W28" i="1" s="1"/>
  <c r="D30" i="1"/>
  <c r="P14" i="1" s="1"/>
  <c r="V14" i="1" s="1"/>
  <c r="C30" i="1"/>
  <c r="O25" i="1" s="1"/>
  <c r="U25" i="1" s="1"/>
  <c r="M23" i="1"/>
  <c r="L23" i="1"/>
  <c r="K23" i="1"/>
  <c r="J23" i="1"/>
  <c r="I23" i="1"/>
  <c r="U23" i="1" s="1"/>
  <c r="M22" i="1"/>
  <c r="L22" i="1"/>
  <c r="K22" i="1"/>
  <c r="J22" i="1"/>
  <c r="I22" i="1"/>
  <c r="M18" i="1"/>
  <c r="L18" i="1"/>
  <c r="K18" i="1"/>
  <c r="J18" i="1"/>
  <c r="I18" i="1"/>
  <c r="C66" i="1" s="1" a="1"/>
  <c r="C66" i="1" s="1"/>
  <c r="M17" i="1"/>
  <c r="L17" i="1"/>
  <c r="K17" i="1"/>
  <c r="J17" i="1"/>
  <c r="I17" i="1"/>
  <c r="M9" i="1"/>
  <c r="M58" i="1" s="1"/>
  <c r="L9" i="1"/>
  <c r="R9" i="1" s="1"/>
  <c r="X9" i="1" s="1"/>
  <c r="K9" i="1"/>
  <c r="K58" i="1" s="1"/>
  <c r="J9" i="1"/>
  <c r="P9" i="1" s="1"/>
  <c r="I9" i="1"/>
  <c r="I58" i="1" s="1"/>
  <c r="P11" i="1" l="1"/>
  <c r="V11" i="1" s="1"/>
  <c r="D70" i="1" a="1"/>
  <c r="D70" i="1" s="1"/>
  <c r="P70" i="1" s="1"/>
  <c r="P18" i="1"/>
  <c r="P26" i="1"/>
  <c r="V26" i="1" s="1"/>
  <c r="F66" i="1" a="1"/>
  <c r="F66" i="1" s="1"/>
  <c r="R66" i="1" s="1"/>
  <c r="G71" i="1" a="1"/>
  <c r="G71" i="1" s="1"/>
  <c r="S71" i="1" s="1"/>
  <c r="P27" i="1"/>
  <c r="V27" i="1" s="1"/>
  <c r="G65" i="1" a="1"/>
  <c r="G65" i="1" s="1"/>
  <c r="S65" i="1" s="1"/>
  <c r="Q26" i="1"/>
  <c r="W26" i="1" s="1"/>
  <c r="Q21" i="1"/>
  <c r="W21" i="1" s="1"/>
  <c r="G66" i="1" a="1"/>
  <c r="G66" i="1" s="1"/>
  <c r="S66" i="1" s="1"/>
  <c r="E65" i="1" a="1"/>
  <c r="E65" i="1" s="1"/>
  <c r="Q65" i="1" s="1"/>
  <c r="C65" i="1" a="1"/>
  <c r="C65" i="1" s="1"/>
  <c r="O65" i="1" s="1"/>
  <c r="V18" i="1"/>
  <c r="D66" i="1" a="1"/>
  <c r="D66" i="1" s="1"/>
  <c r="P66" i="1" s="1"/>
  <c r="L58" i="1"/>
  <c r="Q9" i="1"/>
  <c r="E70" i="1" a="1"/>
  <c r="E70" i="1" s="1"/>
  <c r="Q70" i="1" s="1"/>
  <c r="R13" i="1"/>
  <c r="X13" i="1" s="1"/>
  <c r="R21" i="1"/>
  <c r="X21" i="1" s="1"/>
  <c r="S22" i="1"/>
  <c r="Y22" i="1" s="1"/>
  <c r="J58" i="1"/>
  <c r="S13" i="1"/>
  <c r="Y13" i="1" s="1"/>
  <c r="E66" i="1" a="1"/>
  <c r="E66" i="1" s="1"/>
  <c r="Q66" i="1" s="1"/>
  <c r="F70" i="1" a="1"/>
  <c r="F70" i="1" s="1"/>
  <c r="R70" i="1" s="1"/>
  <c r="G70" i="1" a="1"/>
  <c r="G70" i="1" s="1"/>
  <c r="S70" i="1" s="1"/>
  <c r="C71" i="1" a="1"/>
  <c r="C71" i="1" s="1"/>
  <c r="O71" i="1" s="1"/>
  <c r="D71" i="1" a="1"/>
  <c r="D71" i="1" s="1"/>
  <c r="P71" i="1" s="1"/>
  <c r="E71" i="1" a="1"/>
  <c r="E71" i="1" s="1"/>
  <c r="Q71" i="1" s="1"/>
  <c r="R26" i="1"/>
  <c r="X26" i="1" s="1"/>
  <c r="D65" i="1" a="1"/>
  <c r="D65" i="1" s="1"/>
  <c r="P65" i="1" s="1"/>
  <c r="P12" i="1"/>
  <c r="V12" i="1" s="1"/>
  <c r="S18" i="1"/>
  <c r="Y18" i="1" s="1"/>
  <c r="P28" i="1"/>
  <c r="V28" i="1" s="1"/>
  <c r="S12" i="1"/>
  <c r="Y12" i="1" s="1"/>
  <c r="P16" i="1"/>
  <c r="V16" i="1" s="1"/>
  <c r="P19" i="1"/>
  <c r="V19" i="1" s="1"/>
  <c r="R29" i="1"/>
  <c r="X29" i="1" s="1"/>
  <c r="F65" i="1" a="1"/>
  <c r="F65" i="1" s="1"/>
  <c r="R65" i="1" s="1"/>
  <c r="C70" i="1" a="1"/>
  <c r="C70" i="1" s="1"/>
  <c r="O70" i="1" s="1"/>
  <c r="F71" i="1" a="1"/>
  <c r="F71" i="1" s="1"/>
  <c r="R71" i="1" s="1"/>
  <c r="S14" i="1"/>
  <c r="Y14" i="1" s="1"/>
  <c r="P17" i="1"/>
  <c r="V17" i="1" s="1"/>
  <c r="R17" i="1"/>
  <c r="X17" i="1" s="1"/>
  <c r="S16" i="1"/>
  <c r="Y16" i="1" s="1"/>
  <c r="P22" i="1"/>
  <c r="V22" i="1" s="1"/>
  <c r="R23" i="1"/>
  <c r="X23" i="1" s="1"/>
  <c r="S29" i="1"/>
  <c r="Y29" i="1" s="1"/>
  <c r="O9" i="1"/>
  <c r="P13" i="1"/>
  <c r="V13" i="1" s="1"/>
  <c r="R22" i="1"/>
  <c r="X22" i="1" s="1"/>
  <c r="O12" i="1"/>
  <c r="U12" i="1" s="1"/>
  <c r="O21" i="1"/>
  <c r="U21" i="1" s="1"/>
  <c r="O30" i="1"/>
  <c r="O17" i="1"/>
  <c r="U17" i="1" s="1"/>
  <c r="O27" i="1"/>
  <c r="U27" i="1" s="1"/>
  <c r="O22" i="1"/>
  <c r="U22" i="1" s="1"/>
  <c r="O19" i="1"/>
  <c r="U19" i="1" s="1"/>
  <c r="O16" i="1"/>
  <c r="U16" i="1" s="1"/>
  <c r="O29" i="1"/>
  <c r="U29" i="1" s="1"/>
  <c r="O11" i="1"/>
  <c r="U11" i="1" s="1"/>
  <c r="O14" i="1"/>
  <c r="U14" i="1" s="1"/>
  <c r="O18" i="1"/>
  <c r="U18" i="1" s="1"/>
  <c r="R27" i="1"/>
  <c r="X27" i="1" s="1"/>
  <c r="P30" i="1"/>
  <c r="P21" i="1"/>
  <c r="V21" i="1" s="1"/>
  <c r="S27" i="1"/>
  <c r="Y27" i="1" s="1"/>
  <c r="S30" i="1"/>
  <c r="Q12" i="1"/>
  <c r="W12" i="1" s="1"/>
  <c r="Q16" i="1"/>
  <c r="W16" i="1" s="1"/>
  <c r="S21" i="1"/>
  <c r="Y21" i="1" s="1"/>
  <c r="P23" i="1"/>
  <c r="V23" i="1" s="1"/>
  <c r="R28" i="1"/>
  <c r="X28" i="1" s="1"/>
  <c r="R12" i="1"/>
  <c r="X12" i="1" s="1"/>
  <c r="Q23" i="1"/>
  <c r="W23" i="1" s="1"/>
  <c r="P29" i="1"/>
  <c r="V29" i="1" s="1"/>
  <c r="R18" i="1"/>
  <c r="X18" i="1" s="1"/>
  <c r="P25" i="1"/>
  <c r="V25" i="1" s="1"/>
  <c r="S25" i="1"/>
  <c r="Y25" i="1" s="1"/>
  <c r="R11" i="1"/>
  <c r="X11" i="1" s="1"/>
  <c r="Q17" i="1"/>
  <c r="W17" i="1" s="1"/>
  <c r="Q14" i="1"/>
  <c r="W14" i="1" s="1"/>
  <c r="P58" i="1"/>
  <c r="V9" i="1"/>
  <c r="O59" i="1"/>
  <c r="Q59" i="1"/>
  <c r="R59" i="1"/>
  <c r="S59" i="1"/>
  <c r="Q19" i="1"/>
  <c r="W19" i="1" s="1"/>
  <c r="R19" i="1"/>
  <c r="X19" i="1" s="1"/>
  <c r="Q25" i="1"/>
  <c r="W25" i="1" s="1"/>
  <c r="S28" i="1"/>
  <c r="Y28" i="1" s="1"/>
  <c r="R58" i="1"/>
  <c r="Q11" i="1"/>
  <c r="W11" i="1" s="1"/>
  <c r="S11" i="1"/>
  <c r="Y11" i="1" s="1"/>
  <c r="O13" i="1"/>
  <c r="U13" i="1" s="1"/>
  <c r="S19" i="1"/>
  <c r="Y19" i="1" s="1"/>
  <c r="R25" i="1"/>
  <c r="X25" i="1" s="1"/>
  <c r="Q13" i="1"/>
  <c r="W13" i="1" s="1"/>
  <c r="O66" i="1"/>
  <c r="Q27" i="1"/>
  <c r="W27" i="1" s="1"/>
  <c r="Q18" i="1"/>
  <c r="W18" i="1" s="1"/>
  <c r="Q30" i="1"/>
  <c r="S9" i="1"/>
  <c r="R16" i="1"/>
  <c r="X16" i="1" s="1"/>
  <c r="S17" i="1"/>
  <c r="Y17" i="1" s="1"/>
  <c r="Q22" i="1"/>
  <c r="W22" i="1" s="1"/>
  <c r="S23" i="1"/>
  <c r="Y23" i="1" s="1"/>
  <c r="O26" i="1"/>
  <c r="U26" i="1" s="1"/>
  <c r="Q29" i="1"/>
  <c r="W29" i="1" s="1"/>
  <c r="R30" i="1"/>
  <c r="O28" i="1"/>
  <c r="U28" i="1" s="1"/>
  <c r="V30" i="1" l="1"/>
  <c r="V33" i="1" s="1"/>
  <c r="Q58" i="1"/>
  <c r="W9" i="1"/>
  <c r="X30" i="1"/>
  <c r="X33" i="1" s="1"/>
  <c r="F79" i="1"/>
  <c r="R79" i="1" s="1"/>
  <c r="U9" i="1"/>
  <c r="O58" i="1"/>
  <c r="U30" i="1"/>
  <c r="U33" i="1" s="1"/>
  <c r="D79" i="1"/>
  <c r="P79" i="1" s="1"/>
  <c r="C79" i="1"/>
  <c r="O79" i="1" s="1"/>
  <c r="G79" i="1"/>
  <c r="S79" i="1" s="1"/>
  <c r="Y30" i="1"/>
  <c r="Y33" i="1" s="1"/>
  <c r="E79" i="1"/>
  <c r="Q79" i="1" s="1"/>
  <c r="W30" i="1"/>
  <c r="W33" i="1" s="1"/>
  <c r="Y9" i="1"/>
  <c r="S5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<sst xmlns="http://schemas.openxmlformats.org/spreadsheetml/2006/main" count="35" uniqueCount="34">
  <si>
    <t>Gross Cost (Before Inflation - Excluding Overhead Allocation)</t>
  </si>
  <si>
    <t>Inflation Rate Applied</t>
  </si>
  <si>
    <t>Weightings</t>
  </si>
  <si>
    <t>Weighted Inflation Rate</t>
  </si>
  <si>
    <t>Program</t>
  </si>
  <si>
    <t>System Access</t>
  </si>
  <si>
    <t>A1 Externally-Initiated Plant Relocation</t>
  </si>
  <si>
    <t>A2 Customer &amp; Generation Connections</t>
  </si>
  <si>
    <t>A3 System Expansion</t>
  </si>
  <si>
    <t>A4 Metering &amp; AMI 2.0</t>
  </si>
  <si>
    <t>System Renewal</t>
  </si>
  <si>
    <t>R1 Substation Renewal</t>
  </si>
  <si>
    <t>R2 Underground System Renewal</t>
  </si>
  <si>
    <t>R3 Overhead System Renewal</t>
  </si>
  <si>
    <t>R4 Reactive Capital</t>
  </si>
  <si>
    <t>System Service</t>
  </si>
  <si>
    <t>S1 Substation Growth</t>
  </si>
  <si>
    <t>S2 Grid Enhancements</t>
  </si>
  <si>
    <t>S3 Voltage &amp; System Conversion</t>
  </si>
  <si>
    <t>General Plant</t>
  </si>
  <si>
    <t>P1 Facilities Management</t>
  </si>
  <si>
    <t>P2 Fleet</t>
  </si>
  <si>
    <t>P3 IT Systems</t>
  </si>
  <si>
    <t>P4 Equipment</t>
  </si>
  <si>
    <t>P5 OT Systems</t>
  </si>
  <si>
    <t>Total</t>
  </si>
  <si>
    <t>Original 1-CCC-8</t>
  </si>
  <si>
    <t>Difference</t>
  </si>
  <si>
    <t>Reconciliation</t>
  </si>
  <si>
    <t>Appendix 2-AA</t>
  </si>
  <si>
    <t xml:space="preserve">Total </t>
  </si>
  <si>
    <t xml:space="preserve">Overhead Allocation </t>
  </si>
  <si>
    <t>Revised to correct gross amounts</t>
  </si>
  <si>
    <t>Program Values with Inflation and Overhead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</si>
</sst>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43" formatCode="_-* #,##0.00_-;\-* #,##0.00_-;_-* &quot;-&quot;??_-;_-@_-"/>
    <numFmt numFmtId="164" formatCode="0.0%"/>
    <numFmt numFmtId="165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6" fontId="3" fillId="0" borderId="10" xfId="0" applyNumberFormat="1" applyFont="1" applyBorder="1" applyAlignment="1">
      <alignment horizontal="center" vertical="center"/>
    </xf>
    <xf numFmtId="6" fontId="3" fillId="0" borderId="11" xfId="0" applyNumberFormat="1" applyFont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164" fontId="3" fillId="0" borderId="10" xfId="2" applyNumberFormat="1" applyFont="1" applyFill="1" applyBorder="1" applyAlignment="1">
      <alignment horizontal="center" vertical="center"/>
    </xf>
    <xf numFmtId="164" fontId="3" fillId="0" borderId="11" xfId="2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6" fontId="3" fillId="3" borderId="13" xfId="0" applyNumberFormat="1" applyFont="1" applyFill="1" applyBorder="1" applyAlignment="1">
      <alignment horizontal="center" vertical="center"/>
    </xf>
    <xf numFmtId="6" fontId="3" fillId="3" borderId="14" xfId="0" applyNumberFormat="1" applyFont="1" applyFill="1" applyBorder="1" applyAlignment="1">
      <alignment horizontal="center" vertical="center"/>
    </xf>
    <xf numFmtId="6" fontId="3" fillId="3" borderId="15" xfId="0" applyNumberFormat="1" applyFont="1" applyFill="1" applyBorder="1" applyAlignment="1">
      <alignment horizontal="center" vertical="center"/>
    </xf>
    <xf numFmtId="164" fontId="3" fillId="0" borderId="13" xfId="2" applyNumberFormat="1" applyFont="1" applyFill="1" applyBorder="1" applyAlignment="1">
      <alignment horizontal="center" vertical="center"/>
    </xf>
    <xf numFmtId="164" fontId="3" fillId="0" borderId="14" xfId="2" applyNumberFormat="1" applyFont="1" applyFill="1" applyBorder="1" applyAlignment="1">
      <alignment horizontal="center" vertical="center"/>
    </xf>
    <xf numFmtId="164" fontId="3" fillId="0" borderId="15" xfId="2" applyNumberFormat="1" applyFont="1" applyFill="1" applyBorder="1" applyAlignment="1">
      <alignment horizontal="center" vertical="center"/>
    </xf>
    <xf numFmtId="10" fontId="2" fillId="0" borderId="0" xfId="2" applyNumberFormat="1" applyFont="1"/>
    <xf numFmtId="0" fontId="4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6" fontId="3" fillId="0" borderId="17" xfId="0" applyNumberFormat="1" applyFont="1" applyBorder="1" applyAlignment="1">
      <alignment horizontal="center" vertical="center"/>
    </xf>
    <xf numFmtId="6" fontId="3" fillId="0" borderId="18" xfId="0" applyNumberFormat="1" applyFont="1" applyBorder="1" applyAlignment="1">
      <alignment horizontal="center" vertical="center"/>
    </xf>
    <xf numFmtId="164" fontId="3" fillId="0" borderId="16" xfId="2" applyNumberFormat="1" applyFont="1" applyFill="1" applyBorder="1" applyAlignment="1">
      <alignment horizontal="center" vertical="center"/>
    </xf>
    <xf numFmtId="164" fontId="3" fillId="0" borderId="17" xfId="2" applyNumberFormat="1" applyFont="1" applyFill="1" applyBorder="1" applyAlignment="1">
      <alignment horizontal="center" vertical="center"/>
    </xf>
    <xf numFmtId="164" fontId="3" fillId="0" borderId="18" xfId="2" applyNumberFormat="1" applyFont="1" applyFill="1" applyBorder="1" applyAlignment="1">
      <alignment horizontal="center" vertical="center"/>
    </xf>
    <xf numFmtId="6" fontId="3" fillId="2" borderId="13" xfId="0" applyNumberFormat="1" applyFont="1" applyFill="1" applyBorder="1" applyAlignment="1">
      <alignment horizontal="center" vertical="center"/>
    </xf>
    <xf numFmtId="6" fontId="3" fillId="2" borderId="14" xfId="0" applyNumberFormat="1" applyFont="1" applyFill="1" applyBorder="1" applyAlignment="1">
      <alignment horizontal="center" vertical="center"/>
    </xf>
    <xf numFmtId="6" fontId="3" fillId="2" borderId="15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164" fontId="3" fillId="0" borderId="20" xfId="2" applyNumberFormat="1" applyFont="1" applyFill="1" applyBorder="1" applyAlignment="1">
      <alignment horizontal="center" vertical="center"/>
    </xf>
    <xf numFmtId="164" fontId="3" fillId="0" borderId="21" xfId="2" applyNumberFormat="1" applyFont="1" applyFill="1" applyBorder="1" applyAlignment="1">
      <alignment horizontal="center" vertical="center"/>
    </xf>
    <xf numFmtId="164" fontId="3" fillId="0" borderId="22" xfId="2" applyNumberFormat="1" applyFont="1" applyFill="1" applyBorder="1" applyAlignment="1">
      <alignment horizontal="center" vertical="center"/>
    </xf>
    <xf numFmtId="6" fontId="3" fillId="0" borderId="1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6" fontId="4" fillId="0" borderId="24" xfId="0" applyNumberFormat="1" applyFont="1" applyBorder="1" applyAlignment="1">
      <alignment horizontal="center" vertical="center"/>
    </xf>
    <xf numFmtId="6" fontId="4" fillId="0" borderId="25" xfId="0" applyNumberFormat="1" applyFont="1" applyBorder="1" applyAlignment="1">
      <alignment horizontal="center" vertical="center"/>
    </xf>
    <xf numFmtId="6" fontId="4" fillId="0" borderId="26" xfId="0" applyNumberFormat="1" applyFont="1" applyBorder="1" applyAlignment="1">
      <alignment horizontal="center" vertical="center"/>
    </xf>
    <xf numFmtId="164" fontId="4" fillId="0" borderId="24" xfId="2" applyNumberFormat="1" applyFont="1" applyFill="1" applyBorder="1" applyAlignment="1">
      <alignment vertical="center"/>
    </xf>
    <xf numFmtId="164" fontId="4" fillId="0" borderId="25" xfId="2" applyNumberFormat="1" applyFont="1" applyFill="1" applyBorder="1" applyAlignment="1">
      <alignment vertical="center"/>
    </xf>
    <xf numFmtId="164" fontId="4" fillId="0" borderId="26" xfId="2" applyNumberFormat="1" applyFont="1" applyFill="1" applyBorder="1" applyAlignment="1">
      <alignment vertical="center"/>
    </xf>
    <xf numFmtId="10" fontId="4" fillId="4" borderId="24" xfId="2" applyNumberFormat="1" applyFont="1" applyFill="1" applyBorder="1" applyAlignment="1">
      <alignment vertical="center"/>
    </xf>
    <xf numFmtId="10" fontId="4" fillId="4" borderId="25" xfId="2" applyNumberFormat="1" applyFont="1" applyFill="1" applyBorder="1" applyAlignment="1">
      <alignment vertical="center"/>
    </xf>
    <xf numFmtId="10" fontId="4" fillId="4" borderId="26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6" fontId="4" fillId="0" borderId="1" xfId="0" applyNumberFormat="1" applyFont="1" applyBorder="1" applyAlignment="1">
      <alignment horizontal="center" vertical="center"/>
    </xf>
    <xf numFmtId="164" fontId="4" fillId="0" borderId="0" xfId="2" applyNumberFormat="1" applyFont="1" applyFill="1" applyBorder="1" applyAlignment="1">
      <alignment vertical="center"/>
    </xf>
    <xf numFmtId="10" fontId="2" fillId="0" borderId="29" xfId="0" applyNumberFormat="1" applyFont="1" applyBorder="1"/>
    <xf numFmtId="10" fontId="2" fillId="0" borderId="30" xfId="0" applyNumberFormat="1" applyFont="1" applyBorder="1"/>
    <xf numFmtId="0" fontId="2" fillId="0" borderId="8" xfId="0" applyFont="1" applyBorder="1"/>
    <xf numFmtId="10" fontId="2" fillId="0" borderId="31" xfId="0" applyNumberFormat="1" applyFont="1" applyBorder="1"/>
    <xf numFmtId="10" fontId="2" fillId="0" borderId="17" xfId="0" applyNumberFormat="1" applyFont="1" applyBorder="1"/>
    <xf numFmtId="0" fontId="2" fillId="0" borderId="32" xfId="0" applyFont="1" applyBorder="1"/>
    <xf numFmtId="6" fontId="3" fillId="0" borderId="14" xfId="0" applyNumberFormat="1" applyFont="1" applyBorder="1" applyAlignment="1">
      <alignment horizontal="center" vertical="center"/>
    </xf>
    <xf numFmtId="6" fontId="3" fillId="0" borderId="15" xfId="0" applyNumberFormat="1" applyFont="1" applyBorder="1" applyAlignment="1">
      <alignment horizontal="center" vertical="center"/>
    </xf>
    <xf numFmtId="6" fontId="2" fillId="0" borderId="0" xfId="0" applyNumberFormat="1" applyFont="1"/>
    <xf numFmtId="6" fontId="3" fillId="0" borderId="7" xfId="0" applyNumberFormat="1" applyFont="1" applyBorder="1" applyAlignment="1">
      <alignment horizontal="center" vertical="center"/>
    </xf>
    <xf numFmtId="6" fontId="3" fillId="0" borderId="8" xfId="0" applyNumberFormat="1" applyFont="1" applyBorder="1" applyAlignment="1">
      <alignment horizontal="center" vertical="center"/>
    </xf>
    <xf numFmtId="6" fontId="3" fillId="0" borderId="9" xfId="0" applyNumberFormat="1" applyFont="1" applyBorder="1" applyAlignment="1">
      <alignment horizontal="center" vertical="center"/>
    </xf>
    <xf numFmtId="6" fontId="4" fillId="3" borderId="24" xfId="0" applyNumberFormat="1" applyFont="1" applyFill="1" applyBorder="1" applyAlignment="1">
      <alignment horizontal="center" vertical="center"/>
    </xf>
    <xf numFmtId="6" fontId="4" fillId="3" borderId="25" xfId="0" applyNumberFormat="1" applyFont="1" applyFill="1" applyBorder="1" applyAlignment="1">
      <alignment horizontal="center" vertical="center"/>
    </xf>
    <xf numFmtId="6" fontId="4" fillId="3" borderId="26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0" fontId="2" fillId="0" borderId="1" xfId="2" applyNumberFormat="1" applyFont="1" applyBorder="1"/>
    <xf numFmtId="0" fontId="2" fillId="0" borderId="33" xfId="0" applyFont="1" applyBorder="1"/>
    <xf numFmtId="0" fontId="5" fillId="0" borderId="34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5" fillId="0" borderId="37" xfId="0" applyFont="1" applyBorder="1"/>
    <xf numFmtId="0" fontId="5" fillId="0" borderId="0" xfId="0" applyFont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2" fillId="0" borderId="37" xfId="0" applyFont="1" applyBorder="1"/>
    <xf numFmtId="165" fontId="2" fillId="0" borderId="0" xfId="0" applyNumberFormat="1" applyFont="1"/>
    <xf numFmtId="165" fontId="2" fillId="0" borderId="38" xfId="1" applyNumberFormat="1" applyFont="1" applyBorder="1"/>
    <xf numFmtId="165" fontId="2" fillId="0" borderId="0" xfId="1" applyNumberFormat="1" applyFont="1" applyBorder="1"/>
    <xf numFmtId="165" fontId="2" fillId="0" borderId="39" xfId="1" applyNumberFormat="1" applyFont="1" applyBorder="1"/>
    <xf numFmtId="10" fontId="2" fillId="0" borderId="0" xfId="2" applyNumberFormat="1" applyFont="1" applyBorder="1"/>
    <xf numFmtId="0" fontId="2" fillId="0" borderId="40" xfId="0" applyFont="1" applyBorder="1"/>
    <xf numFmtId="165" fontId="2" fillId="0" borderId="41" xfId="1" applyNumberFormat="1" applyFont="1" applyBorder="1"/>
    <xf numFmtId="165" fontId="2" fillId="0" borderId="1" xfId="1" applyNumberFormat="1" applyFont="1" applyBorder="1"/>
    <xf numFmtId="165" fontId="2" fillId="0" borderId="42" xfId="1" applyNumberFormat="1" applyFont="1" applyBorder="1"/>
    <xf numFmtId="6" fontId="2" fillId="0" borderId="34" xfId="0" applyNumberFormat="1" applyFont="1" applyBorder="1"/>
    <xf numFmtId="43" fontId="2" fillId="0" borderId="34" xfId="1" applyFont="1" applyBorder="1"/>
    <xf numFmtId="10" fontId="2" fillId="0" borderId="34" xfId="2" applyNumberFormat="1" applyFont="1" applyBorder="1"/>
    <xf numFmtId="43" fontId="2" fillId="0" borderId="0" xfId="0" applyNumberFormat="1" applyFont="1"/>
    <xf numFmtId="164" fontId="4" fillId="0" borderId="3" xfId="2" applyNumberFormat="1" applyFont="1" applyFill="1" applyBorder="1" applyAlignment="1">
      <alignment horizontal="center" vertical="center"/>
    </xf>
    <xf numFmtId="164" fontId="4" fillId="0" borderId="4" xfId="2" applyNumberFormat="1" applyFont="1" applyFill="1" applyBorder="1" applyAlignment="1">
      <alignment horizontal="center" vertical="center"/>
    </xf>
    <xf numFmtId="164" fontId="4" fillId="0" borderId="5" xfId="2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38D1-139C-4D0A-A5A9-0F23B6A7234F}">
  <dimension ref="A7:Z81"/>
  <sheetViews>
    <sheetView tabSelected="1" zoomScale="98" zoomScaleNormal="98" workbookViewId="0">
      <selection activeCell="I6" sqref="I6"/>
    </sheetView>
  </sheetViews>
  <sheetFormatPr defaultColWidth="8.88671875" defaultRowHeight="13.8" x14ac:dyDescent="0.25"/>
  <cols>
    <col min="1" max="1" width="8.88671875" style="1"/>
    <col min="2" max="2" width="41.44140625" style="1" customWidth="1"/>
    <col min="3" max="3" width="15.109375" style="1" bestFit="1" customWidth="1"/>
    <col min="4" max="4" width="14.109375" style="1" bestFit="1" customWidth="1"/>
    <col min="5" max="5" width="15" style="1" bestFit="1" customWidth="1"/>
    <col min="6" max="6" width="15.33203125" style="1" bestFit="1" customWidth="1"/>
    <col min="7" max="7" width="15.109375" style="1" bestFit="1" customWidth="1"/>
    <col min="8" max="8" width="11.5546875" style="1" customWidth="1"/>
    <col min="9" max="9" width="16.44140625" style="1" bestFit="1" customWidth="1"/>
    <col min="10" max="10" width="13.88671875" style="1" customWidth="1"/>
    <col min="11" max="13" width="15.33203125" style="1" bestFit="1" customWidth="1"/>
    <col min="14" max="14" width="13.77734375" style="1" customWidth="1"/>
    <col min="15" max="16" width="11.109375" style="1" bestFit="1" customWidth="1"/>
    <col min="17" max="18" width="11.6640625" style="1" bestFit="1" customWidth="1"/>
    <col min="19" max="19" width="11.109375" style="1" bestFit="1" customWidth="1"/>
    <col min="20" max="20" width="2.109375" style="1" customWidth="1"/>
    <col min="21" max="25" width="9" style="1" bestFit="1" customWidth="1"/>
    <col min="26" max="26" width="16.5546875" style="1" bestFit="1" customWidth="1"/>
    <col min="27" max="16384" width="8.88671875" style="1"/>
  </cols>
  <sheetData>
    <row r="7" spans="2:25" ht="14.4" thickBot="1" x14ac:dyDescent="0.3">
      <c r="C7" s="99" t="s">
        <v>32</v>
      </c>
      <c r="D7" s="99"/>
      <c r="E7" s="99"/>
      <c r="F7" s="99"/>
      <c r="G7" s="99"/>
    </row>
    <row r="8" spans="2:25" x14ac:dyDescent="0.25">
      <c r="B8" s="2"/>
      <c r="C8" s="100" t="s">
        <v>0</v>
      </c>
      <c r="D8" s="101"/>
      <c r="E8" s="101"/>
      <c r="F8" s="101"/>
      <c r="G8" s="102"/>
      <c r="I8" s="93" t="s">
        <v>1</v>
      </c>
      <c r="J8" s="94"/>
      <c r="K8" s="94"/>
      <c r="L8" s="94"/>
      <c r="M8" s="95"/>
      <c r="O8" s="93" t="s">
        <v>2</v>
      </c>
      <c r="P8" s="94"/>
      <c r="Q8" s="94"/>
      <c r="R8" s="94"/>
      <c r="S8" s="95"/>
      <c r="U8" s="93" t="s">
        <v>3</v>
      </c>
      <c r="V8" s="94"/>
      <c r="W8" s="94"/>
      <c r="X8" s="94"/>
      <c r="Y8" s="95"/>
    </row>
    <row r="9" spans="2:25" ht="14.4" thickBot="1" x14ac:dyDescent="0.3">
      <c r="B9" s="3" t="s">
        <v>4</v>
      </c>
      <c r="C9" s="4">
        <v>2027</v>
      </c>
      <c r="D9" s="5">
        <v>2028</v>
      </c>
      <c r="E9" s="5">
        <v>2029</v>
      </c>
      <c r="F9" s="5">
        <v>2030</v>
      </c>
      <c r="G9" s="6">
        <v>2031</v>
      </c>
      <c r="I9" s="4">
        <f>C9</f>
        <v>2027</v>
      </c>
      <c r="J9" s="5">
        <f t="shared" ref="J9:Y9" si="0">D9</f>
        <v>2028</v>
      </c>
      <c r="K9" s="5">
        <f t="shared" si="0"/>
        <v>2029</v>
      </c>
      <c r="L9" s="5">
        <f t="shared" si="0"/>
        <v>2030</v>
      </c>
      <c r="M9" s="6">
        <f t="shared" si="0"/>
        <v>2031</v>
      </c>
      <c r="N9" s="7"/>
      <c r="O9" s="4">
        <f t="shared" si="0"/>
        <v>2027</v>
      </c>
      <c r="P9" s="5">
        <f t="shared" si="0"/>
        <v>2028</v>
      </c>
      <c r="Q9" s="5">
        <f t="shared" si="0"/>
        <v>2029</v>
      </c>
      <c r="R9" s="5">
        <f t="shared" si="0"/>
        <v>2030</v>
      </c>
      <c r="S9" s="6">
        <f t="shared" si="0"/>
        <v>2031</v>
      </c>
      <c r="T9" s="7"/>
      <c r="U9" s="4">
        <f t="shared" si="0"/>
        <v>2027</v>
      </c>
      <c r="V9" s="5">
        <f t="shared" si="0"/>
        <v>2028</v>
      </c>
      <c r="W9" s="5">
        <f t="shared" si="0"/>
        <v>2029</v>
      </c>
      <c r="X9" s="5">
        <f t="shared" si="0"/>
        <v>2030</v>
      </c>
      <c r="Y9" s="6">
        <f t="shared" si="0"/>
        <v>2031</v>
      </c>
    </row>
    <row r="10" spans="2:25" x14ac:dyDescent="0.25">
      <c r="B10" s="8" t="s">
        <v>5</v>
      </c>
      <c r="C10" s="9"/>
      <c r="D10" s="10"/>
      <c r="E10" s="10"/>
      <c r="F10" s="10"/>
      <c r="G10" s="11"/>
      <c r="I10" s="12"/>
      <c r="J10" s="13"/>
      <c r="K10" s="13"/>
      <c r="L10" s="13"/>
      <c r="M10" s="14"/>
      <c r="N10" s="7"/>
      <c r="O10" s="12"/>
      <c r="P10" s="13"/>
      <c r="Q10" s="13"/>
      <c r="R10" s="13"/>
      <c r="S10" s="14"/>
      <c r="T10" s="7"/>
      <c r="U10" s="12"/>
      <c r="V10" s="13"/>
      <c r="W10" s="13"/>
      <c r="X10" s="13"/>
      <c r="Y10" s="14"/>
    </row>
    <row r="11" spans="2:25" x14ac:dyDescent="0.25">
      <c r="B11" s="15" t="s">
        <v>6</v>
      </c>
      <c r="C11" s="16">
        <v>6937977.7745098043</v>
      </c>
      <c r="D11" s="17">
        <v>7766810.6401384091</v>
      </c>
      <c r="E11" s="17">
        <v>7753243.168111573</v>
      </c>
      <c r="F11" s="17">
        <v>7761061.7331855139</v>
      </c>
      <c r="G11" s="18">
        <v>7672713.9661262566</v>
      </c>
      <c r="I11" s="19">
        <v>0.02</v>
      </c>
      <c r="J11" s="20">
        <v>0.02</v>
      </c>
      <c r="K11" s="20">
        <v>0.02</v>
      </c>
      <c r="L11" s="20">
        <v>0.02</v>
      </c>
      <c r="M11" s="21">
        <v>0.02</v>
      </c>
      <c r="O11" s="19">
        <f t="shared" ref="O11:S14" si="1">C11/C$30</f>
        <v>4.0517993492692105E-2</v>
      </c>
      <c r="P11" s="20">
        <f t="shared" si="1"/>
        <v>5.3976111498395041E-2</v>
      </c>
      <c r="Q11" s="20">
        <f t="shared" si="1"/>
        <v>5.2542177434187744E-2</v>
      </c>
      <c r="R11" s="20">
        <f t="shared" si="1"/>
        <v>5.3838707549050756E-2</v>
      </c>
      <c r="S11" s="21">
        <f t="shared" si="1"/>
        <v>4.521936753360653E-2</v>
      </c>
      <c r="T11" s="22"/>
      <c r="U11" s="19">
        <f>I11*O11</f>
        <v>8.1035986985384214E-4</v>
      </c>
      <c r="V11" s="20">
        <f>J11*P11</f>
        <v>1.0795222299679009E-3</v>
      </c>
      <c r="W11" s="20">
        <f>K11*Q11</f>
        <v>1.050843548683755E-3</v>
      </c>
      <c r="X11" s="20">
        <f>L11*R11</f>
        <v>1.0767741509810152E-3</v>
      </c>
      <c r="Y11" s="21">
        <f>M11*S11</f>
        <v>9.0438735067213064E-4</v>
      </c>
    </row>
    <row r="12" spans="2:25" x14ac:dyDescent="0.25">
      <c r="B12" s="15" t="s">
        <v>7</v>
      </c>
      <c r="C12" s="16">
        <v>15686614.421568628</v>
      </c>
      <c r="D12" s="17">
        <v>16263737.187620148</v>
      </c>
      <c r="E12" s="17">
        <v>16818622.389747456</v>
      </c>
      <c r="F12" s="17">
        <v>17514820.195861049</v>
      </c>
      <c r="G12" s="18">
        <v>17824549.624128245</v>
      </c>
      <c r="I12" s="19">
        <v>0.02</v>
      </c>
      <c r="J12" s="20">
        <v>0.02</v>
      </c>
      <c r="K12" s="20">
        <v>0.02</v>
      </c>
      <c r="L12" s="20">
        <v>0.02</v>
      </c>
      <c r="M12" s="21">
        <v>0.02</v>
      </c>
      <c r="O12" s="19">
        <f t="shared" si="1"/>
        <v>9.1610287855151684E-2</v>
      </c>
      <c r="P12" s="20">
        <f t="shared" si="1"/>
        <v>0.11302622562765803</v>
      </c>
      <c r="Q12" s="20">
        <f t="shared" si="1"/>
        <v>0.11397643832909082</v>
      </c>
      <c r="R12" s="20">
        <f t="shared" si="1"/>
        <v>0.12150080938888864</v>
      </c>
      <c r="S12" s="21">
        <f t="shared" si="1"/>
        <v>0.10504951235415311</v>
      </c>
      <c r="T12" s="22"/>
      <c r="U12" s="19">
        <f>I12*O12</f>
        <v>1.8322057571030336E-3</v>
      </c>
      <c r="V12" s="20">
        <f t="shared" ref="V12:Y14" si="2">J12*P12</f>
        <v>2.2605245125531608E-3</v>
      </c>
      <c r="W12" s="20">
        <f t="shared" si="2"/>
        <v>2.2795287665818165E-3</v>
      </c>
      <c r="X12" s="20">
        <f t="shared" si="2"/>
        <v>2.4300161877777731E-3</v>
      </c>
      <c r="Y12" s="21">
        <f t="shared" si="2"/>
        <v>2.1009902470830624E-3</v>
      </c>
    </row>
    <row r="13" spans="2:25" x14ac:dyDescent="0.25">
      <c r="B13" s="15" t="s">
        <v>8</v>
      </c>
      <c r="C13" s="16">
        <v>70112804.303921565</v>
      </c>
      <c r="D13" s="17">
        <v>34803494.521337949</v>
      </c>
      <c r="E13" s="17">
        <v>24771814.379947234</v>
      </c>
      <c r="F13" s="17">
        <v>28962645.325203251</v>
      </c>
      <c r="G13" s="18">
        <v>32297012.544153605</v>
      </c>
      <c r="I13" s="19">
        <v>0.02</v>
      </c>
      <c r="J13" s="20">
        <v>0.02</v>
      </c>
      <c r="K13" s="20">
        <v>0.02</v>
      </c>
      <c r="L13" s="20">
        <v>0.02</v>
      </c>
      <c r="M13" s="21">
        <v>0.02</v>
      </c>
      <c r="O13" s="19">
        <f t="shared" si="1"/>
        <v>0.40946083150884771</v>
      </c>
      <c r="P13" s="20">
        <f t="shared" si="1"/>
        <v>0.24186984694969221</v>
      </c>
      <c r="Q13" s="20">
        <f t="shared" si="1"/>
        <v>0.16787362891843466</v>
      </c>
      <c r="R13" s="20">
        <f t="shared" si="1"/>
        <v>0.20091470021982202</v>
      </c>
      <c r="S13" s="21">
        <f t="shared" si="1"/>
        <v>0.19034340220673232</v>
      </c>
      <c r="T13" s="22"/>
      <c r="U13" s="19">
        <f>I13*O13</f>
        <v>8.1892166301769549E-3</v>
      </c>
      <c r="V13" s="20">
        <f t="shared" si="2"/>
        <v>4.8373969389938444E-3</v>
      </c>
      <c r="W13" s="20">
        <f t="shared" si="2"/>
        <v>3.3574725783686934E-3</v>
      </c>
      <c r="X13" s="20">
        <f t="shared" si="2"/>
        <v>4.0182940043964402E-3</v>
      </c>
      <c r="Y13" s="21">
        <f t="shared" si="2"/>
        <v>3.8068680441346466E-3</v>
      </c>
    </row>
    <row r="14" spans="2:25" x14ac:dyDescent="0.25">
      <c r="B14" s="15" t="s">
        <v>9</v>
      </c>
      <c r="C14" s="16">
        <v>1691000.4215686275</v>
      </c>
      <c r="D14" s="17">
        <v>2069999.9711649364</v>
      </c>
      <c r="E14" s="17">
        <v>7514091.4248021115</v>
      </c>
      <c r="F14" s="17">
        <v>7514090.2716186251</v>
      </c>
      <c r="G14" s="18">
        <v>7514091.8666787427</v>
      </c>
      <c r="I14" s="19">
        <v>0.02</v>
      </c>
      <c r="J14" s="20">
        <v>0.02</v>
      </c>
      <c r="K14" s="20">
        <v>0.02</v>
      </c>
      <c r="L14" s="20">
        <v>0.02</v>
      </c>
      <c r="M14" s="21">
        <v>0.02</v>
      </c>
      <c r="O14" s="19">
        <f t="shared" si="1"/>
        <v>9.8754920099319837E-3</v>
      </c>
      <c r="P14" s="20">
        <f t="shared" si="1"/>
        <v>1.4385640956386446E-2</v>
      </c>
      <c r="Q14" s="20">
        <f t="shared" si="1"/>
        <v>5.092149392688565E-2</v>
      </c>
      <c r="R14" s="20">
        <f t="shared" si="1"/>
        <v>5.2125459445971467E-2</v>
      </c>
      <c r="S14" s="21">
        <f t="shared" si="1"/>
        <v>4.4284523481614484E-2</v>
      </c>
      <c r="T14" s="22"/>
      <c r="U14" s="19">
        <f>I14*O14</f>
        <v>1.9750984019863968E-4</v>
      </c>
      <c r="V14" s="20">
        <f t="shared" si="2"/>
        <v>2.8771281912772894E-4</v>
      </c>
      <c r="W14" s="20">
        <f t="shared" si="2"/>
        <v>1.018429878537713E-3</v>
      </c>
      <c r="X14" s="20">
        <f t="shared" si="2"/>
        <v>1.0425091889194294E-3</v>
      </c>
      <c r="Y14" s="21">
        <f t="shared" si="2"/>
        <v>8.8569046963228972E-4</v>
      </c>
    </row>
    <row r="15" spans="2:25" x14ac:dyDescent="0.25">
      <c r="B15" s="23" t="s">
        <v>10</v>
      </c>
      <c r="C15" s="24"/>
      <c r="D15" s="25"/>
      <c r="E15" s="25"/>
      <c r="F15" s="25"/>
      <c r="G15" s="26"/>
      <c r="I15" s="27"/>
      <c r="J15" s="28"/>
      <c r="K15" s="28"/>
      <c r="L15" s="28"/>
      <c r="M15" s="29"/>
      <c r="O15" s="27"/>
      <c r="P15" s="28"/>
      <c r="Q15" s="28"/>
      <c r="R15" s="28"/>
      <c r="S15" s="29"/>
      <c r="T15" s="22"/>
      <c r="U15" s="27"/>
      <c r="V15" s="28"/>
      <c r="W15" s="28"/>
      <c r="X15" s="28"/>
      <c r="Y15" s="29"/>
    </row>
    <row r="16" spans="2:25" x14ac:dyDescent="0.25">
      <c r="B16" s="15" t="s">
        <v>11</v>
      </c>
      <c r="C16" s="30">
        <v>16256952.954862727</v>
      </c>
      <c r="D16" s="31">
        <v>20471625.216412742</v>
      </c>
      <c r="E16" s="31">
        <v>15083558.421179688</v>
      </c>
      <c r="F16" s="31">
        <v>16151520.000000002</v>
      </c>
      <c r="G16" s="32">
        <v>11772729.975003473</v>
      </c>
      <c r="I16" s="19">
        <v>7.4527211834568702E-2</v>
      </c>
      <c r="J16" s="20">
        <v>7.5108580440728281E-2</v>
      </c>
      <c r="K16" s="20">
        <v>7.5689831583630796E-2</v>
      </c>
      <c r="L16" s="20">
        <v>7.6270337230315247E-2</v>
      </c>
      <c r="M16" s="21">
        <v>7.6849472566544105E-2</v>
      </c>
      <c r="O16" s="19">
        <f t="shared" ref="O16:S19" si="3">C16/C$30</f>
        <v>9.4941081601067734E-2</v>
      </c>
      <c r="P16" s="20">
        <f t="shared" si="3"/>
        <v>0.14226930157457249</v>
      </c>
      <c r="Q16" s="20">
        <f t="shared" si="3"/>
        <v>0.10221825702102821</v>
      </c>
      <c r="R16" s="20">
        <f t="shared" si="3"/>
        <v>0.11204355688016517</v>
      </c>
      <c r="S16" s="21">
        <f t="shared" si="3"/>
        <v>6.9382933596097568E-2</v>
      </c>
      <c r="T16" s="22"/>
      <c r="U16" s="19">
        <f>I16*O16</f>
        <v>7.0756941002858478E-3</v>
      </c>
      <c r="V16" s="20">
        <f>J16*P16</f>
        <v>1.0685645281560009E-2</v>
      </c>
      <c r="W16" s="20">
        <f>K16*Q16</f>
        <v>7.7368826586939115E-3</v>
      </c>
      <c r="X16" s="20">
        <f>L16*R16</f>
        <v>8.5455998677342049E-3</v>
      </c>
      <c r="Y16" s="21">
        <f>M16*S16</f>
        <v>5.3320418519796518E-3</v>
      </c>
    </row>
    <row r="17" spans="2:26" x14ac:dyDescent="0.25">
      <c r="B17" s="15" t="s">
        <v>12</v>
      </c>
      <c r="C17" s="30">
        <v>599999.71055088704</v>
      </c>
      <c r="D17" s="31">
        <v>7536295.0566695724</v>
      </c>
      <c r="E17" s="31">
        <v>12185050.695970697</v>
      </c>
      <c r="F17" s="31">
        <v>16768178.688150795</v>
      </c>
      <c r="G17" s="32">
        <v>21352588.716201831</v>
      </c>
      <c r="I17" s="19">
        <f>1.05*1.02-1</f>
        <v>7.1000000000000174E-2</v>
      </c>
      <c r="J17" s="20">
        <f t="shared" ref="J17:M18" si="4">1.05*1.02-1</f>
        <v>7.1000000000000174E-2</v>
      </c>
      <c r="K17" s="20">
        <f t="shared" si="4"/>
        <v>7.1000000000000174E-2</v>
      </c>
      <c r="L17" s="20">
        <f t="shared" si="4"/>
        <v>7.1000000000000174E-2</v>
      </c>
      <c r="M17" s="21">
        <f t="shared" si="4"/>
        <v>7.1000000000000174E-2</v>
      </c>
      <c r="O17" s="19">
        <f t="shared" si="3"/>
        <v>3.5040158901972905E-3</v>
      </c>
      <c r="P17" s="20">
        <f t="shared" si="3"/>
        <v>5.2374123834226911E-2</v>
      </c>
      <c r="Q17" s="20">
        <f t="shared" si="3"/>
        <v>8.257565019313115E-2</v>
      </c>
      <c r="R17" s="20">
        <f t="shared" si="3"/>
        <v>0.11632133586328697</v>
      </c>
      <c r="S17" s="21">
        <f t="shared" si="3"/>
        <v>0.12584211547760202</v>
      </c>
      <c r="T17" s="22"/>
      <c r="U17" s="19">
        <f>I17*O17</f>
        <v>2.4878512820400824E-4</v>
      </c>
      <c r="V17" s="20">
        <f t="shared" ref="V17:Y17" si="5">J17*P17</f>
        <v>3.71856279223012E-3</v>
      </c>
      <c r="W17" s="20">
        <f t="shared" si="5"/>
        <v>5.8628711637123262E-3</v>
      </c>
      <c r="X17" s="20">
        <f t="shared" si="5"/>
        <v>8.2588148462933945E-3</v>
      </c>
      <c r="Y17" s="21">
        <f t="shared" si="5"/>
        <v>8.9347901989097651E-3</v>
      </c>
    </row>
    <row r="18" spans="2:26" x14ac:dyDescent="0.25">
      <c r="B18" s="15" t="s">
        <v>13</v>
      </c>
      <c r="C18" s="30">
        <v>2153199.6171802054</v>
      </c>
      <c r="D18" s="31">
        <v>8063163.4699215358</v>
      </c>
      <c r="E18" s="31">
        <v>9730813.0647130664</v>
      </c>
      <c r="F18" s="31">
        <v>10041196.070532795</v>
      </c>
      <c r="G18" s="32">
        <v>9726195.6851891279</v>
      </c>
      <c r="I18" s="19">
        <f>1.05*1.02-1</f>
        <v>7.1000000000000174E-2</v>
      </c>
      <c r="J18" s="20">
        <f t="shared" si="4"/>
        <v>7.1000000000000174E-2</v>
      </c>
      <c r="K18" s="20">
        <f t="shared" si="4"/>
        <v>7.1000000000000174E-2</v>
      </c>
      <c r="L18" s="20">
        <f t="shared" si="4"/>
        <v>7.1000000000000174E-2</v>
      </c>
      <c r="M18" s="21">
        <f t="shared" si="4"/>
        <v>7.1000000000000174E-2</v>
      </c>
      <c r="O18" s="19">
        <f t="shared" si="3"/>
        <v>1.2574748855193441E-2</v>
      </c>
      <c r="P18" s="20">
        <f t="shared" si="3"/>
        <v>5.6035640708566939E-2</v>
      </c>
      <c r="Q18" s="20">
        <f t="shared" si="3"/>
        <v>6.5943772888216554E-2</v>
      </c>
      <c r="R18" s="20">
        <f t="shared" si="3"/>
        <v>6.9656064758835831E-2</v>
      </c>
      <c r="S18" s="21">
        <f t="shared" si="3"/>
        <v>5.7321623005111767E-2</v>
      </c>
      <c r="T18" s="22"/>
      <c r="U18" s="19">
        <f>I18*O18</f>
        <v>8.9280716871873648E-4</v>
      </c>
      <c r="V18" s="20">
        <f>J18*P18</f>
        <v>3.9785304903082628E-3</v>
      </c>
      <c r="W18" s="20">
        <f>K18*Q18</f>
        <v>4.6820078750633865E-3</v>
      </c>
      <c r="X18" s="20">
        <f>L18*R18</f>
        <v>4.9455805978773559E-3</v>
      </c>
      <c r="Y18" s="21">
        <f>M18*S18</f>
        <v>4.0698352333629452E-3</v>
      </c>
    </row>
    <row r="19" spans="2:26" ht="14.4" thickBot="1" x14ac:dyDescent="0.3">
      <c r="B19" s="33" t="s">
        <v>14</v>
      </c>
      <c r="C19" s="30">
        <v>7387352.9411764704</v>
      </c>
      <c r="D19" s="31">
        <v>6099424.2599000381</v>
      </c>
      <c r="E19" s="31">
        <v>4304514.6814926509</v>
      </c>
      <c r="F19" s="31">
        <v>4218387.8418329637</v>
      </c>
      <c r="G19" s="32">
        <v>3747008.4231500765</v>
      </c>
      <c r="I19" s="34">
        <v>0.02</v>
      </c>
      <c r="J19" s="35">
        <v>0.02</v>
      </c>
      <c r="K19" s="35">
        <v>0.02</v>
      </c>
      <c r="L19" s="35">
        <v>0.02</v>
      </c>
      <c r="M19" s="36">
        <v>0.02</v>
      </c>
      <c r="O19" s="34">
        <f t="shared" si="3"/>
        <v>4.314235763315865E-2</v>
      </c>
      <c r="P19" s="35">
        <f t="shared" si="3"/>
        <v>4.23884679545262E-2</v>
      </c>
      <c r="Q19" s="35">
        <f t="shared" si="3"/>
        <v>2.917083461192924E-2</v>
      </c>
      <c r="R19" s="35">
        <f t="shared" si="3"/>
        <v>2.9263077289258768E-2</v>
      </c>
      <c r="S19" s="36">
        <f t="shared" si="3"/>
        <v>2.208310537653042E-2</v>
      </c>
      <c r="T19" s="22"/>
      <c r="U19" s="34">
        <f>I19*O19</f>
        <v>8.6284715266317304E-4</v>
      </c>
      <c r="V19" s="35">
        <f t="shared" ref="V19:Y19" si="6">J19*P19</f>
        <v>8.4776935909052398E-4</v>
      </c>
      <c r="W19" s="35">
        <f t="shared" si="6"/>
        <v>5.8341669223858483E-4</v>
      </c>
      <c r="X19" s="35">
        <f t="shared" si="6"/>
        <v>5.8526154578517542E-4</v>
      </c>
      <c r="Y19" s="36">
        <f t="shared" si="6"/>
        <v>4.4166210753060839E-4</v>
      </c>
    </row>
    <row r="20" spans="2:26" x14ac:dyDescent="0.25">
      <c r="B20" s="8" t="s">
        <v>15</v>
      </c>
      <c r="C20" s="9"/>
      <c r="D20" s="10"/>
      <c r="E20" s="10"/>
      <c r="F20" s="10"/>
      <c r="G20" s="11"/>
      <c r="I20" s="12"/>
      <c r="J20" s="13"/>
      <c r="K20" s="13"/>
      <c r="L20" s="13"/>
      <c r="M20" s="14"/>
      <c r="O20" s="12"/>
      <c r="P20" s="13"/>
      <c r="Q20" s="13"/>
      <c r="R20" s="13"/>
      <c r="S20" s="14"/>
      <c r="T20" s="22"/>
      <c r="U20" s="12"/>
      <c r="V20" s="13"/>
      <c r="W20" s="13"/>
      <c r="X20" s="13"/>
      <c r="Y20" s="14"/>
    </row>
    <row r="21" spans="2:26" x14ac:dyDescent="0.25">
      <c r="B21" s="15" t="s">
        <v>16</v>
      </c>
      <c r="C21" s="30">
        <v>29732172.926942766</v>
      </c>
      <c r="D21" s="31">
        <v>16179595.68905817</v>
      </c>
      <c r="E21" s="31">
        <v>22023897.095035009</v>
      </c>
      <c r="F21" s="31">
        <v>14326066.848598132</v>
      </c>
      <c r="G21" s="32">
        <v>24450218.705735318</v>
      </c>
      <c r="I21" s="19">
        <v>7.452721183456873E-2</v>
      </c>
      <c r="J21" s="20">
        <v>7.5108580440728281E-2</v>
      </c>
      <c r="K21" s="20">
        <v>7.5689831583630796E-2</v>
      </c>
      <c r="L21" s="20">
        <v>7.6270337230315247E-2</v>
      </c>
      <c r="M21" s="21">
        <v>7.6849472566544105E-2</v>
      </c>
      <c r="O21" s="19">
        <f t="shared" ref="O21:S22" si="7">C21/C$30</f>
        <v>0.17363676107517934</v>
      </c>
      <c r="P21" s="20">
        <f t="shared" si="7"/>
        <v>0.11244147712296905</v>
      </c>
      <c r="Q21" s="20">
        <f t="shared" si="7"/>
        <v>0.14925154336949192</v>
      </c>
      <c r="R21" s="20">
        <f t="shared" si="7"/>
        <v>9.9380336081059437E-2</v>
      </c>
      <c r="S21" s="21">
        <f t="shared" si="7"/>
        <v>0.14409808977799099</v>
      </c>
      <c r="T21" s="22"/>
      <c r="U21" s="19">
        <f>I21*O21</f>
        <v>1.2940663674918288E-2</v>
      </c>
      <c r="V21" s="20">
        <f t="shared" ref="V21:Y21" si="8">J21*P21</f>
        <v>8.4453197293648304E-3</v>
      </c>
      <c r="W21" s="20">
        <f t="shared" si="8"/>
        <v>1.1296824181233811E-2</v>
      </c>
      <c r="X21" s="20">
        <f t="shared" si="8"/>
        <v>7.5797717469644693E-3</v>
      </c>
      <c r="Y21" s="21">
        <f t="shared" si="8"/>
        <v>1.1073862197285128E-2</v>
      </c>
    </row>
    <row r="22" spans="2:26" x14ac:dyDescent="0.25">
      <c r="B22" s="15" t="s">
        <v>17</v>
      </c>
      <c r="C22" s="30">
        <v>7306904.5191409905</v>
      </c>
      <c r="D22" s="31">
        <v>8347243.9058413245</v>
      </c>
      <c r="E22" s="31">
        <v>6642907.9446479455</v>
      </c>
      <c r="F22" s="31">
        <v>6131540.1307288893</v>
      </c>
      <c r="G22" s="32">
        <v>19885554.084167201</v>
      </c>
      <c r="I22" s="19">
        <f>1.05*1.02-1</f>
        <v>7.1000000000000174E-2</v>
      </c>
      <c r="J22" s="20">
        <f t="shared" ref="J22:M23" si="9">1.05*1.02-1</f>
        <v>7.1000000000000174E-2</v>
      </c>
      <c r="K22" s="20">
        <f t="shared" si="9"/>
        <v>7.1000000000000174E-2</v>
      </c>
      <c r="L22" s="20">
        <f t="shared" si="9"/>
        <v>7.1000000000000174E-2</v>
      </c>
      <c r="M22" s="21">
        <f t="shared" si="9"/>
        <v>7.1000000000000174E-2</v>
      </c>
      <c r="O22" s="19">
        <f t="shared" si="7"/>
        <v>4.2672536491253764E-2</v>
      </c>
      <c r="P22" s="20">
        <f t="shared" si="7"/>
        <v>5.8009881873206159E-2</v>
      </c>
      <c r="Q22" s="20">
        <f t="shared" si="7"/>
        <v>4.5017657816049168E-2</v>
      </c>
      <c r="R22" s="20">
        <f t="shared" si="7"/>
        <v>4.2534669517193278E-2</v>
      </c>
      <c r="S22" s="21">
        <f t="shared" si="7"/>
        <v>0.117196103322923</v>
      </c>
      <c r="T22" s="22"/>
      <c r="U22" s="19">
        <f>I22*O22</f>
        <v>3.0297500908790247E-3</v>
      </c>
      <c r="V22" s="20">
        <f>J22*P22</f>
        <v>4.1187016129976472E-3</v>
      </c>
      <c r="W22" s="20">
        <f>K22*Q22</f>
        <v>3.1962537049394987E-3</v>
      </c>
      <c r="X22" s="20">
        <f>L22*R22</f>
        <v>3.0199615357207302E-3</v>
      </c>
      <c r="Y22" s="21">
        <f>M22*S22</f>
        <v>8.320923335927554E-3</v>
      </c>
    </row>
    <row r="23" spans="2:26" ht="14.4" thickBot="1" x14ac:dyDescent="0.3">
      <c r="B23" s="33" t="s">
        <v>18</v>
      </c>
      <c r="C23" s="37"/>
      <c r="D23" s="31">
        <v>6349433.3042720128</v>
      </c>
      <c r="E23" s="31">
        <v>5182905.9503459502</v>
      </c>
      <c r="F23" s="31">
        <v>3290719.9741582423</v>
      </c>
      <c r="G23" s="32">
        <v>2350649.2654886097</v>
      </c>
      <c r="I23" s="34">
        <f>1.05*1.02-1</f>
        <v>7.1000000000000174E-2</v>
      </c>
      <c r="J23" s="35">
        <f t="shared" si="9"/>
        <v>7.1000000000000174E-2</v>
      </c>
      <c r="K23" s="35">
        <f t="shared" si="9"/>
        <v>7.1000000000000174E-2</v>
      </c>
      <c r="L23" s="35">
        <f t="shared" si="9"/>
        <v>7.1000000000000174E-2</v>
      </c>
      <c r="M23" s="36">
        <f t="shared" si="9"/>
        <v>7.1000000000000174E-2</v>
      </c>
      <c r="O23" s="34"/>
      <c r="P23" s="35">
        <f>D23/D$30</f>
        <v>4.4125927084132127E-2</v>
      </c>
      <c r="Q23" s="35">
        <f>E23/E$30</f>
        <v>3.5123516464415569E-2</v>
      </c>
      <c r="R23" s="35">
        <f>F23/F$30</f>
        <v>2.2827818719309056E-2</v>
      </c>
      <c r="S23" s="36">
        <f>G23/G$30</f>
        <v>1.3853621228160685E-2</v>
      </c>
      <c r="T23" s="22"/>
      <c r="U23" s="34">
        <f t="shared" ref="U23:Y23" si="10">I23*O23</f>
        <v>0</v>
      </c>
      <c r="V23" s="35">
        <f t="shared" si="10"/>
        <v>3.1329408229733885E-3</v>
      </c>
      <c r="W23" s="35">
        <f t="shared" si="10"/>
        <v>2.4937696689735114E-3</v>
      </c>
      <c r="X23" s="35">
        <f t="shared" si="10"/>
        <v>1.6207751290709469E-3</v>
      </c>
      <c r="Y23" s="36">
        <f t="shared" si="10"/>
        <v>9.8360710719941108E-4</v>
      </c>
    </row>
    <row r="24" spans="2:26" x14ac:dyDescent="0.25">
      <c r="B24" s="8" t="s">
        <v>19</v>
      </c>
      <c r="C24" s="9"/>
      <c r="D24" s="10"/>
      <c r="E24" s="10"/>
      <c r="F24" s="10"/>
      <c r="G24" s="11"/>
      <c r="I24" s="12"/>
      <c r="J24" s="13"/>
      <c r="K24" s="13"/>
      <c r="L24" s="13"/>
      <c r="M24" s="14"/>
      <c r="O24" s="12"/>
      <c r="P24" s="13"/>
      <c r="Q24" s="13"/>
      <c r="R24" s="13"/>
      <c r="S24" s="14"/>
      <c r="T24" s="22"/>
      <c r="U24" s="12"/>
      <c r="V24" s="13"/>
      <c r="W24" s="13"/>
      <c r="X24" s="13"/>
      <c r="Y24" s="14"/>
    </row>
    <row r="25" spans="2:26" x14ac:dyDescent="0.25">
      <c r="B25" s="15" t="s">
        <v>20</v>
      </c>
      <c r="C25" s="16">
        <v>4974230</v>
      </c>
      <c r="D25" s="17">
        <v>1826999.9999999998</v>
      </c>
      <c r="E25" s="17">
        <v>4816862.9985491578</v>
      </c>
      <c r="F25" s="17">
        <v>1204999.9958969397</v>
      </c>
      <c r="G25" s="18">
        <v>652500.00097316154</v>
      </c>
      <c r="I25" s="19">
        <v>0.04</v>
      </c>
      <c r="J25" s="20">
        <v>0.04</v>
      </c>
      <c r="K25" s="20">
        <v>0.04</v>
      </c>
      <c r="L25" s="20">
        <v>0.04</v>
      </c>
      <c r="M25" s="21">
        <v>0.04</v>
      </c>
      <c r="O25" s="19">
        <f t="shared" ref="O25:S30" si="11">C25/C$30</f>
        <v>2.9049648949818648E-2</v>
      </c>
      <c r="P25" s="20">
        <f t="shared" si="11"/>
        <v>1.2696891977504213E-2</v>
      </c>
      <c r="Q25" s="20">
        <f t="shared" si="11"/>
        <v>3.2642916629633742E-2</v>
      </c>
      <c r="R25" s="20">
        <f t="shared" si="11"/>
        <v>8.3591194872604888E-3</v>
      </c>
      <c r="S25" s="21">
        <f t="shared" si="11"/>
        <v>3.8455281260250862E-3</v>
      </c>
      <c r="T25" s="22"/>
      <c r="U25" s="19">
        <f t="shared" ref="U25:Y26" si="12">I25*O25</f>
        <v>1.161985957992746E-3</v>
      </c>
      <c r="V25" s="20">
        <f t="shared" si="12"/>
        <v>5.0787567910016854E-4</v>
      </c>
      <c r="W25" s="20">
        <f t="shared" si="12"/>
        <v>1.3057166651853497E-3</v>
      </c>
      <c r="X25" s="20">
        <f t="shared" si="12"/>
        <v>3.3436477949041956E-4</v>
      </c>
      <c r="Y25" s="21">
        <f t="shared" si="12"/>
        <v>1.5382112504100346E-4</v>
      </c>
    </row>
    <row r="26" spans="2:26" x14ac:dyDescent="0.25">
      <c r="B26" s="15" t="s">
        <v>21</v>
      </c>
      <c r="C26" s="16">
        <v>3890000</v>
      </c>
      <c r="D26" s="17">
        <v>3240000</v>
      </c>
      <c r="E26" s="17">
        <v>4370000</v>
      </c>
      <c r="F26" s="17">
        <v>2735000</v>
      </c>
      <c r="G26" s="18">
        <v>2635000</v>
      </c>
      <c r="I26" s="19">
        <v>0.02</v>
      </c>
      <c r="J26" s="20">
        <v>0.02</v>
      </c>
      <c r="K26" s="20">
        <v>0.02</v>
      </c>
      <c r="L26" s="20">
        <v>0.02</v>
      </c>
      <c r="M26" s="21">
        <v>0.02</v>
      </c>
      <c r="O26" s="19">
        <f t="shared" si="11"/>
        <v>2.2717713980816033E-2</v>
      </c>
      <c r="P26" s="20">
        <f t="shared" si="11"/>
        <v>2.2516655723652794E-2</v>
      </c>
      <c r="Q26" s="20">
        <f t="shared" si="11"/>
        <v>2.9614615511063026E-2</v>
      </c>
      <c r="R26" s="20">
        <f t="shared" si="11"/>
        <v>1.8972773340667114E-2</v>
      </c>
      <c r="S26" s="21">
        <f t="shared" si="11"/>
        <v>1.5529450723315614E-2</v>
      </c>
      <c r="T26" s="22"/>
      <c r="U26" s="19">
        <f t="shared" si="12"/>
        <v>4.5435427961632068E-4</v>
      </c>
      <c r="V26" s="20">
        <f t="shared" si="12"/>
        <v>4.503331144730559E-4</v>
      </c>
      <c r="W26" s="20">
        <f t="shared" si="12"/>
        <v>5.9229231022126048E-4</v>
      </c>
      <c r="X26" s="20">
        <f t="shared" si="12"/>
        <v>3.7945546681334227E-4</v>
      </c>
      <c r="Y26" s="21">
        <f t="shared" si="12"/>
        <v>3.1058901446631227E-4</v>
      </c>
    </row>
    <row r="27" spans="2:26" x14ac:dyDescent="0.25">
      <c r="B27" s="15" t="s">
        <v>22</v>
      </c>
      <c r="C27" s="16">
        <v>2587000</v>
      </c>
      <c r="D27" s="17">
        <v>2039249.9999999998</v>
      </c>
      <c r="E27" s="17">
        <v>1840750.0000000002</v>
      </c>
      <c r="F27" s="17">
        <v>1885749.9999999998</v>
      </c>
      <c r="G27" s="18">
        <v>1353749.9954714247</v>
      </c>
      <c r="I27" s="19">
        <v>0.02</v>
      </c>
      <c r="J27" s="20">
        <v>0.02</v>
      </c>
      <c r="K27" s="20">
        <v>0.02</v>
      </c>
      <c r="L27" s="20">
        <v>0.02</v>
      </c>
      <c r="M27" s="21">
        <v>0.02</v>
      </c>
      <c r="O27" s="19">
        <f t="shared" si="11"/>
        <v>1.510815580163781E-2</v>
      </c>
      <c r="P27" s="20">
        <f t="shared" si="11"/>
        <v>1.4171941414956467E-2</v>
      </c>
      <c r="Q27" s="20">
        <f t="shared" si="11"/>
        <v>1.247439439404789E-2</v>
      </c>
      <c r="R27" s="20">
        <f t="shared" si="11"/>
        <v>1.3081501764959052E-2</v>
      </c>
      <c r="S27" s="21">
        <f t="shared" si="11"/>
        <v>7.9783657860957209E-3</v>
      </c>
      <c r="T27" s="22"/>
      <c r="U27" s="19">
        <f>I27*O27</f>
        <v>3.021631160327562E-4</v>
      </c>
      <c r="V27" s="20">
        <f>J27*P27</f>
        <v>2.8343882829912932E-4</v>
      </c>
      <c r="W27" s="20">
        <f>K27*Q27</f>
        <v>2.4948788788095778E-4</v>
      </c>
      <c r="X27" s="20">
        <f>L27*R27</f>
        <v>2.6163003529918106E-4</v>
      </c>
      <c r="Y27" s="21">
        <f>M27*S27</f>
        <v>1.5956731572191443E-4</v>
      </c>
    </row>
    <row r="28" spans="2:26" x14ac:dyDescent="0.25">
      <c r="B28" s="15" t="s">
        <v>23</v>
      </c>
      <c r="C28" s="16">
        <v>1103308</v>
      </c>
      <c r="D28" s="17">
        <v>1211408.9965397923</v>
      </c>
      <c r="E28" s="17">
        <v>1273241.5001884659</v>
      </c>
      <c r="F28" s="17">
        <v>772961.35439763486</v>
      </c>
      <c r="G28" s="18">
        <v>755541.78063581185</v>
      </c>
      <c r="I28" s="19">
        <v>0.02</v>
      </c>
      <c r="J28" s="20">
        <v>0.02</v>
      </c>
      <c r="K28" s="20">
        <v>0.02</v>
      </c>
      <c r="L28" s="20">
        <v>0.02</v>
      </c>
      <c r="M28" s="21">
        <v>0.02</v>
      </c>
      <c r="O28" s="19">
        <f t="shared" si="11"/>
        <v>6.4433510480067296E-3</v>
      </c>
      <c r="P28" s="20">
        <f t="shared" si="11"/>
        <v>8.4187899122290747E-3</v>
      </c>
      <c r="Q28" s="20">
        <f t="shared" si="11"/>
        <v>8.6285028560207089E-3</v>
      </c>
      <c r="R28" s="20">
        <f t="shared" si="11"/>
        <v>5.3620550559712581E-3</v>
      </c>
      <c r="S28" s="21">
        <f t="shared" si="11"/>
        <v>4.4528079133927803E-3</v>
      </c>
      <c r="T28" s="22"/>
      <c r="U28" s="19">
        <f t="shared" ref="U28:Y28" si="13">I28*O28</f>
        <v>1.288670209601346E-4</v>
      </c>
      <c r="V28" s="20">
        <f t="shared" si="13"/>
        <v>1.683757982445815E-4</v>
      </c>
      <c r="W28" s="20">
        <f t="shared" si="13"/>
        <v>1.7257005712041418E-4</v>
      </c>
      <c r="X28" s="20">
        <f t="shared" si="13"/>
        <v>1.0724110111942517E-4</v>
      </c>
      <c r="Y28" s="21">
        <f t="shared" si="13"/>
        <v>8.9056158267855604E-5</v>
      </c>
    </row>
    <row r="29" spans="2:26" ht="14.4" thickBot="1" x14ac:dyDescent="0.3">
      <c r="B29" s="38" t="s">
        <v>24</v>
      </c>
      <c r="C29" s="16">
        <v>812500</v>
      </c>
      <c r="D29" s="17">
        <v>1625000</v>
      </c>
      <c r="E29" s="17">
        <v>3250000.0000000005</v>
      </c>
      <c r="F29" s="17">
        <v>4875000</v>
      </c>
      <c r="G29" s="18">
        <v>5687500</v>
      </c>
      <c r="I29" s="34">
        <v>0.02</v>
      </c>
      <c r="J29" s="35">
        <v>0.02</v>
      </c>
      <c r="K29" s="35">
        <v>0.02</v>
      </c>
      <c r="L29" s="35">
        <v>0.02</v>
      </c>
      <c r="M29" s="36">
        <v>0.02</v>
      </c>
      <c r="O29" s="34">
        <f t="shared" si="11"/>
        <v>4.7450238070470508E-3</v>
      </c>
      <c r="P29" s="35">
        <f t="shared" si="11"/>
        <v>1.129307578732586E-2</v>
      </c>
      <c r="Q29" s="35">
        <f t="shared" si="11"/>
        <v>2.2024599636374109E-2</v>
      </c>
      <c r="R29" s="35">
        <f t="shared" si="11"/>
        <v>3.3818014638300614E-2</v>
      </c>
      <c r="S29" s="36">
        <f t="shared" si="11"/>
        <v>3.351945009064803E-2</v>
      </c>
      <c r="T29" s="22"/>
      <c r="U29" s="34">
        <f>I29*O29</f>
        <v>9.4900476140941022E-5</v>
      </c>
      <c r="V29" s="35">
        <f>J29*P29</f>
        <v>2.2586151574651721E-4</v>
      </c>
      <c r="W29" s="35">
        <f>K29*Q29</f>
        <v>4.4049199272748219E-4</v>
      </c>
      <c r="X29" s="35">
        <f>L29*R29</f>
        <v>6.7636029276601226E-4</v>
      </c>
      <c r="Y29" s="36">
        <f>M29*S29</f>
        <v>6.7038900181296066E-4</v>
      </c>
    </row>
    <row r="30" spans="2:26" ht="14.4" thickBot="1" x14ac:dyDescent="0.3">
      <c r="B30" s="39" t="s">
        <v>25</v>
      </c>
      <c r="C30" s="40">
        <f>SUM(C11:C29)</f>
        <v>171232017.59142268</v>
      </c>
      <c r="D30" s="41">
        <f t="shared" ref="D30:G30" si="14">SUM(D11:D29)</f>
        <v>143893482.21887663</v>
      </c>
      <c r="E30" s="41">
        <f t="shared" si="14"/>
        <v>147562273.71473098</v>
      </c>
      <c r="F30" s="41">
        <f t="shared" si="14"/>
        <v>144153938.43016484</v>
      </c>
      <c r="G30" s="42">
        <f t="shared" si="14"/>
        <v>169677604.63310286</v>
      </c>
      <c r="O30" s="43">
        <f t="shared" si="11"/>
        <v>1</v>
      </c>
      <c r="P30" s="44">
        <f t="shared" si="11"/>
        <v>1</v>
      </c>
      <c r="Q30" s="44">
        <f t="shared" si="11"/>
        <v>1</v>
      </c>
      <c r="R30" s="44">
        <f t="shared" si="11"/>
        <v>1</v>
      </c>
      <c r="S30" s="45">
        <f t="shared" si="11"/>
        <v>1</v>
      </c>
      <c r="T30" s="22"/>
      <c r="U30" s="46">
        <f>SUM(U11:U29)</f>
        <v>3.822211026374444E-2</v>
      </c>
      <c r="V30" s="47">
        <f t="shared" ref="V30:Y30" si="15">SUM(V11:V29)</f>
        <v>4.5028511525030866E-2</v>
      </c>
      <c r="W30" s="47">
        <f t="shared" si="15"/>
        <v>4.6318859630162475E-2</v>
      </c>
      <c r="X30" s="47">
        <f t="shared" si="15"/>
        <v>4.4882410477009325E-2</v>
      </c>
      <c r="Y30" s="48">
        <f t="shared" si="15"/>
        <v>4.823808075902724E-2</v>
      </c>
    </row>
    <row r="31" spans="2:26" ht="14.4" thickBot="1" x14ac:dyDescent="0.3">
      <c r="B31" s="49"/>
      <c r="C31" s="50"/>
      <c r="D31" s="50"/>
      <c r="E31" s="50"/>
      <c r="F31" s="50"/>
      <c r="G31" s="50"/>
      <c r="O31" s="51"/>
      <c r="P31" s="51"/>
      <c r="Q31" s="51"/>
      <c r="R31" s="51"/>
      <c r="S31" s="51"/>
    </row>
    <row r="32" spans="2:26" ht="15" customHeight="1" thickBot="1" x14ac:dyDescent="0.35">
      <c r="C32" s="96" t="s">
        <v>31</v>
      </c>
      <c r="D32" s="97"/>
      <c r="E32" s="97"/>
      <c r="F32" s="97"/>
      <c r="G32" s="98"/>
      <c r="I32"/>
      <c r="J32"/>
      <c r="K32"/>
      <c r="L32"/>
      <c r="M32"/>
      <c r="N32"/>
      <c r="O32"/>
      <c r="P32"/>
      <c r="U32" s="52">
        <v>3.8965365765704502E-2</v>
      </c>
      <c r="V32" s="53">
        <v>4.6456057652103117E-2</v>
      </c>
      <c r="W32" s="53">
        <v>4.8399474659680933E-2</v>
      </c>
      <c r="X32" s="53">
        <v>4.785296299083551E-2</v>
      </c>
      <c r="Y32" s="53">
        <v>5.1842776337874479E-2</v>
      </c>
      <c r="Z32" s="54" t="s">
        <v>26</v>
      </c>
    </row>
    <row r="33" spans="2:26" ht="13.8" customHeight="1" x14ac:dyDescent="0.3">
      <c r="B33" s="8" t="str">
        <f t="shared" ref="B33:B53" si="16">B10</f>
        <v>System Access</v>
      </c>
      <c r="C33" s="9"/>
      <c r="D33" s="10"/>
      <c r="E33" s="10"/>
      <c r="F33" s="10"/>
      <c r="G33" s="11"/>
      <c r="I33"/>
      <c r="J33"/>
      <c r="K33"/>
      <c r="L33"/>
      <c r="M33"/>
      <c r="N33"/>
      <c r="O33"/>
      <c r="P33"/>
      <c r="U33" s="55">
        <f>U30-U32</f>
        <v>-7.4325550196006201E-4</v>
      </c>
      <c r="V33" s="56">
        <f t="shared" ref="V33:Y33" si="17">V30-V32</f>
        <v>-1.4275461270722503E-3</v>
      </c>
      <c r="W33" s="56">
        <f t="shared" si="17"/>
        <v>-2.0806150295184581E-3</v>
      </c>
      <c r="X33" s="56">
        <f t="shared" si="17"/>
        <v>-2.9705525138261843E-3</v>
      </c>
      <c r="Y33" s="56">
        <f t="shared" si="17"/>
        <v>-3.604695578847239E-3</v>
      </c>
      <c r="Z33" s="57" t="s">
        <v>27</v>
      </c>
    </row>
    <row r="34" spans="2:26" ht="14.4" x14ac:dyDescent="0.3">
      <c r="B34" s="15" t="str">
        <f t="shared" si="16"/>
        <v>A1 Externally-Initiated Plant Relocation</v>
      </c>
      <c r="C34" s="37">
        <v>540316</v>
      </c>
      <c r="D34" s="58">
        <v>614304</v>
      </c>
      <c r="E34" s="58">
        <v>597495</v>
      </c>
      <c r="F34" s="58">
        <v>626532</v>
      </c>
      <c r="G34" s="59">
        <v>441998</v>
      </c>
      <c r="I34"/>
      <c r="J34"/>
      <c r="K34"/>
      <c r="L34"/>
      <c r="M34"/>
      <c r="N34"/>
      <c r="O34"/>
      <c r="P34"/>
    </row>
    <row r="35" spans="2:26" ht="14.4" x14ac:dyDescent="0.3">
      <c r="B35" s="15" t="str">
        <f t="shared" si="16"/>
        <v>A2 Customer &amp; Generation Connections</v>
      </c>
      <c r="C35" s="37">
        <v>785120</v>
      </c>
      <c r="D35" s="58">
        <v>826800</v>
      </c>
      <c r="E35" s="58">
        <v>834011</v>
      </c>
      <c r="F35" s="58">
        <v>909232</v>
      </c>
      <c r="G35" s="59">
        <v>665245</v>
      </c>
      <c r="I35"/>
      <c r="J35"/>
      <c r="K35"/>
      <c r="L35"/>
      <c r="M35"/>
      <c r="N35"/>
      <c r="O35"/>
      <c r="P35"/>
    </row>
    <row r="36" spans="2:26" ht="14.4" x14ac:dyDescent="0.3">
      <c r="B36" s="15" t="str">
        <f t="shared" si="16"/>
        <v>A3 System Expansion</v>
      </c>
      <c r="C36" s="37">
        <v>2046334</v>
      </c>
      <c r="D36" s="58">
        <v>1031837</v>
      </c>
      <c r="E36" s="58">
        <v>716994</v>
      </c>
      <c r="F36" s="58">
        <v>877144</v>
      </c>
      <c r="G36" s="59">
        <v>707197</v>
      </c>
      <c r="I36"/>
      <c r="J36"/>
      <c r="K36"/>
      <c r="L36"/>
      <c r="M36"/>
      <c r="N36"/>
      <c r="O36"/>
      <c r="P36"/>
    </row>
    <row r="37" spans="2:26" ht="15" thickBot="1" x14ac:dyDescent="0.35">
      <c r="B37" s="33" t="str">
        <f t="shared" si="16"/>
        <v>A4 Metering &amp; AMI 2.0</v>
      </c>
      <c r="C37" s="37">
        <v>204599</v>
      </c>
      <c r="D37" s="58">
        <v>254322</v>
      </c>
      <c r="E37" s="58">
        <v>897926</v>
      </c>
      <c r="F37" s="58">
        <v>941564</v>
      </c>
      <c r="G37" s="59">
        <v>664242</v>
      </c>
      <c r="I37"/>
      <c r="J37"/>
      <c r="K37"/>
      <c r="L37"/>
      <c r="M37"/>
      <c r="N37"/>
      <c r="O37"/>
      <c r="P37"/>
    </row>
    <row r="38" spans="2:26" ht="14.4" x14ac:dyDescent="0.3">
      <c r="B38" s="8" t="str">
        <f t="shared" si="16"/>
        <v>System Renewal</v>
      </c>
      <c r="C38" s="9"/>
      <c r="D38" s="10"/>
      <c r="E38" s="10"/>
      <c r="F38" s="10"/>
      <c r="G38" s="11"/>
      <c r="I38"/>
      <c r="J38"/>
      <c r="K38"/>
      <c r="L38"/>
      <c r="M38"/>
      <c r="N38"/>
      <c r="O38"/>
      <c r="P38"/>
    </row>
    <row r="39" spans="2:26" ht="14.4" x14ac:dyDescent="0.3">
      <c r="B39" s="15" t="str">
        <f t="shared" si="16"/>
        <v>R1 Substation Renewal</v>
      </c>
      <c r="C39" s="37">
        <v>2113520</v>
      </c>
      <c r="D39" s="58">
        <v>2905515</v>
      </c>
      <c r="E39" s="58">
        <v>2239930</v>
      </c>
      <c r="F39" s="58">
        <v>2706949</v>
      </c>
      <c r="G39" s="59">
        <v>1498823</v>
      </c>
      <c r="I39"/>
      <c r="J39"/>
      <c r="K39"/>
      <c r="L39"/>
      <c r="M39"/>
      <c r="N39"/>
      <c r="O39"/>
      <c r="P39"/>
    </row>
    <row r="40" spans="2:26" ht="14.4" x14ac:dyDescent="0.3">
      <c r="B40" s="15" t="str">
        <f t="shared" si="16"/>
        <v>R2 Underground System Renewal</v>
      </c>
      <c r="C40" s="37">
        <v>76226</v>
      </c>
      <c r="D40" s="58">
        <v>1020785</v>
      </c>
      <c r="E40" s="58">
        <v>1685658</v>
      </c>
      <c r="F40" s="58">
        <v>2554042</v>
      </c>
      <c r="G40" s="59">
        <v>2408986</v>
      </c>
      <c r="I40"/>
      <c r="J40"/>
      <c r="K40"/>
      <c r="L40"/>
      <c r="M40"/>
      <c r="N40"/>
      <c r="O40"/>
      <c r="P40"/>
    </row>
    <row r="41" spans="2:26" ht="14.4" x14ac:dyDescent="0.3">
      <c r="B41" s="15" t="str">
        <f t="shared" si="16"/>
        <v>R3 Overhead System Renewal</v>
      </c>
      <c r="C41" s="37">
        <v>273549</v>
      </c>
      <c r="D41" s="58">
        <v>1092149</v>
      </c>
      <c r="E41" s="58">
        <v>1299970</v>
      </c>
      <c r="F41" s="58">
        <v>1529423</v>
      </c>
      <c r="G41" s="59">
        <v>1097304</v>
      </c>
      <c r="I41"/>
      <c r="J41"/>
      <c r="K41"/>
      <c r="L41"/>
      <c r="M41"/>
      <c r="N41"/>
      <c r="O41"/>
      <c r="P41"/>
    </row>
    <row r="42" spans="2:26" ht="15" thickBot="1" x14ac:dyDescent="0.35">
      <c r="B42" s="33" t="str">
        <f t="shared" si="16"/>
        <v>R4 Reactive Capital</v>
      </c>
      <c r="C42" s="37">
        <v>894604</v>
      </c>
      <c r="D42" s="58">
        <v>751037</v>
      </c>
      <c r="E42" s="58">
        <v>563072</v>
      </c>
      <c r="F42" s="58">
        <v>532243</v>
      </c>
      <c r="G42" s="59">
        <v>334585</v>
      </c>
      <c r="I42"/>
      <c r="J42"/>
      <c r="K42"/>
      <c r="L42"/>
      <c r="M42"/>
      <c r="N42"/>
      <c r="O42"/>
      <c r="P42"/>
    </row>
    <row r="43" spans="2:26" ht="14.4" x14ac:dyDescent="0.3">
      <c r="B43" s="8" t="str">
        <f t="shared" si="16"/>
        <v>System Service</v>
      </c>
      <c r="C43" s="9"/>
      <c r="D43" s="10"/>
      <c r="E43" s="10"/>
      <c r="F43" s="10"/>
      <c r="G43" s="11"/>
      <c r="I43"/>
      <c r="J43"/>
      <c r="K43"/>
      <c r="L43"/>
      <c r="M43"/>
      <c r="N43"/>
      <c r="O43"/>
      <c r="P43"/>
    </row>
    <row r="44" spans="2:26" ht="14.4" x14ac:dyDescent="0.3">
      <c r="B44" s="15" t="str">
        <f t="shared" si="16"/>
        <v>S1 Substation Growth</v>
      </c>
      <c r="C44" s="37">
        <v>3865395</v>
      </c>
      <c r="D44" s="58">
        <v>2296352</v>
      </c>
      <c r="E44" s="58">
        <v>3270579</v>
      </c>
      <c r="F44" s="58">
        <v>2401009</v>
      </c>
      <c r="G44" s="59">
        <v>3112834</v>
      </c>
      <c r="I44"/>
      <c r="J44"/>
      <c r="K44"/>
      <c r="L44"/>
      <c r="M44"/>
      <c r="N44"/>
      <c r="O44"/>
      <c r="P44"/>
    </row>
    <row r="45" spans="2:26" ht="14.4" x14ac:dyDescent="0.3">
      <c r="B45" s="15" t="str">
        <f t="shared" si="16"/>
        <v>S2 Grid Enhancements</v>
      </c>
      <c r="C45" s="37">
        <v>928290</v>
      </c>
      <c r="D45" s="58">
        <v>1130628</v>
      </c>
      <c r="E45" s="58">
        <v>918968</v>
      </c>
      <c r="F45" s="58">
        <v>933924</v>
      </c>
      <c r="G45" s="59">
        <v>2243477</v>
      </c>
      <c r="I45"/>
      <c r="J45"/>
      <c r="K45"/>
      <c r="L45"/>
      <c r="M45"/>
      <c r="N45"/>
      <c r="O45"/>
      <c r="P45"/>
    </row>
    <row r="46" spans="2:26" ht="15" thickBot="1" x14ac:dyDescent="0.35">
      <c r="B46" s="33" t="str">
        <f t="shared" si="16"/>
        <v>S3 Voltage &amp; System Conversion</v>
      </c>
      <c r="C46" s="37"/>
      <c r="D46" s="58">
        <v>860026</v>
      </c>
      <c r="E46" s="58">
        <v>716994</v>
      </c>
      <c r="F46" s="58">
        <v>501225</v>
      </c>
      <c r="G46" s="59">
        <v>265199</v>
      </c>
      <c r="I46"/>
      <c r="J46"/>
      <c r="K46"/>
      <c r="L46"/>
      <c r="M46"/>
      <c r="N46"/>
      <c r="O46"/>
      <c r="P46"/>
    </row>
    <row r="47" spans="2:26" ht="14.4" x14ac:dyDescent="0.3">
      <c r="B47" s="8" t="str">
        <f t="shared" si="16"/>
        <v>General Plant</v>
      </c>
      <c r="C47" s="9"/>
      <c r="D47" s="10"/>
      <c r="E47" s="10"/>
      <c r="F47" s="10"/>
      <c r="G47" s="11"/>
      <c r="I47"/>
      <c r="J47"/>
      <c r="K47"/>
      <c r="L47"/>
      <c r="M47"/>
      <c r="N47"/>
      <c r="O47"/>
      <c r="P47"/>
    </row>
    <row r="48" spans="2:26" ht="14.4" x14ac:dyDescent="0.3">
      <c r="B48" s="15" t="str">
        <f t="shared" si="16"/>
        <v>P1 Facilities Management</v>
      </c>
      <c r="C48" s="37"/>
      <c r="D48" s="58"/>
      <c r="E48" s="58"/>
      <c r="F48" s="58"/>
      <c r="G48" s="59"/>
      <c r="I48"/>
      <c r="J48"/>
      <c r="K48"/>
      <c r="L48"/>
      <c r="M48"/>
      <c r="N48"/>
      <c r="O48"/>
      <c r="P48"/>
    </row>
    <row r="49" spans="1:25" ht="14.4" x14ac:dyDescent="0.3">
      <c r="B49" s="15" t="str">
        <f t="shared" si="16"/>
        <v>P2 Fleet</v>
      </c>
      <c r="C49" s="37"/>
      <c r="D49" s="58"/>
      <c r="E49" s="58"/>
      <c r="F49" s="58"/>
      <c r="G49" s="59"/>
      <c r="I49"/>
      <c r="J49"/>
      <c r="K49"/>
      <c r="L49"/>
      <c r="M49"/>
      <c r="N49"/>
      <c r="O49"/>
      <c r="P49"/>
    </row>
    <row r="50" spans="1:25" ht="14.4" x14ac:dyDescent="0.3">
      <c r="B50" s="15" t="str">
        <f t="shared" si="16"/>
        <v>P3 IT Systems</v>
      </c>
      <c r="C50" s="37"/>
      <c r="D50" s="58"/>
      <c r="E50" s="58"/>
      <c r="F50" s="58"/>
      <c r="G50" s="59"/>
      <c r="I50"/>
      <c r="J50"/>
      <c r="K50"/>
      <c r="L50"/>
      <c r="M50"/>
      <c r="N50"/>
      <c r="O50"/>
      <c r="P50"/>
    </row>
    <row r="51" spans="1:25" ht="14.4" x14ac:dyDescent="0.3">
      <c r="B51" s="15" t="str">
        <f t="shared" si="16"/>
        <v>P4 Equipment</v>
      </c>
      <c r="C51" s="37"/>
      <c r="D51" s="58"/>
      <c r="E51" s="58"/>
      <c r="F51" s="58"/>
      <c r="G51" s="59"/>
      <c r="I51"/>
      <c r="J51"/>
      <c r="K51"/>
      <c r="L51"/>
      <c r="M51"/>
      <c r="N51"/>
      <c r="O51"/>
      <c r="P51"/>
    </row>
    <row r="52" spans="1:25" ht="14.4" thickBot="1" x14ac:dyDescent="0.3">
      <c r="B52" s="38" t="str">
        <f t="shared" si="16"/>
        <v>P5 OT Systems</v>
      </c>
      <c r="C52" s="61"/>
      <c r="D52" s="62"/>
      <c r="E52" s="62"/>
      <c r="F52" s="62"/>
      <c r="G52" s="63"/>
      <c r="I52" s="60"/>
      <c r="J52" s="60"/>
      <c r="K52" s="60"/>
      <c r="L52" s="60"/>
      <c r="M52" s="60"/>
    </row>
    <row r="53" spans="1:25" ht="14.4" thickBot="1" x14ac:dyDescent="0.3">
      <c r="B53" s="39" t="str">
        <f t="shared" si="16"/>
        <v>Total</v>
      </c>
      <c r="C53" s="64">
        <f>SUM(C34:C52)</f>
        <v>11727953</v>
      </c>
      <c r="D53" s="65">
        <f t="shared" ref="D53:G53" si="18">SUM(D34:D52)</f>
        <v>12783755</v>
      </c>
      <c r="E53" s="65">
        <f t="shared" si="18"/>
        <v>13741597</v>
      </c>
      <c r="F53" s="65">
        <f t="shared" si="18"/>
        <v>14513287</v>
      </c>
      <c r="G53" s="66">
        <f t="shared" si="18"/>
        <v>13439890</v>
      </c>
      <c r="I53" s="60"/>
      <c r="J53" s="60"/>
      <c r="K53" s="60"/>
      <c r="L53" s="60"/>
      <c r="M53" s="60"/>
    </row>
    <row r="54" spans="1:25" x14ac:dyDescent="0.25">
      <c r="J54" s="60"/>
      <c r="K54" s="60"/>
      <c r="L54" s="60"/>
      <c r="M54" s="60"/>
    </row>
    <row r="55" spans="1:25" s="67" customFormat="1" ht="14.4" thickBot="1" x14ac:dyDescent="0.3">
      <c r="J55" s="60"/>
      <c r="K55" s="60"/>
      <c r="L55" s="60"/>
      <c r="M55" s="60"/>
      <c r="U55" s="68"/>
      <c r="V55" s="68"/>
      <c r="W55" s="68"/>
      <c r="X55" s="68"/>
      <c r="Y55" s="68"/>
    </row>
    <row r="56" spans="1:25" s="71" customFormat="1" x14ac:dyDescent="0.25">
      <c r="A56" s="69"/>
      <c r="B56" s="70" t="s">
        <v>28</v>
      </c>
      <c r="I56" s="72"/>
      <c r="O56" s="72"/>
      <c r="S56" s="73"/>
    </row>
    <row r="57" spans="1:25" s="7" customFormat="1" ht="14.4" customHeight="1" x14ac:dyDescent="0.25">
      <c r="A57" s="74"/>
      <c r="C57" s="103" t="s">
        <v>33</v>
      </c>
      <c r="D57" s="103"/>
      <c r="E57" s="103"/>
      <c r="F57" s="103"/>
      <c r="G57" s="103"/>
      <c r="I57" s="104" t="s">
        <v>29</v>
      </c>
      <c r="J57" s="103"/>
      <c r="K57" s="103"/>
      <c r="L57" s="103"/>
      <c r="M57" s="103"/>
      <c r="O57" s="104" t="s">
        <v>27</v>
      </c>
      <c r="P57" s="103"/>
      <c r="Q57" s="103"/>
      <c r="R57" s="103"/>
      <c r="S57" s="105"/>
    </row>
    <row r="58" spans="1:25" s="75" customFormat="1" x14ac:dyDescent="0.25">
      <c r="A58" s="78"/>
      <c r="C58" s="75">
        <f>C9</f>
        <v>2027</v>
      </c>
      <c r="D58" s="75">
        <f>D9</f>
        <v>2028</v>
      </c>
      <c r="E58" s="75">
        <f>E9</f>
        <v>2029</v>
      </c>
      <c r="F58" s="75">
        <f>F9</f>
        <v>2030</v>
      </c>
      <c r="G58" s="75">
        <f>G9</f>
        <v>2031</v>
      </c>
      <c r="I58" s="76">
        <f>I9</f>
        <v>2027</v>
      </c>
      <c r="J58" s="75">
        <f>J9</f>
        <v>2028</v>
      </c>
      <c r="K58" s="75">
        <f>K9</f>
        <v>2029</v>
      </c>
      <c r="L58" s="75">
        <f>L9</f>
        <v>2030</v>
      </c>
      <c r="M58" s="75">
        <f>M9</f>
        <v>2031</v>
      </c>
      <c r="O58" s="76">
        <f>O9</f>
        <v>2027</v>
      </c>
      <c r="P58" s="75">
        <f>P9</f>
        <v>2028</v>
      </c>
      <c r="Q58" s="75">
        <f>Q9</f>
        <v>2029</v>
      </c>
      <c r="R58" s="75">
        <f>R9</f>
        <v>2030</v>
      </c>
      <c r="S58" s="77">
        <f>S9</f>
        <v>2031</v>
      </c>
    </row>
    <row r="59" spans="1:25" x14ac:dyDescent="0.25">
      <c r="A59" s="79"/>
      <c r="B59" s="1" t="str">
        <f>B11</f>
        <v>A1 Externally-Initiated Plant Relocation</v>
      </c>
      <c r="C59" s="37" cm="1">
        <f t="array" ref="C59">C11*ROUND(PRODUCT(1+$I11:I11),4)+C34</f>
        <v>7617053.3300000001</v>
      </c>
      <c r="D59" s="58" cm="1">
        <f t="array" ref="D59">D11*ROUND(PRODUCT(1+$I11:J11),4)+D34</f>
        <v>8694893.790000001</v>
      </c>
      <c r="E59" s="58" cm="1">
        <f t="array" ref="E59">E11*ROUND(PRODUCT(1+$I11:K11),4)+E34</f>
        <v>8825236.6500000004</v>
      </c>
      <c r="F59" s="58" cm="1">
        <f t="array" ref="F59">F11*ROUND(PRODUCT(1+$I11:L11),4)+F34</f>
        <v>9027105.2200000007</v>
      </c>
      <c r="G59" s="59" cm="1">
        <f t="array" ref="G59">G11*ROUND(PRODUCT(1+$I11:M11),4)+G34</f>
        <v>8913441.4900000002</v>
      </c>
      <c r="H59" s="80"/>
      <c r="I59" s="37">
        <v>7617053.3300000001</v>
      </c>
      <c r="J59" s="58">
        <v>8694893.790000001</v>
      </c>
      <c r="K59" s="58">
        <v>8825236.6500000004</v>
      </c>
      <c r="L59" s="58">
        <v>9027105.2200000007</v>
      </c>
      <c r="M59" s="59">
        <v>8913441.4900000002</v>
      </c>
      <c r="O59" s="81">
        <f>C59-I59</f>
        <v>0</v>
      </c>
      <c r="P59" s="82">
        <f t="shared" ref="P59:S62" si="19">D59-J59</f>
        <v>0</v>
      </c>
      <c r="Q59" s="82">
        <f t="shared" si="19"/>
        <v>0</v>
      </c>
      <c r="R59" s="82">
        <f t="shared" si="19"/>
        <v>0</v>
      </c>
      <c r="S59" s="83">
        <f t="shared" si="19"/>
        <v>0</v>
      </c>
      <c r="T59" s="84"/>
    </row>
    <row r="60" spans="1:25" x14ac:dyDescent="0.25">
      <c r="A60" s="79"/>
      <c r="B60" s="1" t="str">
        <f>B12</f>
        <v>A2 Customer &amp; Generation Connections</v>
      </c>
      <c r="C60" s="37" cm="1">
        <f t="array" ref="C60">C12*ROUND(PRODUCT(1+$I12:I12),4)+C35</f>
        <v>16785466.710000001</v>
      </c>
      <c r="D60" s="58" cm="1">
        <f t="array" ref="D60">D12*ROUND(PRODUCT(1+$I12:J12),4)+D35</f>
        <v>17747592.170000002</v>
      </c>
      <c r="E60" s="58" cm="1">
        <f t="array" ref="E60">E12*ROUND(PRODUCT(1+$I12:K12),4)+E35</f>
        <v>18681933.079999998</v>
      </c>
      <c r="F60" s="58" cm="1">
        <f t="array" ref="F60">F12*ROUND(PRODUCT(1+$I12:L12),4)+F35</f>
        <v>19867273.379999999</v>
      </c>
      <c r="G60" s="59" cm="1">
        <f t="array" ref="G60">G12*ROUND(PRODUCT(1+$I12:M12),4)+G35</f>
        <v>20345330.239999998</v>
      </c>
      <c r="H60" s="80"/>
      <c r="I60" s="37">
        <v>16785466.710000001</v>
      </c>
      <c r="J60" s="58">
        <v>17747592.170000002</v>
      </c>
      <c r="K60" s="58">
        <v>18681933.079999998</v>
      </c>
      <c r="L60" s="58">
        <v>19867273.379999999</v>
      </c>
      <c r="M60" s="59">
        <v>20345330.239999998</v>
      </c>
      <c r="O60" s="81">
        <f t="shared" ref="O60:O62" si="20">C60-I60</f>
        <v>0</v>
      </c>
      <c r="P60" s="82">
        <f t="shared" si="19"/>
        <v>0</v>
      </c>
      <c r="Q60" s="82">
        <f t="shared" si="19"/>
        <v>0</v>
      </c>
      <c r="R60" s="82">
        <f t="shared" si="19"/>
        <v>0</v>
      </c>
      <c r="S60" s="83">
        <f t="shared" si="19"/>
        <v>0</v>
      </c>
      <c r="T60" s="84"/>
      <c r="U60" s="84"/>
      <c r="V60" s="84"/>
      <c r="W60" s="84"/>
      <c r="X60" s="84"/>
      <c r="Y60" s="84"/>
    </row>
    <row r="61" spans="1:25" x14ac:dyDescent="0.25">
      <c r="A61" s="79"/>
      <c r="B61" s="1" t="str">
        <f>B13</f>
        <v>A3 System Expansion</v>
      </c>
      <c r="C61" s="37" cm="1">
        <f t="array" ref="C61">C13*ROUND(PRODUCT(1+$I13:I13),4)+C36</f>
        <v>73561394.390000001</v>
      </c>
      <c r="D61" s="58" cm="1">
        <f t="array" ref="D61">D13*ROUND(PRODUCT(1+$I13:J13),4)+D36</f>
        <v>37241392.700000003</v>
      </c>
      <c r="E61" s="58" cm="1">
        <f t="array" ref="E61">E13*ROUND(PRODUCT(1+$I13:K13),4)+E36</f>
        <v>27004843.420000002</v>
      </c>
      <c r="F61" s="58" cm="1">
        <f t="array" ref="F61">F13*ROUND(PRODUCT(1+$I13:L13),4)+F36</f>
        <v>32226311.300000001</v>
      </c>
      <c r="G61" s="59" cm="1">
        <f t="array" ref="G61">G13*ROUND(PRODUCT(1+$I13:M13),4)+G36</f>
        <v>36366328.549999997</v>
      </c>
      <c r="H61" s="80"/>
      <c r="I61" s="37">
        <v>73561394.390000001</v>
      </c>
      <c r="J61" s="58">
        <v>37241392.700000003</v>
      </c>
      <c r="K61" s="58">
        <v>27004843.420000002</v>
      </c>
      <c r="L61" s="58">
        <v>32226311.300000001</v>
      </c>
      <c r="M61" s="59">
        <v>36366328.549999997</v>
      </c>
      <c r="O61" s="81">
        <f t="shared" si="20"/>
        <v>0</v>
      </c>
      <c r="P61" s="82">
        <f t="shared" si="19"/>
        <v>0</v>
      </c>
      <c r="Q61" s="82">
        <f t="shared" si="19"/>
        <v>0</v>
      </c>
      <c r="R61" s="82">
        <f t="shared" si="19"/>
        <v>0</v>
      </c>
      <c r="S61" s="83">
        <f t="shared" si="19"/>
        <v>0</v>
      </c>
      <c r="T61" s="84"/>
      <c r="U61" s="84"/>
      <c r="V61" s="84"/>
      <c r="W61" s="84"/>
      <c r="X61" s="84"/>
      <c r="Y61" s="84"/>
    </row>
    <row r="62" spans="1:25" ht="14.4" thickBot="1" x14ac:dyDescent="0.3">
      <c r="A62" s="79"/>
      <c r="B62" s="1" t="str">
        <f>B14</f>
        <v>A4 Metering &amp; AMI 2.0</v>
      </c>
      <c r="C62" s="37" cm="1">
        <f t="array" ref="C62">C14*ROUND(PRODUCT(1+$I14:I14),4)+C37</f>
        <v>1929419.43</v>
      </c>
      <c r="D62" s="58" cm="1">
        <f t="array" ref="D62">D14*ROUND(PRODUCT(1+$I14:J14),4)+D37</f>
        <v>2407949.9699999997</v>
      </c>
      <c r="E62" s="58" cm="1">
        <f t="array" ref="E62">E14*ROUND(PRODUCT(1+$I14:K14),4)+E37</f>
        <v>8871879.8200000003</v>
      </c>
      <c r="F62" s="58" cm="1">
        <f t="array" ref="F62">F14*ROUND(PRODUCT(1+$I14:L14),4)+F37</f>
        <v>9074815.3100000005</v>
      </c>
      <c r="G62" s="59" cm="1">
        <f t="array" ref="G62">G14*ROUND(PRODUCT(1+$I14:M14),4)+G37</f>
        <v>8960550.8300000001</v>
      </c>
      <c r="H62" s="80"/>
      <c r="I62" s="37">
        <v>1929419.43</v>
      </c>
      <c r="J62" s="58">
        <v>2407949.9699999997</v>
      </c>
      <c r="K62" s="58">
        <v>8871879.8200000003</v>
      </c>
      <c r="L62" s="58">
        <v>9074815.3100000005</v>
      </c>
      <c r="M62" s="59">
        <v>8960550.8300000001</v>
      </c>
      <c r="O62" s="81">
        <f t="shared" si="20"/>
        <v>0</v>
      </c>
      <c r="P62" s="82">
        <f t="shared" si="19"/>
        <v>0</v>
      </c>
      <c r="Q62" s="82">
        <f t="shared" si="19"/>
        <v>0</v>
      </c>
      <c r="R62" s="82">
        <f t="shared" si="19"/>
        <v>0</v>
      </c>
      <c r="S62" s="83">
        <f t="shared" si="19"/>
        <v>0</v>
      </c>
      <c r="T62" s="84"/>
      <c r="U62" s="84"/>
      <c r="V62" s="84"/>
      <c r="W62" s="84"/>
      <c r="X62" s="84"/>
      <c r="Y62" s="84"/>
    </row>
    <row r="63" spans="1:25" x14ac:dyDescent="0.25">
      <c r="A63" s="79"/>
      <c r="C63" s="9"/>
      <c r="D63" s="10"/>
      <c r="E63" s="10"/>
      <c r="F63" s="10"/>
      <c r="G63" s="11"/>
      <c r="H63" s="80"/>
      <c r="I63" s="9"/>
      <c r="J63" s="10"/>
      <c r="K63" s="10"/>
      <c r="L63" s="10"/>
      <c r="M63" s="11"/>
      <c r="O63" s="81"/>
      <c r="P63" s="82"/>
      <c r="Q63" s="82"/>
      <c r="R63" s="82"/>
      <c r="S63" s="83"/>
      <c r="T63" s="84"/>
      <c r="U63" s="84"/>
      <c r="V63" s="84"/>
      <c r="W63" s="84"/>
      <c r="X63" s="84"/>
      <c r="Y63" s="84"/>
    </row>
    <row r="64" spans="1:25" x14ac:dyDescent="0.25">
      <c r="A64" s="79"/>
      <c r="B64" s="1" t="str">
        <f>B16</f>
        <v>R1 Substation Renewal</v>
      </c>
      <c r="C64" s="37" cm="1">
        <f t="array" ref="C64">C16*ROUND(PRODUCT(1+$I16:I16),4)+C39</f>
        <v>19581615.949999999</v>
      </c>
      <c r="D64" s="58" cm="1">
        <f t="array" ref="D64">D16*ROUND(PRODUCT(1+$I16:J16),4)+D39</f>
        <v>26554336.449999999</v>
      </c>
      <c r="E64" s="58" cm="1">
        <f t="array" ref="E64">E16*ROUND(PRODUCT(1+$I16:K16),4)+E39</f>
        <v>20984268.049999997</v>
      </c>
      <c r="F64" s="58" cm="1">
        <f t="array" ref="F64">F16*ROUND(PRODUCT(1+$I16:L16),4)+F39</f>
        <v>24309607</v>
      </c>
      <c r="G64" s="59" cm="1">
        <f t="array" ref="G64">G16*ROUND(PRODUCT(1+$I16:M16),4)+G39</f>
        <v>18453908.710000001</v>
      </c>
      <c r="H64" s="80"/>
      <c r="I64" s="37">
        <v>19581615.949999999</v>
      </c>
      <c r="J64" s="58">
        <v>26554336.449999999</v>
      </c>
      <c r="K64" s="58">
        <v>20984268.049999997</v>
      </c>
      <c r="L64" s="58">
        <v>24309607</v>
      </c>
      <c r="M64" s="59">
        <v>18453908.710000001</v>
      </c>
      <c r="O64" s="81">
        <f t="shared" ref="O64:S67" si="21">C64-I64</f>
        <v>0</v>
      </c>
      <c r="P64" s="82">
        <f t="shared" si="21"/>
        <v>0</v>
      </c>
      <c r="Q64" s="82">
        <f t="shared" si="21"/>
        <v>0</v>
      </c>
      <c r="R64" s="82">
        <f t="shared" si="21"/>
        <v>0</v>
      </c>
      <c r="S64" s="83">
        <f t="shared" si="21"/>
        <v>0</v>
      </c>
      <c r="T64" s="84"/>
      <c r="U64" s="84"/>
      <c r="V64" s="84"/>
      <c r="W64" s="84"/>
      <c r="X64" s="84"/>
      <c r="Y64" s="84"/>
    </row>
    <row r="65" spans="1:25" x14ac:dyDescent="0.25">
      <c r="A65" s="79"/>
      <c r="B65" s="1" t="str">
        <f>B17</f>
        <v>R2 Underground System Renewal</v>
      </c>
      <c r="C65" s="37" cm="1">
        <f t="array" ref="C65">C17*ROUND(PRODUCT(1+$I17:I17),4)+C40</f>
        <v>718825.69</v>
      </c>
      <c r="D65" s="58" cm="1">
        <f t="array" ref="D65">D17*ROUND(PRODUCT(1+$I17:J17),4)+D40</f>
        <v>9664915.4299999997</v>
      </c>
      <c r="E65" s="58" cm="1">
        <f t="array" ref="E65">E17*ROUND(PRODUCT(1+$I17:K17),4)+E40</f>
        <v>16654992.780000001</v>
      </c>
      <c r="F65" s="58" cm="1">
        <f t="array" ref="F65">F17*ROUND(PRODUCT(1+$I17:L17),4)+F40</f>
        <v>24615934.700000003</v>
      </c>
      <c r="G65" s="59" cm="1">
        <f t="array" ref="G65">G17*ROUND(PRODUCT(1+$I17:M17),4)+G40</f>
        <v>32496918.760000002</v>
      </c>
      <c r="H65" s="80"/>
      <c r="I65" s="37">
        <v>718825.69</v>
      </c>
      <c r="J65" s="58">
        <v>9664915.4299999997</v>
      </c>
      <c r="K65" s="58">
        <v>16654992.780000001</v>
      </c>
      <c r="L65" s="58">
        <v>24615934.700000003</v>
      </c>
      <c r="M65" s="59">
        <v>32496918.760000002</v>
      </c>
      <c r="O65" s="81">
        <f t="shared" si="21"/>
        <v>0</v>
      </c>
      <c r="P65" s="82">
        <f t="shared" si="21"/>
        <v>0</v>
      </c>
      <c r="Q65" s="82">
        <f t="shared" si="21"/>
        <v>0</v>
      </c>
      <c r="R65" s="82">
        <f t="shared" si="21"/>
        <v>0</v>
      </c>
      <c r="S65" s="83">
        <f t="shared" si="21"/>
        <v>0</v>
      </c>
      <c r="T65" s="84"/>
      <c r="U65" s="84"/>
      <c r="V65" s="84"/>
      <c r="W65" s="84"/>
      <c r="X65" s="84"/>
      <c r="Y65" s="84"/>
    </row>
    <row r="66" spans="1:25" x14ac:dyDescent="0.25">
      <c r="A66" s="79"/>
      <c r="B66" s="1" t="str">
        <f>B18</f>
        <v>R3 Overhead System Renewal</v>
      </c>
      <c r="C66" s="37" cm="1">
        <f t="array" ref="C66">C18*ROUND(PRODUCT(1+$I18:I18),4)+C41</f>
        <v>2579625.79</v>
      </c>
      <c r="D66" s="58" cm="1">
        <f t="array" ref="D66">D18*ROUND(PRODUCT(1+$I18:J18),4)+D41</f>
        <v>10340597.500000002</v>
      </c>
      <c r="E66" s="58" cm="1">
        <f t="array" ref="E66">E18*ROUND(PRODUCT(1+$I18:K18),4)+E41</f>
        <v>13254273.850000001</v>
      </c>
      <c r="F66" s="58" cm="1">
        <f t="array" ref="F66">F18*ROUND(PRODUCT(1+$I18:L18),4)+F41</f>
        <v>14740624.67</v>
      </c>
      <c r="G66" s="59" cm="1">
        <f t="array" ref="G66">G18*ROUND(PRODUCT(1+$I18:M18),4)+G41</f>
        <v>14802486.34</v>
      </c>
      <c r="H66" s="80"/>
      <c r="I66" s="37">
        <v>2579625.79</v>
      </c>
      <c r="J66" s="58">
        <v>10340597.500000002</v>
      </c>
      <c r="K66" s="58">
        <v>13254273.850000001</v>
      </c>
      <c r="L66" s="58">
        <v>14740624.67</v>
      </c>
      <c r="M66" s="59">
        <v>14802486.34</v>
      </c>
      <c r="O66" s="81">
        <f t="shared" si="21"/>
        <v>0</v>
      </c>
      <c r="P66" s="82">
        <f t="shared" si="21"/>
        <v>0</v>
      </c>
      <c r="Q66" s="82">
        <f t="shared" si="21"/>
        <v>0</v>
      </c>
      <c r="R66" s="82">
        <f t="shared" si="21"/>
        <v>0</v>
      </c>
      <c r="S66" s="83">
        <f t="shared" si="21"/>
        <v>0</v>
      </c>
      <c r="T66" s="84"/>
      <c r="U66" s="84"/>
      <c r="V66" s="84"/>
      <c r="W66" s="84"/>
      <c r="X66" s="84"/>
      <c r="Y66" s="84"/>
    </row>
    <row r="67" spans="1:25" ht="14.4" thickBot="1" x14ac:dyDescent="0.3">
      <c r="A67" s="79"/>
      <c r="B67" s="1" t="str">
        <f>B19</f>
        <v>R4 Reactive Capital</v>
      </c>
      <c r="C67" s="37" cm="1">
        <f t="array" ref="C67">C19*ROUND(PRODUCT(1+$I19:I19),4)+C42</f>
        <v>8429704</v>
      </c>
      <c r="D67" s="58" cm="1">
        <f t="array" ref="D67">D19*ROUND(PRODUCT(1+$I19:J19),4)+D42</f>
        <v>7096878</v>
      </c>
      <c r="E67" s="58" cm="1">
        <f t="array" ref="E67">E19*ROUND(PRODUCT(1+$I19:K19),4)+E42</f>
        <v>5131022.9800000004</v>
      </c>
      <c r="F67" s="58" cm="1">
        <f t="array" ref="F67">F19*ROUND(PRODUCT(1+$I19:L19),4)+F42</f>
        <v>5098226</v>
      </c>
      <c r="G67" s="59" cm="1">
        <f t="array" ref="G67">G19*ROUND(PRODUCT(1+$I19:M19),4)+G42</f>
        <v>4471657</v>
      </c>
      <c r="H67" s="80"/>
      <c r="I67" s="37">
        <v>8429704</v>
      </c>
      <c r="J67" s="58">
        <v>7096878</v>
      </c>
      <c r="K67" s="58">
        <v>5131022.9800000004</v>
      </c>
      <c r="L67" s="58">
        <v>5098226</v>
      </c>
      <c r="M67" s="59">
        <v>4471657</v>
      </c>
      <c r="O67" s="81">
        <f t="shared" si="21"/>
        <v>0</v>
      </c>
      <c r="P67" s="82">
        <f t="shared" si="21"/>
        <v>0</v>
      </c>
      <c r="Q67" s="82">
        <f t="shared" si="21"/>
        <v>0</v>
      </c>
      <c r="R67" s="82">
        <f t="shared" si="21"/>
        <v>0</v>
      </c>
      <c r="S67" s="83">
        <f t="shared" si="21"/>
        <v>0</v>
      </c>
      <c r="T67" s="84"/>
      <c r="U67" s="84"/>
      <c r="V67" s="84"/>
      <c r="W67" s="84"/>
      <c r="X67" s="84"/>
      <c r="Y67" s="84"/>
    </row>
    <row r="68" spans="1:25" x14ac:dyDescent="0.25">
      <c r="A68" s="79"/>
      <c r="C68" s="9"/>
      <c r="D68" s="10"/>
      <c r="E68" s="10"/>
      <c r="F68" s="10"/>
      <c r="G68" s="11"/>
      <c r="H68" s="80"/>
      <c r="I68" s="9"/>
      <c r="J68" s="10"/>
      <c r="K68" s="10"/>
      <c r="L68" s="10"/>
      <c r="M68" s="11"/>
      <c r="O68" s="81"/>
      <c r="P68" s="82"/>
      <c r="Q68" s="82"/>
      <c r="R68" s="82"/>
      <c r="S68" s="83"/>
      <c r="T68" s="84"/>
      <c r="U68" s="84"/>
      <c r="V68" s="84"/>
      <c r="W68" s="84"/>
      <c r="X68" s="84"/>
      <c r="Y68" s="84"/>
    </row>
    <row r="69" spans="1:25" x14ac:dyDescent="0.25">
      <c r="A69" s="79"/>
      <c r="B69" s="1" t="str">
        <f>B21</f>
        <v>S1 Substation Growth</v>
      </c>
      <c r="C69" s="37" cm="1">
        <f t="array" ref="C69">C21*ROUND(PRODUCT(1+$I21:I21),4)+C44</f>
        <v>35812614.810000002</v>
      </c>
      <c r="D69" s="58" cm="1">
        <f t="array" ref="D69">D21*ROUND(PRODUCT(1+$I21:J21),4)+D44</f>
        <v>20987020.939999998</v>
      </c>
      <c r="E69" s="58" cm="1">
        <f t="array" ref="E69">E21*ROUND(PRODUCT(1+$I21:K21),4)+E44</f>
        <v>30639675.920000006</v>
      </c>
      <c r="F69" s="58" cm="1">
        <f t="array" ref="F69">F21*ROUND(PRODUCT(1+$I21:L21),4)+F44</f>
        <v>21562123.41</v>
      </c>
      <c r="G69" s="59" cm="1">
        <f t="array" ref="G69">G21*ROUND(PRODUCT(1+$I21:M21),4)+G44</f>
        <v>38326038.980000004</v>
      </c>
      <c r="H69" s="80"/>
      <c r="I69" s="37">
        <v>35812614.810000002</v>
      </c>
      <c r="J69" s="58">
        <v>20987020.939999998</v>
      </c>
      <c r="K69" s="58">
        <v>30639675.920000002</v>
      </c>
      <c r="L69" s="58">
        <v>21562123.41</v>
      </c>
      <c r="M69" s="59">
        <v>38326038.980000004</v>
      </c>
      <c r="O69" s="81">
        <f t="shared" ref="O69:S71" si="22">C69-I69</f>
        <v>0</v>
      </c>
      <c r="P69" s="82">
        <f t="shared" si="22"/>
        <v>0</v>
      </c>
      <c r="Q69" s="82">
        <f t="shared" si="22"/>
        <v>0</v>
      </c>
      <c r="R69" s="82">
        <f t="shared" si="22"/>
        <v>0</v>
      </c>
      <c r="S69" s="83">
        <f t="shared" si="22"/>
        <v>0</v>
      </c>
      <c r="T69" s="84"/>
      <c r="U69" s="84"/>
      <c r="V69" s="84"/>
      <c r="W69" s="84"/>
      <c r="X69" s="84"/>
      <c r="Y69" s="84"/>
    </row>
    <row r="70" spans="1:25" x14ac:dyDescent="0.25">
      <c r="A70" s="79"/>
      <c r="B70" s="1" t="str">
        <f>B22</f>
        <v>S2 Grid Enhancements</v>
      </c>
      <c r="C70" s="37" cm="1">
        <f t="array" ref="C70">C22*ROUND(PRODUCT(1+$I22:I22),4)+C45</f>
        <v>8753984.7400000002</v>
      </c>
      <c r="D70" s="58" cm="1">
        <f t="array" ref="D70">D22*ROUND(PRODUCT(1+$I22:J22),4)+D45</f>
        <v>10704916.76</v>
      </c>
      <c r="E70" s="58" cm="1">
        <f t="array" ref="E70">E22*ROUND(PRODUCT(1+$I22:K22),4)+E45</f>
        <v>9079780.4100000001</v>
      </c>
      <c r="F70" s="58" cm="1">
        <f t="array" ref="F70">F22*ROUND(PRODUCT(1+$I22:L22),4)+F45</f>
        <v>9001191.3500000015</v>
      </c>
      <c r="G70" s="59" cm="1">
        <f t="array" ref="G70">G22*ROUND(PRODUCT(1+$I22:M22),4)+G45</f>
        <v>30264211.260000002</v>
      </c>
      <c r="H70" s="80"/>
      <c r="I70" s="37">
        <v>8753984.7400000002</v>
      </c>
      <c r="J70" s="58">
        <v>10704916.76</v>
      </c>
      <c r="K70" s="58">
        <v>9079780.4100000001</v>
      </c>
      <c r="L70" s="58">
        <v>9001191.3499999996</v>
      </c>
      <c r="M70" s="59">
        <v>30264211.260000002</v>
      </c>
      <c r="O70" s="81">
        <f t="shared" si="22"/>
        <v>0</v>
      </c>
      <c r="P70" s="82">
        <f t="shared" si="22"/>
        <v>0</v>
      </c>
      <c r="Q70" s="82">
        <f t="shared" si="22"/>
        <v>0</v>
      </c>
      <c r="R70" s="82">
        <f t="shared" si="22"/>
        <v>0</v>
      </c>
      <c r="S70" s="83">
        <f t="shared" si="22"/>
        <v>0</v>
      </c>
      <c r="T70" s="84"/>
      <c r="U70" s="84"/>
      <c r="V70" s="84"/>
      <c r="W70" s="84"/>
      <c r="X70" s="84"/>
      <c r="Y70" s="84"/>
    </row>
    <row r="71" spans="1:25" ht="14.4" thickBot="1" x14ac:dyDescent="0.3">
      <c r="A71" s="79"/>
      <c r="B71" s="1" t="str">
        <f>B23</f>
        <v>S3 Voltage &amp; System Conversion</v>
      </c>
      <c r="C71" s="37" cm="1">
        <f t="array" ref="C71">C23*ROUND(PRODUCT(1+$I23:I23),4)+C46</f>
        <v>0</v>
      </c>
      <c r="D71" s="58" cm="1">
        <f t="array" ref="D71">D23*ROUND(PRODUCT(1+$I23:J23),4)+D46</f>
        <v>8142825.9999999991</v>
      </c>
      <c r="E71" s="58" cm="1">
        <f t="array" ref="E71">E23*ROUND(PRODUCT(1+$I23:K23),4)+E46</f>
        <v>7084193.959999999</v>
      </c>
      <c r="F71" s="58" cm="1">
        <f t="array" ref="F71">F23*ROUND(PRODUCT(1+$I23:L23),4)+F46</f>
        <v>4830825.2699999996</v>
      </c>
      <c r="G71" s="59" cm="1">
        <f t="array" ref="G71">G23*ROUND(PRODUCT(1+$I23:M23),4)+G46</f>
        <v>3577498.88</v>
      </c>
      <c r="H71" s="80"/>
      <c r="I71" s="37"/>
      <c r="J71" s="58">
        <v>8142825.9999999991</v>
      </c>
      <c r="K71" s="58">
        <v>7084193.96</v>
      </c>
      <c r="L71" s="58">
        <v>4830825.2699999996</v>
      </c>
      <c r="M71" s="59">
        <v>3577498.88</v>
      </c>
      <c r="O71" s="81">
        <f t="shared" si="22"/>
        <v>0</v>
      </c>
      <c r="P71" s="82">
        <f t="shared" si="22"/>
        <v>0</v>
      </c>
      <c r="Q71" s="82">
        <f t="shared" si="22"/>
        <v>0</v>
      </c>
      <c r="R71" s="82">
        <f t="shared" si="22"/>
        <v>0</v>
      </c>
      <c r="S71" s="83">
        <f t="shared" si="22"/>
        <v>0</v>
      </c>
      <c r="T71" s="84"/>
      <c r="U71" s="84"/>
      <c r="V71" s="84"/>
      <c r="W71" s="84"/>
      <c r="X71" s="84"/>
      <c r="Y71" s="84"/>
    </row>
    <row r="72" spans="1:25" x14ac:dyDescent="0.25">
      <c r="A72" s="79"/>
      <c r="C72" s="9"/>
      <c r="D72" s="10"/>
      <c r="E72" s="10"/>
      <c r="F72" s="10"/>
      <c r="G72" s="11"/>
      <c r="H72" s="80"/>
      <c r="I72" s="9"/>
      <c r="J72" s="10"/>
      <c r="K72" s="10"/>
      <c r="L72" s="10"/>
      <c r="M72" s="11"/>
      <c r="O72" s="81"/>
      <c r="P72" s="82"/>
      <c r="Q72" s="82"/>
      <c r="R72" s="82"/>
      <c r="S72" s="83"/>
      <c r="T72" s="84"/>
      <c r="U72" s="84"/>
      <c r="V72" s="84"/>
      <c r="W72" s="84"/>
      <c r="X72" s="84"/>
      <c r="Y72" s="84"/>
    </row>
    <row r="73" spans="1:25" x14ac:dyDescent="0.25">
      <c r="A73" s="79"/>
      <c r="B73" s="1" t="str">
        <f>B25</f>
        <v>P1 Facilities Management</v>
      </c>
      <c r="C73" s="37" cm="1">
        <f t="array" ref="C73">C25*PRODUCT(1+$I25:I25)+C48</f>
        <v>5173199.2</v>
      </c>
      <c r="D73" s="58" cm="1">
        <f t="array" ref="D73">D25*PRODUCT(1+$I25:J25)+D48</f>
        <v>1976083.2</v>
      </c>
      <c r="E73" s="58" cm="1">
        <f t="array" ref="E73">E25*PRODUCT(1+$I25:K25)+E48</f>
        <v>5418315.7800000003</v>
      </c>
      <c r="F73" s="58" cm="1">
        <f t="array" ref="F73">F25*PRODUCT(1+$I25:L25)+F48</f>
        <v>1409679.56</v>
      </c>
      <c r="G73" s="59" cm="1">
        <f t="array" ref="G73">G25*PRODUCT(1+$I25:M25)+G48</f>
        <v>793866.02</v>
      </c>
      <c r="H73" s="80"/>
      <c r="I73" s="37">
        <v>5173199.2</v>
      </c>
      <c r="J73" s="58">
        <v>1976083.2</v>
      </c>
      <c r="K73" s="58">
        <v>5418315.7800000003</v>
      </c>
      <c r="L73" s="58">
        <v>1409679.56</v>
      </c>
      <c r="M73" s="59">
        <v>793866.02</v>
      </c>
      <c r="O73" s="81">
        <f t="shared" ref="O73:S79" si="23">C73-I73</f>
        <v>0</v>
      </c>
      <c r="P73" s="82">
        <f t="shared" si="23"/>
        <v>0</v>
      </c>
      <c r="Q73" s="82">
        <f t="shared" si="23"/>
        <v>0</v>
      </c>
      <c r="R73" s="82">
        <f t="shared" si="23"/>
        <v>0</v>
      </c>
      <c r="S73" s="83">
        <f t="shared" si="23"/>
        <v>0</v>
      </c>
      <c r="T73" s="84"/>
      <c r="U73" s="84"/>
      <c r="V73" s="84"/>
      <c r="W73" s="84"/>
      <c r="X73" s="84"/>
      <c r="Y73" s="84"/>
    </row>
    <row r="74" spans="1:25" x14ac:dyDescent="0.25">
      <c r="A74" s="79"/>
      <c r="B74" s="1" t="str">
        <f>B26</f>
        <v>P2 Fleet</v>
      </c>
      <c r="C74" s="37" cm="1">
        <f t="array" ref="C74">C26*ROUND(PRODUCT(1+$I26:I26),4)+C49</f>
        <v>3967800</v>
      </c>
      <c r="D74" s="58" cm="1">
        <f t="array" ref="D74">D26*ROUND(PRODUCT(1+$I26:J26),4)+D49</f>
        <v>3370896</v>
      </c>
      <c r="E74" s="58" cm="1">
        <f t="array" ref="E74">E26*ROUND(PRODUCT(1+$I26:K26),4)+E49</f>
        <v>4637444</v>
      </c>
      <c r="F74" s="58" cm="1">
        <f t="array" ref="F74">F26*ROUND(PRODUCT(1+$I26:L26),4)+F49</f>
        <v>2960364</v>
      </c>
      <c r="G74" s="59" cm="1">
        <f t="array" ref="G74">G26*ROUND(PRODUCT(1+$I26:M26),4)+G49</f>
        <v>2909303.5</v>
      </c>
      <c r="H74" s="80"/>
      <c r="I74" s="37">
        <v>3967800</v>
      </c>
      <c r="J74" s="58">
        <v>3370896</v>
      </c>
      <c r="K74" s="58">
        <v>4637444</v>
      </c>
      <c r="L74" s="58">
        <v>2960364</v>
      </c>
      <c r="M74" s="59">
        <v>2909303.5</v>
      </c>
      <c r="O74" s="81">
        <f t="shared" si="23"/>
        <v>0</v>
      </c>
      <c r="P74" s="82">
        <f t="shared" si="23"/>
        <v>0</v>
      </c>
      <c r="Q74" s="82">
        <f t="shared" si="23"/>
        <v>0</v>
      </c>
      <c r="R74" s="82">
        <f t="shared" si="23"/>
        <v>0</v>
      </c>
      <c r="S74" s="83">
        <f t="shared" si="23"/>
        <v>0</v>
      </c>
      <c r="T74" s="84"/>
      <c r="U74" s="84"/>
      <c r="V74" s="84"/>
      <c r="W74" s="84"/>
      <c r="X74" s="84"/>
      <c r="Y74" s="84"/>
    </row>
    <row r="75" spans="1:25" x14ac:dyDescent="0.25">
      <c r="A75" s="79"/>
      <c r="B75" s="1" t="str">
        <f>B27</f>
        <v>P3 IT Systems</v>
      </c>
      <c r="C75" s="37" cm="1">
        <f t="array" ref="C75">C27*ROUND(PRODUCT(1+$I27:I27),4)+C50</f>
        <v>2638740</v>
      </c>
      <c r="D75" s="58" cm="1">
        <f t="array" ref="D75">D27*ROUND(PRODUCT(1+$I27:J27),4)+D50</f>
        <v>2121635.6999999997</v>
      </c>
      <c r="E75" s="58" cm="1">
        <f t="array" ref="E75">E27*ROUND(PRODUCT(1+$I27:K27),4)+E50</f>
        <v>1953403.9000000001</v>
      </c>
      <c r="F75" s="58" cm="1">
        <f t="array" ref="F75">F27*ROUND(PRODUCT(1+$I27:L27),4)+F50</f>
        <v>2041135.7999999998</v>
      </c>
      <c r="G75" s="59" cm="1">
        <f t="array" ref="G75">G27*ROUND(PRODUCT(1+$I27:M27),4)+G50</f>
        <v>1494675.37</v>
      </c>
      <c r="H75" s="80"/>
      <c r="I75" s="37">
        <v>2638740</v>
      </c>
      <c r="J75" s="58">
        <v>2121635.6999999997</v>
      </c>
      <c r="K75" s="58">
        <v>1953403.9000000001</v>
      </c>
      <c r="L75" s="58">
        <v>2041135.7999999998</v>
      </c>
      <c r="M75" s="59">
        <v>1494675.37</v>
      </c>
      <c r="O75" s="81">
        <f t="shared" si="23"/>
        <v>0</v>
      </c>
      <c r="P75" s="82">
        <f t="shared" si="23"/>
        <v>0</v>
      </c>
      <c r="Q75" s="82">
        <f t="shared" si="23"/>
        <v>0</v>
      </c>
      <c r="R75" s="82">
        <f t="shared" si="23"/>
        <v>0</v>
      </c>
      <c r="S75" s="83">
        <f t="shared" si="23"/>
        <v>0</v>
      </c>
      <c r="T75" s="84"/>
      <c r="U75" s="84"/>
      <c r="V75" s="84"/>
      <c r="W75" s="84"/>
      <c r="X75" s="84"/>
      <c r="Y75" s="84"/>
    </row>
    <row r="76" spans="1:25" x14ac:dyDescent="0.25">
      <c r="A76" s="79"/>
      <c r="B76" s="1" t="str">
        <f>B28</f>
        <v>P4 Equipment</v>
      </c>
      <c r="C76" s="37" cm="1">
        <f t="array" ref="C76">C28*ROUND(PRODUCT(1+$I28:I28),4)+C51</f>
        <v>1125374.1599999999</v>
      </c>
      <c r="D76" s="58" cm="1">
        <f t="array" ref="D76">D28*ROUND(PRODUCT(1+$I28:J28),4)+D51</f>
        <v>1260349.92</v>
      </c>
      <c r="E76" s="58" cm="1">
        <f t="array" ref="E76">E28*ROUND(PRODUCT(1+$I28:K28),4)+E51</f>
        <v>1351163.88</v>
      </c>
      <c r="F76" s="58" cm="1">
        <f t="array" ref="F76">F28*ROUND(PRODUCT(1+$I28:L28),4)+F51</f>
        <v>836653.37</v>
      </c>
      <c r="G76" s="59" cm="1">
        <f t="array" ref="G76">G28*ROUND(PRODUCT(1+$I28:M28),4)+G51</f>
        <v>834193.67999999993</v>
      </c>
      <c r="I76" s="37">
        <v>1125374.1599999999</v>
      </c>
      <c r="J76" s="58">
        <v>1260349.92</v>
      </c>
      <c r="K76" s="58">
        <v>1351163.88</v>
      </c>
      <c r="L76" s="58">
        <v>836653.37</v>
      </c>
      <c r="M76" s="59">
        <v>834193.67999999993</v>
      </c>
      <c r="O76" s="81">
        <f t="shared" si="23"/>
        <v>0</v>
      </c>
      <c r="P76" s="82">
        <f t="shared" si="23"/>
        <v>0</v>
      </c>
      <c r="Q76" s="82">
        <f t="shared" si="23"/>
        <v>0</v>
      </c>
      <c r="R76" s="82">
        <f t="shared" si="23"/>
        <v>0</v>
      </c>
      <c r="S76" s="83">
        <f t="shared" si="23"/>
        <v>0</v>
      </c>
      <c r="T76" s="84"/>
      <c r="U76" s="84"/>
      <c r="V76" s="84"/>
      <c r="W76" s="84"/>
      <c r="X76" s="84"/>
      <c r="Y76" s="84"/>
    </row>
    <row r="77" spans="1:25" ht="14.4" thickBot="1" x14ac:dyDescent="0.3">
      <c r="A77" s="79"/>
      <c r="B77" s="1" t="str">
        <f>B29</f>
        <v>P5 OT Systems</v>
      </c>
      <c r="C77" s="61" cm="1">
        <f t="array" ref="C77">C29*ROUND(PRODUCT(1+$I29:I29),4)+C52</f>
        <v>828750</v>
      </c>
      <c r="D77" s="62" cm="1">
        <f t="array" ref="D77">D29*ROUND(PRODUCT(1+$I29:J29),4)+D52</f>
        <v>1690650</v>
      </c>
      <c r="E77" s="62" cm="1">
        <f t="array" ref="E77">E29*ROUND(PRODUCT(1+$I29:K29),4)+E52</f>
        <v>3448900.0000000005</v>
      </c>
      <c r="F77" s="62" cm="1">
        <f t="array" ref="F77">F29*ROUND(PRODUCT(1+$I29:L29),4)+F52</f>
        <v>5276700</v>
      </c>
      <c r="G77" s="63" cm="1">
        <f t="array" ref="G77">G29*ROUND(PRODUCT(1+$I29:M29),4)+G52</f>
        <v>6279568.75</v>
      </c>
      <c r="I77" s="61">
        <v>828750</v>
      </c>
      <c r="J77" s="62">
        <v>1690650</v>
      </c>
      <c r="K77" s="62">
        <v>3448900</v>
      </c>
      <c r="L77" s="62">
        <v>5276700</v>
      </c>
      <c r="M77" s="63">
        <v>6279568.75</v>
      </c>
      <c r="O77" s="81">
        <f t="shared" si="23"/>
        <v>0</v>
      </c>
      <c r="P77" s="82">
        <f t="shared" si="23"/>
        <v>0</v>
      </c>
      <c r="Q77" s="82">
        <f t="shared" si="23"/>
        <v>0</v>
      </c>
      <c r="R77" s="82">
        <f t="shared" si="23"/>
        <v>0</v>
      </c>
      <c r="S77" s="83">
        <f t="shared" si="23"/>
        <v>0</v>
      </c>
      <c r="T77" s="84"/>
      <c r="U77" s="84"/>
      <c r="V77" s="84"/>
      <c r="W77" s="84"/>
      <c r="X77" s="84"/>
      <c r="Y77" s="84"/>
    </row>
    <row r="78" spans="1:25" ht="14.4" thickBot="1" x14ac:dyDescent="0.3">
      <c r="A78" s="79"/>
      <c r="C78" s="40"/>
      <c r="D78" s="41"/>
      <c r="E78" s="41"/>
      <c r="F78" s="41"/>
      <c r="G78" s="42"/>
      <c r="I78" s="40"/>
      <c r="J78" s="41"/>
      <c r="K78" s="41"/>
      <c r="L78" s="41"/>
      <c r="M78" s="42"/>
      <c r="O78" s="81"/>
      <c r="P78" s="82"/>
      <c r="Q78" s="82"/>
      <c r="R78" s="82"/>
      <c r="S78" s="83"/>
      <c r="T78" s="84"/>
      <c r="U78" s="84"/>
      <c r="V78" s="84"/>
      <c r="W78" s="84"/>
      <c r="X78" s="84"/>
      <c r="Y78" s="84"/>
    </row>
    <row r="79" spans="1:25" s="67" customFormat="1" ht="14.4" thickBot="1" x14ac:dyDescent="0.3">
      <c r="A79" s="85"/>
      <c r="B79" s="67" t="s">
        <v>30</v>
      </c>
      <c r="C79" s="40">
        <f>SUM(C59:C77)</f>
        <v>189503568.20000002</v>
      </c>
      <c r="D79" s="40">
        <f>SUM(D59:D77)</f>
        <v>170002934.52999994</v>
      </c>
      <c r="E79" s="41">
        <f>SUM(E59:E77)</f>
        <v>183021328.48000002</v>
      </c>
      <c r="F79" s="41">
        <f>SUM(F59:F77)</f>
        <v>186878570.34000003</v>
      </c>
      <c r="G79" s="41">
        <f>SUM(G59:G77)</f>
        <v>229289978.35999998</v>
      </c>
      <c r="I79" s="40">
        <f>SUM(I59:I77)</f>
        <v>189503568.20000002</v>
      </c>
      <c r="J79" s="40">
        <f>SUM(J59:J77)</f>
        <v>170002934.52999994</v>
      </c>
      <c r="K79" s="41">
        <f>SUM(K59:K77)</f>
        <v>183021328.48000002</v>
      </c>
      <c r="L79" s="41">
        <f>SUM(L59:L77)</f>
        <v>186878570.34000003</v>
      </c>
      <c r="M79" s="41">
        <f>SUM(M59:M77)</f>
        <v>229289978.35999998</v>
      </c>
      <c r="N79" s="1"/>
      <c r="O79" s="86">
        <f t="shared" si="23"/>
        <v>0</v>
      </c>
      <c r="P79" s="87">
        <f t="shared" si="23"/>
        <v>0</v>
      </c>
      <c r="Q79" s="87">
        <f t="shared" si="23"/>
        <v>0</v>
      </c>
      <c r="R79" s="87">
        <f t="shared" si="23"/>
        <v>0</v>
      </c>
      <c r="S79" s="88">
        <f t="shared" si="23"/>
        <v>0</v>
      </c>
      <c r="T79" s="68"/>
      <c r="U79" s="68"/>
      <c r="V79" s="68"/>
      <c r="W79" s="68"/>
      <c r="X79" s="68"/>
      <c r="Y79" s="68"/>
    </row>
    <row r="80" spans="1:25" s="71" customFormat="1" x14ac:dyDescent="0.25">
      <c r="A80" s="69"/>
      <c r="C80" s="89"/>
      <c r="D80" s="89"/>
      <c r="E80" s="89"/>
      <c r="F80" s="89"/>
      <c r="G80" s="89"/>
      <c r="I80" s="90"/>
      <c r="J80" s="90"/>
      <c r="K80" s="90"/>
      <c r="L80" s="90"/>
      <c r="M80" s="90"/>
      <c r="T80" s="91"/>
      <c r="U80" s="91"/>
      <c r="V80" s="91"/>
      <c r="W80" s="91"/>
      <c r="X80" s="91"/>
      <c r="Y80" s="91"/>
    </row>
    <row r="81" spans="10:14" x14ac:dyDescent="0.25">
      <c r="J81" s="92"/>
      <c r="K81" s="92"/>
      <c r="L81" s="92"/>
      <c r="M81" s="92"/>
      <c r="N81" s="92"/>
    </row>
  </sheetData>
  <mergeCells count="9">
    <mergeCell ref="C57:G57"/>
    <mergeCell ref="I57:M57"/>
    <mergeCell ref="O57:S57"/>
    <mergeCell ref="U8:Y8"/>
    <mergeCell ref="C32:G32"/>
    <mergeCell ref="C7:G7"/>
    <mergeCell ref="C8:G8"/>
    <mergeCell ref="I8:M8"/>
    <mergeCell ref="O8:S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Delivered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false</MovedtoToIntervenorFolder>
  </documentManagement>
</p:properties>
</file>

<file path=customXml/itemProps1.xml><?xml version="1.0" encoding="utf-8"?>
<ds:datastoreItem xmlns:ds="http://schemas.openxmlformats.org/officeDocument/2006/customXml" ds:itemID="{1DA5B859-A016-4370-AB13-9991E1095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F26574-C0A9-4F88-9ABC-2EAD8FB28350}"/>
</file>

<file path=customXml/itemProps3.xml><?xml version="1.0" encoding="utf-8"?>
<ds:datastoreItem xmlns:ds="http://schemas.openxmlformats.org/officeDocument/2006/customXml" ds:itemID="{0D9E4191-BDA8-4A0D-B45B-55BC461567BA}">
  <ds:schemaRefs>
    <ds:schemaRef ds:uri="http://schemas.microsoft.com/office/2006/metadata/properties"/>
    <ds:schemaRef ds:uri="http://schemas.microsoft.com/office/infopath/2007/PartnerControls"/>
    <ds:schemaRef ds:uri="d9f486fd-dea8-4edc-80ee-0943fe0c95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1-CCC-08 - Revised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Erin Stevens</cp:lastModifiedBy>
  <dcterms:created xsi:type="dcterms:W3CDTF">2026-07-05T18:46:07Z</dcterms:created>
  <dcterms:modified xsi:type="dcterms:W3CDTF">2026-07-24T21:17:25Z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4" name="Approver(s)">
    <vt:lpwstr>;#Not Assigned;#</vt:lpwstr>
  </property>
  <property fmtid="{D5CDD505-2E9C-101B-9397-08002B2CF9AE}" pid="5" name="MediaServiceImageTags">
    <vt:lpwstr/>
  </property>
</Properties>
</file>