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poweradvisoryllc-my.sharepoint.com/personal/ablair_poweradvisoryllc_com/Documents/Documents/Elexicon/3-CQs/"/>
    </mc:Choice>
  </mc:AlternateContent>
  <xr:revisionPtr revIDLastSave="14" documentId="8_{318A59E9-1BA0-4D71-AB4E-6ADA2F2B16DE}" xr6:coauthVersionLast="47" xr6:coauthVersionMax="47" xr10:uidLastSave="{2EB2F25A-B8CE-41CF-832F-47D7C8706172}"/>
  <bookViews>
    <workbookView xWindow="-46188" yWindow="-108" windowWidth="23256" windowHeight="12456" tabRatio="800" xr2:uid="{412CADD6-78A4-46B2-BD45-FFE7F028227B}"/>
  </bookViews>
  <sheets>
    <sheet name="LLRVA" sheetId="11" r:id="rId1"/>
    <sheet name="3-Staff-93-b Billed kW" sheetId="2" r:id="rId2"/>
    <sheet name="3-Staff-93-b Counts" sheetId="3" r:id="rId3"/>
    <sheet name="3-VECC-38 a) Committed_Non-Com" sheetId="4" r:id="rId4"/>
    <sheet name="3-VECC-38 Part b) Billed MW" sheetId="5" r:id="rId5"/>
    <sheet name="3-VECC-38Part b) kWh" sheetId="6" r:id="rId6"/>
    <sheet name="New Known Customers" sheetId="7" r:id="rId7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BridgeYear">#REF!</definedName>
    <definedName name="EBNUMBER">#REF!</definedName>
    <definedName name="TestYear">#REF!</definedName>
  </definedNames>
  <calcPr calcId="191029" iterate="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0" i="3" l="1"/>
  <c r="B101" i="3"/>
  <c r="B102" i="3"/>
  <c r="B103" i="3"/>
  <c r="B104" i="3"/>
  <c r="B105" i="3"/>
  <c r="B106" i="3"/>
  <c r="B123" i="2"/>
  <c r="B114" i="2"/>
  <c r="B115" i="2"/>
  <c r="B116" i="2"/>
  <c r="B117" i="2"/>
  <c r="B118" i="2"/>
  <c r="B119" i="2"/>
  <c r="C20" i="11"/>
  <c r="D20" i="11"/>
  <c r="E20" i="11"/>
  <c r="F20" i="11"/>
  <c r="G20" i="11"/>
  <c r="H20" i="11"/>
  <c r="I20" i="11"/>
  <c r="J20" i="11"/>
  <c r="K20" i="11"/>
  <c r="B20" i="11"/>
  <c r="D4" i="11"/>
  <c r="E4" i="11"/>
  <c r="F4" i="11"/>
  <c r="G4" i="11"/>
  <c r="H4" i="11"/>
  <c r="I4" i="11"/>
  <c r="J4" i="11"/>
  <c r="K4" i="11"/>
  <c r="C4" i="11"/>
  <c r="B4" i="11"/>
  <c r="N104" i="3" l="1"/>
  <c r="O104" i="3"/>
  <c r="P104" i="3"/>
  <c r="Q104" i="3"/>
  <c r="R104" i="3"/>
  <c r="S104" i="3"/>
  <c r="T104" i="3"/>
  <c r="U104" i="3"/>
  <c r="V104" i="3"/>
  <c r="W104" i="3"/>
  <c r="X104" i="3"/>
  <c r="Y104" i="3"/>
  <c r="AF104" i="3"/>
  <c r="AT104" i="3"/>
  <c r="AU104" i="3"/>
  <c r="AV104" i="3"/>
  <c r="AW104" i="3"/>
  <c r="AX104" i="3"/>
  <c r="N117" i="2"/>
  <c r="O117" i="2"/>
  <c r="P117" i="2"/>
  <c r="Q117" i="2"/>
  <c r="R117" i="2"/>
  <c r="S117" i="2"/>
  <c r="T117" i="2"/>
  <c r="U117" i="2"/>
  <c r="V117" i="2"/>
  <c r="W117" i="2"/>
  <c r="X117" i="2"/>
  <c r="Y117" i="2"/>
  <c r="AL117" i="2"/>
  <c r="AZ117" i="2"/>
  <c r="BA117" i="2"/>
  <c r="BB117" i="2"/>
  <c r="BC117" i="2"/>
  <c r="BD117" i="2"/>
  <c r="BE117" i="2"/>
  <c r="F115" i="3"/>
  <c r="F116" i="3"/>
  <c r="F117" i="3"/>
  <c r="F118" i="3"/>
  <c r="F119" i="3"/>
  <c r="F114" i="3"/>
  <c r="F128" i="2"/>
  <c r="F129" i="2"/>
  <c r="F130" i="2"/>
  <c r="F131" i="2"/>
  <c r="F132" i="2"/>
  <c r="F127" i="2"/>
  <c r="C104" i="3"/>
  <c r="C25" i="11" s="1"/>
  <c r="D104" i="3"/>
  <c r="D25" i="11" s="1"/>
  <c r="E104" i="3"/>
  <c r="E25" i="11" s="1"/>
  <c r="A104" i="3"/>
  <c r="B25" i="11" s="1"/>
  <c r="A117" i="2"/>
  <c r="B9" i="11" s="1"/>
  <c r="C117" i="2"/>
  <c r="C9" i="11" s="1"/>
  <c r="D117" i="2"/>
  <c r="D9" i="11" s="1"/>
  <c r="E117" i="2"/>
  <c r="E9" i="11" s="1"/>
  <c r="AZ110" i="3"/>
  <c r="AZ111" i="3" s="1"/>
  <c r="AX110" i="3"/>
  <c r="AX111" i="3" s="1"/>
  <c r="AW110" i="3"/>
  <c r="AW111" i="3" s="1"/>
  <c r="AV110" i="3"/>
  <c r="AV111" i="3" s="1"/>
  <c r="AU110" i="3"/>
  <c r="AU111" i="3" s="1"/>
  <c r="AT110" i="3"/>
  <c r="AT111" i="3" s="1"/>
  <c r="AF110" i="3"/>
  <c r="AF111" i="3" s="1"/>
  <c r="Y110" i="3"/>
  <c r="Y111" i="3" s="1"/>
  <c r="X110" i="3"/>
  <c r="X111" i="3" s="1"/>
  <c r="W110" i="3"/>
  <c r="W111" i="3" s="1"/>
  <c r="V110" i="3"/>
  <c r="V111" i="3" s="1"/>
  <c r="U110" i="3"/>
  <c r="U111" i="3" s="1"/>
  <c r="T110" i="3"/>
  <c r="T111" i="3" s="1"/>
  <c r="S110" i="3"/>
  <c r="R110" i="3"/>
  <c r="Q110" i="3"/>
  <c r="P110" i="3"/>
  <c r="O110" i="3"/>
  <c r="N110" i="3"/>
  <c r="E110" i="3"/>
  <c r="E31" i="11" s="1"/>
  <c r="D110" i="3"/>
  <c r="D31" i="11" s="1"/>
  <c r="C110" i="3"/>
  <c r="C31" i="11" s="1"/>
  <c r="A110" i="3"/>
  <c r="B31" i="11" s="1"/>
  <c r="AZ106" i="3"/>
  <c r="AX106" i="3"/>
  <c r="AW106" i="3"/>
  <c r="AV106" i="3"/>
  <c r="AU106" i="3"/>
  <c r="AT106" i="3"/>
  <c r="AF106" i="3"/>
  <c r="Y106" i="3"/>
  <c r="X106" i="3"/>
  <c r="W106" i="3"/>
  <c r="V106" i="3"/>
  <c r="U106" i="3"/>
  <c r="T106" i="3"/>
  <c r="S106" i="3"/>
  <c r="R106" i="3"/>
  <c r="Q106" i="3"/>
  <c r="P106" i="3"/>
  <c r="O106" i="3"/>
  <c r="N106" i="3"/>
  <c r="E106" i="3"/>
  <c r="E27" i="11" s="1"/>
  <c r="D106" i="3"/>
  <c r="D27" i="11" s="1"/>
  <c r="C106" i="3"/>
  <c r="C27" i="11" s="1"/>
  <c r="A106" i="3"/>
  <c r="B27" i="11" s="1"/>
  <c r="AZ105" i="3"/>
  <c r="AX105" i="3"/>
  <c r="AW105" i="3"/>
  <c r="AV105" i="3"/>
  <c r="AU105" i="3"/>
  <c r="AT105" i="3"/>
  <c r="AF105" i="3"/>
  <c r="Y105" i="3"/>
  <c r="X105" i="3"/>
  <c r="W105" i="3"/>
  <c r="V105" i="3"/>
  <c r="U105" i="3"/>
  <c r="T105" i="3"/>
  <c r="S105" i="3"/>
  <c r="R105" i="3"/>
  <c r="Q105" i="3"/>
  <c r="P105" i="3"/>
  <c r="O105" i="3"/>
  <c r="N105" i="3"/>
  <c r="E105" i="3"/>
  <c r="E26" i="11" s="1"/>
  <c r="D105" i="3"/>
  <c r="D26" i="11" s="1"/>
  <c r="C105" i="3"/>
  <c r="C26" i="11" s="1"/>
  <c r="A105" i="3"/>
  <c r="B26" i="11" s="1"/>
  <c r="AZ103" i="3"/>
  <c r="AX103" i="3"/>
  <c r="AW103" i="3"/>
  <c r="AV103" i="3"/>
  <c r="AU103" i="3"/>
  <c r="AT103" i="3"/>
  <c r="AF103" i="3"/>
  <c r="Y103" i="3"/>
  <c r="X103" i="3"/>
  <c r="W103" i="3"/>
  <c r="V103" i="3"/>
  <c r="U103" i="3"/>
  <c r="T103" i="3"/>
  <c r="S103" i="3"/>
  <c r="R103" i="3"/>
  <c r="Q103" i="3"/>
  <c r="P103" i="3"/>
  <c r="O103" i="3"/>
  <c r="N103" i="3"/>
  <c r="E103" i="3"/>
  <c r="E24" i="11" s="1"/>
  <c r="D103" i="3"/>
  <c r="D24" i="11" s="1"/>
  <c r="C103" i="3"/>
  <c r="C24" i="11" s="1"/>
  <c r="A103" i="3"/>
  <c r="B24" i="11" s="1"/>
  <c r="AZ102" i="3"/>
  <c r="AX102" i="3"/>
  <c r="AW102" i="3"/>
  <c r="AV102" i="3"/>
  <c r="AU102" i="3"/>
  <c r="AT102" i="3"/>
  <c r="AF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E102" i="3"/>
  <c r="E23" i="11" s="1"/>
  <c r="D102" i="3"/>
  <c r="D23" i="11" s="1"/>
  <c r="C102" i="3"/>
  <c r="C23" i="11" s="1"/>
  <c r="A102" i="3"/>
  <c r="B23" i="11" s="1"/>
  <c r="AZ101" i="3"/>
  <c r="AX101" i="3"/>
  <c r="AW101" i="3"/>
  <c r="AV101" i="3"/>
  <c r="AU101" i="3"/>
  <c r="AT101" i="3"/>
  <c r="AF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E101" i="3"/>
  <c r="E22" i="11" s="1"/>
  <c r="D101" i="3"/>
  <c r="D22" i="11" s="1"/>
  <c r="C101" i="3"/>
  <c r="C22" i="11" s="1"/>
  <c r="A101" i="3"/>
  <c r="B22" i="11" s="1"/>
  <c r="BE123" i="2"/>
  <c r="BE124" i="2" s="1"/>
  <c r="BD123" i="2"/>
  <c r="BD124" i="2" s="1"/>
  <c r="BC123" i="2"/>
  <c r="BC124" i="2" s="1"/>
  <c r="BB123" i="2"/>
  <c r="BB124" i="2" s="1"/>
  <c r="BA123" i="2"/>
  <c r="BA124" i="2" s="1"/>
  <c r="AZ123" i="2"/>
  <c r="AZ124" i="2" s="1"/>
  <c r="BE119" i="2"/>
  <c r="BD119" i="2"/>
  <c r="BC119" i="2"/>
  <c r="BB119" i="2"/>
  <c r="BA119" i="2"/>
  <c r="AZ119" i="2"/>
  <c r="BE118" i="2"/>
  <c r="BD118" i="2"/>
  <c r="BC118" i="2"/>
  <c r="BB118" i="2"/>
  <c r="BA118" i="2"/>
  <c r="AZ118" i="2"/>
  <c r="BE116" i="2"/>
  <c r="BD116" i="2"/>
  <c r="BC116" i="2"/>
  <c r="BB116" i="2"/>
  <c r="BA116" i="2"/>
  <c r="AZ116" i="2"/>
  <c r="BE115" i="2"/>
  <c r="BD115" i="2"/>
  <c r="BC115" i="2"/>
  <c r="BB115" i="2"/>
  <c r="BA115" i="2"/>
  <c r="AZ115" i="2"/>
  <c r="BE114" i="2"/>
  <c r="BD114" i="2"/>
  <c r="BC114" i="2"/>
  <c r="BB114" i="2"/>
  <c r="BA114" i="2"/>
  <c r="AZ114" i="2"/>
  <c r="AL123" i="2"/>
  <c r="AL124" i="2" s="1"/>
  <c r="AL119" i="2"/>
  <c r="AL118" i="2"/>
  <c r="AL116" i="2"/>
  <c r="AL115" i="2"/>
  <c r="AL114" i="2"/>
  <c r="Y123" i="2"/>
  <c r="Y124" i="2" s="1"/>
  <c r="X123" i="2"/>
  <c r="X124" i="2" s="1"/>
  <c r="W123" i="2"/>
  <c r="W124" i="2" s="1"/>
  <c r="V123" i="2"/>
  <c r="V124" i="2" s="1"/>
  <c r="U123" i="2"/>
  <c r="U124" i="2" s="1"/>
  <c r="T123" i="2"/>
  <c r="T124" i="2" s="1"/>
  <c r="Y119" i="2"/>
  <c r="X119" i="2"/>
  <c r="W119" i="2"/>
  <c r="V119" i="2"/>
  <c r="U119" i="2"/>
  <c r="T119" i="2"/>
  <c r="Y118" i="2"/>
  <c r="X118" i="2"/>
  <c r="W118" i="2"/>
  <c r="V118" i="2"/>
  <c r="U118" i="2"/>
  <c r="T118" i="2"/>
  <c r="Y116" i="2"/>
  <c r="X116" i="2"/>
  <c r="W116" i="2"/>
  <c r="V116" i="2"/>
  <c r="U116" i="2"/>
  <c r="T116" i="2"/>
  <c r="Y115" i="2"/>
  <c r="X115" i="2"/>
  <c r="W115" i="2"/>
  <c r="V115" i="2"/>
  <c r="U115" i="2"/>
  <c r="T115" i="2"/>
  <c r="Y114" i="2"/>
  <c r="X114" i="2"/>
  <c r="W114" i="2"/>
  <c r="V114" i="2"/>
  <c r="U114" i="2"/>
  <c r="T114" i="2"/>
  <c r="S123" i="2"/>
  <c r="R123" i="2"/>
  <c r="Q123" i="2"/>
  <c r="P123" i="2"/>
  <c r="O123" i="2"/>
  <c r="N123" i="2"/>
  <c r="S119" i="2"/>
  <c r="R119" i="2"/>
  <c r="Q119" i="2"/>
  <c r="P119" i="2"/>
  <c r="O119" i="2"/>
  <c r="N119" i="2"/>
  <c r="S118" i="2"/>
  <c r="R118" i="2"/>
  <c r="Q118" i="2"/>
  <c r="P118" i="2"/>
  <c r="O118" i="2"/>
  <c r="N118" i="2"/>
  <c r="S116" i="2"/>
  <c r="R116" i="2"/>
  <c r="Q116" i="2"/>
  <c r="P116" i="2"/>
  <c r="O116" i="2"/>
  <c r="N116" i="2"/>
  <c r="S115" i="2"/>
  <c r="R115" i="2"/>
  <c r="Q115" i="2"/>
  <c r="P115" i="2"/>
  <c r="O115" i="2"/>
  <c r="N115" i="2"/>
  <c r="S114" i="2"/>
  <c r="R114" i="2"/>
  <c r="Q114" i="2"/>
  <c r="P114" i="2"/>
  <c r="O114" i="2"/>
  <c r="N114" i="2"/>
  <c r="D114" i="2"/>
  <c r="D6" i="11" s="1"/>
  <c r="E114" i="2"/>
  <c r="E6" i="11" s="1"/>
  <c r="D115" i="2"/>
  <c r="D7" i="11" s="1"/>
  <c r="E115" i="2"/>
  <c r="E7" i="11" s="1"/>
  <c r="D116" i="2"/>
  <c r="D8" i="11" s="1"/>
  <c r="E116" i="2"/>
  <c r="E8" i="11" s="1"/>
  <c r="D118" i="2"/>
  <c r="D10" i="11" s="1"/>
  <c r="E118" i="2"/>
  <c r="E10" i="11" s="1"/>
  <c r="D119" i="2"/>
  <c r="D11" i="11" s="1"/>
  <c r="E119" i="2"/>
  <c r="E11" i="11" s="1"/>
  <c r="D123" i="2"/>
  <c r="D15" i="11" s="1"/>
  <c r="E123" i="2"/>
  <c r="E15" i="11" s="1"/>
  <c r="C123" i="2"/>
  <c r="C15" i="11" s="1"/>
  <c r="C119" i="2"/>
  <c r="C11" i="11" s="1"/>
  <c r="C118" i="2"/>
  <c r="C10" i="11" s="1"/>
  <c r="C116" i="2"/>
  <c r="C8" i="11" s="1"/>
  <c r="C115" i="2"/>
  <c r="C7" i="11" s="1"/>
  <c r="C114" i="2"/>
  <c r="C6" i="11" s="1"/>
  <c r="A123" i="2"/>
  <c r="B15" i="11" s="1"/>
  <c r="A119" i="2"/>
  <c r="B11" i="11" s="1"/>
  <c r="A118" i="2"/>
  <c r="B10" i="11" s="1"/>
  <c r="A116" i="2"/>
  <c r="B8" i="11" s="1"/>
  <c r="A115" i="2"/>
  <c r="B7" i="11" s="1"/>
  <c r="A114" i="2"/>
  <c r="B6" i="11" s="1"/>
  <c r="T120" i="2" l="1"/>
  <c r="BB120" i="2"/>
  <c r="AZ120" i="2"/>
  <c r="BE120" i="2"/>
  <c r="BD120" i="2"/>
  <c r="BC120" i="2"/>
  <c r="U120" i="2"/>
  <c r="X120" i="2"/>
  <c r="AL120" i="2"/>
  <c r="BA120" i="2"/>
  <c r="V120" i="2"/>
  <c r="Y120" i="2"/>
  <c r="W120" i="2"/>
  <c r="AF107" i="3"/>
  <c r="AW107" i="3"/>
  <c r="U107" i="3"/>
  <c r="Y107" i="3"/>
  <c r="AZ107" i="3"/>
  <c r="T107" i="3"/>
  <c r="V107" i="3"/>
  <c r="W107" i="3"/>
  <c r="AU107" i="3"/>
  <c r="AT107" i="3"/>
  <c r="AX107" i="3"/>
  <c r="X107" i="3"/>
  <c r="AV107" i="3"/>
  <c r="T87" i="2" l="1"/>
  <c r="T86" i="2"/>
  <c r="T84" i="2"/>
  <c r="T83" i="2"/>
  <c r="T82" i="2"/>
  <c r="U87" i="2"/>
  <c r="U86" i="2"/>
  <c r="U84" i="2"/>
  <c r="U83" i="2"/>
  <c r="U82" i="2"/>
  <c r="V87" i="2"/>
  <c r="V86" i="2"/>
  <c r="V84" i="2"/>
  <c r="V83" i="2"/>
  <c r="V82" i="2"/>
  <c r="W87" i="2"/>
  <c r="W86" i="2"/>
  <c r="W84" i="2"/>
  <c r="W83" i="2"/>
  <c r="X87" i="2"/>
  <c r="X86" i="2"/>
  <c r="X84" i="2"/>
  <c r="X83" i="2"/>
  <c r="X82" i="2"/>
  <c r="Y87" i="2"/>
  <c r="Y86" i="2"/>
  <c r="Y84" i="2"/>
  <c r="Y83" i="2"/>
  <c r="Y82" i="2"/>
  <c r="Y87" i="3"/>
  <c r="Y86" i="3"/>
  <c r="Y84" i="3"/>
  <c r="Y83" i="3"/>
  <c r="Y82" i="3"/>
  <c r="X87" i="3"/>
  <c r="X86" i="3"/>
  <c r="X84" i="3"/>
  <c r="X83" i="3"/>
  <c r="X82" i="3"/>
  <c r="W87" i="3"/>
  <c r="W86" i="3"/>
  <c r="W84" i="3"/>
  <c r="W83" i="3"/>
  <c r="W82" i="3"/>
  <c r="V87" i="3"/>
  <c r="V86" i="3"/>
  <c r="V84" i="3"/>
  <c r="V83" i="3"/>
  <c r="V82" i="3"/>
  <c r="U87" i="3"/>
  <c r="U86" i="3"/>
  <c r="U84" i="3"/>
  <c r="U83" i="3"/>
  <c r="U82" i="3"/>
  <c r="T87" i="3"/>
  <c r="T86" i="3"/>
  <c r="T84" i="3"/>
  <c r="T83" i="3"/>
  <c r="T82" i="3"/>
  <c r="T77" i="3" l="1"/>
  <c r="K4" i="7"/>
  <c r="X4" i="7" s="1"/>
  <c r="L4" i="7"/>
  <c r="M4" i="7"/>
  <c r="N4" i="7"/>
  <c r="U4" i="7" s="1"/>
  <c r="O4" i="7"/>
  <c r="P4" i="7"/>
  <c r="R4" i="7"/>
  <c r="S4" i="7"/>
  <c r="Y4" i="7"/>
  <c r="K16" i="7"/>
  <c r="L16" i="7"/>
  <c r="S16" i="7" s="1"/>
  <c r="Y16" i="7" s="1"/>
  <c r="M16" i="7"/>
  <c r="N16" i="7"/>
  <c r="O16" i="7"/>
  <c r="V16" i="7" s="1"/>
  <c r="AB16" i="7" s="1"/>
  <c r="P16" i="7"/>
  <c r="W16" i="7" s="1"/>
  <c r="R16" i="7"/>
  <c r="X16" i="7" s="1"/>
  <c r="T16" i="7"/>
  <c r="Z16" i="7" s="1"/>
  <c r="U16" i="7"/>
  <c r="AA16" i="7" s="1"/>
  <c r="AC16" i="7"/>
  <c r="C27" i="7"/>
  <c r="D27" i="7"/>
  <c r="E27" i="7"/>
  <c r="F27" i="7"/>
  <c r="G27" i="7"/>
  <c r="H27" i="7"/>
  <c r="I27" i="7"/>
  <c r="C28" i="7"/>
  <c r="D28" i="7"/>
  <c r="E28" i="7"/>
  <c r="F28" i="7"/>
  <c r="G28" i="7"/>
  <c r="H28" i="7"/>
  <c r="I28" i="7"/>
  <c r="C29" i="7"/>
  <c r="D29" i="7"/>
  <c r="E29" i="7"/>
  <c r="F29" i="7"/>
  <c r="G29" i="7"/>
  <c r="H29" i="7"/>
  <c r="I29" i="7"/>
  <c r="E3" i="6"/>
  <c r="F3" i="6"/>
  <c r="G3" i="6" s="1"/>
  <c r="M3" i="6"/>
  <c r="N3" i="6"/>
  <c r="N8" i="6" s="1"/>
  <c r="D8" i="6"/>
  <c r="E8" i="6"/>
  <c r="F8" i="6"/>
  <c r="M8" i="6"/>
  <c r="F2" i="5"/>
  <c r="G2" i="5"/>
  <c r="H2" i="5" s="1"/>
  <c r="I2" i="5" s="1"/>
  <c r="J2" i="5" s="1"/>
  <c r="D9" i="5"/>
  <c r="D10" i="5"/>
  <c r="D11" i="5"/>
  <c r="D12" i="5"/>
  <c r="D2" i="4"/>
  <c r="E2" i="4" s="1"/>
  <c r="F2" i="4" s="1"/>
  <c r="G2" i="4" s="1"/>
  <c r="H2" i="4" s="1"/>
  <c r="U3" i="3"/>
  <c r="V3" i="3" s="1"/>
  <c r="W3" i="3" s="1"/>
  <c r="X3" i="3" s="1"/>
  <c r="Y3" i="3" s="1"/>
  <c r="AA3" i="3"/>
  <c r="AB3" i="3" s="1"/>
  <c r="AC3" i="3" s="1"/>
  <c r="AD3" i="3" s="1"/>
  <c r="AE3" i="3" s="1"/>
  <c r="AH3" i="3"/>
  <c r="AN3" i="3" s="1"/>
  <c r="AU3" i="3" s="1"/>
  <c r="AM3" i="3"/>
  <c r="AT3" i="3" s="1"/>
  <c r="Z4" i="3"/>
  <c r="AA4" i="3"/>
  <c r="AB4" i="3"/>
  <c r="AC4" i="3"/>
  <c r="AD4" i="3"/>
  <c r="AE4" i="3"/>
  <c r="AN4" i="3"/>
  <c r="AO4" i="3"/>
  <c r="AP4" i="3"/>
  <c r="AQ4" i="3"/>
  <c r="AR4" i="3"/>
  <c r="Z5" i="3"/>
  <c r="AA5" i="3"/>
  <c r="AB5" i="3"/>
  <c r="AC5" i="3"/>
  <c r="AD5" i="3"/>
  <c r="AE5" i="3"/>
  <c r="Z6" i="3"/>
  <c r="AA6" i="3"/>
  <c r="AB6" i="3"/>
  <c r="AC6" i="3"/>
  <c r="AD6" i="3"/>
  <c r="AE6" i="3"/>
  <c r="Z7" i="3"/>
  <c r="AG7" i="3" s="1"/>
  <c r="AA7" i="3"/>
  <c r="AH7" i="3" s="1"/>
  <c r="AB7" i="3"/>
  <c r="AI7" i="3" s="1"/>
  <c r="AC7" i="3"/>
  <c r="AJ7" i="3" s="1"/>
  <c r="AD7" i="3"/>
  <c r="AE7" i="3"/>
  <c r="AL7" i="3" s="1"/>
  <c r="Z8" i="3"/>
  <c r="AA8" i="3"/>
  <c r="AB8" i="3"/>
  <c r="AC8" i="3"/>
  <c r="AD8" i="3"/>
  <c r="AE8" i="3"/>
  <c r="Z9" i="3"/>
  <c r="AA9" i="3"/>
  <c r="AB9" i="3"/>
  <c r="AC9" i="3"/>
  <c r="AD9" i="3"/>
  <c r="AE9" i="3"/>
  <c r="Z10" i="3"/>
  <c r="AA10" i="3"/>
  <c r="AA101" i="3" s="1"/>
  <c r="AB10" i="3"/>
  <c r="AB101" i="3" s="1"/>
  <c r="AC10" i="3"/>
  <c r="AC101" i="3" s="1"/>
  <c r="AD10" i="3"/>
  <c r="AD101" i="3" s="1"/>
  <c r="AE10" i="3"/>
  <c r="AE101" i="3" s="1"/>
  <c r="Z11" i="3"/>
  <c r="AG11" i="3" s="1"/>
  <c r="AA11" i="3"/>
  <c r="AB11" i="3"/>
  <c r="AC11" i="3"/>
  <c r="AD11" i="3"/>
  <c r="AE11" i="3"/>
  <c r="Z12" i="3"/>
  <c r="AA12" i="3"/>
  <c r="AB12" i="3"/>
  <c r="AC12" i="3"/>
  <c r="AD12" i="3"/>
  <c r="AE12" i="3"/>
  <c r="Z13" i="3"/>
  <c r="AG13" i="3" s="1"/>
  <c r="AM13" i="3" s="1"/>
  <c r="AA13" i="3"/>
  <c r="AH13" i="3" s="1"/>
  <c r="AB13" i="3"/>
  <c r="AI13" i="3" s="1"/>
  <c r="AC13" i="3"/>
  <c r="AJ13" i="3" s="1"/>
  <c r="AD13" i="3"/>
  <c r="AK13" i="3" s="1"/>
  <c r="AE13" i="3"/>
  <c r="AL13" i="3" s="1"/>
  <c r="AN13" i="3"/>
  <c r="AO13" i="3"/>
  <c r="AP13" i="3"/>
  <c r="AQ13" i="3"/>
  <c r="J13" i="3" s="1"/>
  <c r="AR13" i="3"/>
  <c r="K13" i="3" s="1"/>
  <c r="Z14" i="3"/>
  <c r="Z102" i="3" s="1"/>
  <c r="AA14" i="3"/>
  <c r="AA102" i="3" s="1"/>
  <c r="AB14" i="3"/>
  <c r="AB102" i="3" s="1"/>
  <c r="AC14" i="3"/>
  <c r="AC102" i="3" s="1"/>
  <c r="AD14" i="3"/>
  <c r="AD102" i="3" s="1"/>
  <c r="AE14" i="3"/>
  <c r="AE102" i="3" s="1"/>
  <c r="Z15" i="3"/>
  <c r="AA15" i="3"/>
  <c r="AB15" i="3"/>
  <c r="AC15" i="3"/>
  <c r="AD15" i="3"/>
  <c r="AE15" i="3"/>
  <c r="Z16" i="3"/>
  <c r="AA16" i="3"/>
  <c r="AB16" i="3"/>
  <c r="AC16" i="3"/>
  <c r="AD16" i="3"/>
  <c r="AE16" i="3"/>
  <c r="Z17" i="3"/>
  <c r="AA17" i="3"/>
  <c r="AA103" i="3" s="1"/>
  <c r="AB17" i="3"/>
  <c r="AB103" i="3" s="1"/>
  <c r="AC17" i="3"/>
  <c r="AC103" i="3" s="1"/>
  <c r="AD17" i="3"/>
  <c r="AD103" i="3" s="1"/>
  <c r="AE17" i="3"/>
  <c r="AE103" i="3" s="1"/>
  <c r="Z18" i="3"/>
  <c r="AG18" i="3" s="1"/>
  <c r="AA18" i="3"/>
  <c r="AB18" i="3"/>
  <c r="AC18" i="3"/>
  <c r="AD18" i="3"/>
  <c r="AE18" i="3"/>
  <c r="Z19" i="3"/>
  <c r="AG19" i="3" s="1"/>
  <c r="AA19" i="3"/>
  <c r="AB19" i="3"/>
  <c r="AC19" i="3"/>
  <c r="AD19" i="3"/>
  <c r="AE19" i="3"/>
  <c r="Z20" i="3"/>
  <c r="AG20" i="3" s="1"/>
  <c r="AA20" i="3"/>
  <c r="AB20" i="3"/>
  <c r="AC20" i="3"/>
  <c r="AD20" i="3"/>
  <c r="AE20" i="3"/>
  <c r="Z21" i="3"/>
  <c r="AA21" i="3"/>
  <c r="AB21" i="3"/>
  <c r="AC21" i="3"/>
  <c r="AD21" i="3"/>
  <c r="AE21" i="3"/>
  <c r="Z22" i="3"/>
  <c r="AG22" i="3" s="1"/>
  <c r="AA22" i="3"/>
  <c r="AB22" i="3"/>
  <c r="AC22" i="3"/>
  <c r="AD22" i="3"/>
  <c r="AE22" i="3"/>
  <c r="Z23" i="3"/>
  <c r="AG23" i="3" s="1"/>
  <c r="AA23" i="3"/>
  <c r="AH23" i="3" s="1"/>
  <c r="AB23" i="3"/>
  <c r="AI23" i="3" s="1"/>
  <c r="AC23" i="3"/>
  <c r="AJ23" i="3" s="1"/>
  <c r="AD23" i="3"/>
  <c r="AK23" i="3" s="1"/>
  <c r="AE23" i="3"/>
  <c r="AL23" i="3" s="1"/>
  <c r="Z24" i="3"/>
  <c r="AG24" i="3" s="1"/>
  <c r="AA24" i="3"/>
  <c r="AH24" i="3" s="1"/>
  <c r="AB24" i="3"/>
  <c r="AI24" i="3" s="1"/>
  <c r="AC24" i="3"/>
  <c r="AJ24" i="3" s="1"/>
  <c r="AD24" i="3"/>
  <c r="AK24" i="3" s="1"/>
  <c r="AE24" i="3"/>
  <c r="AL24" i="3" s="1"/>
  <c r="Z25" i="3"/>
  <c r="AG25" i="3" s="1"/>
  <c r="AA25" i="3"/>
  <c r="AB25" i="3"/>
  <c r="AC25" i="3"/>
  <c r="AD25" i="3"/>
  <c r="AE25" i="3"/>
  <c r="Z26" i="3"/>
  <c r="AG26" i="3" s="1"/>
  <c r="AA26" i="3"/>
  <c r="AB26" i="3"/>
  <c r="AC26" i="3"/>
  <c r="AD26" i="3"/>
  <c r="AE26" i="3"/>
  <c r="Z27" i="3"/>
  <c r="Z110" i="3" s="1"/>
  <c r="Z111" i="3" s="1"/>
  <c r="AA27" i="3"/>
  <c r="AA110" i="3" s="1"/>
  <c r="AA111" i="3" s="1"/>
  <c r="AB27" i="3"/>
  <c r="AB110" i="3" s="1"/>
  <c r="AB111" i="3" s="1"/>
  <c r="AC27" i="3"/>
  <c r="AC110" i="3" s="1"/>
  <c r="AC111" i="3" s="1"/>
  <c r="AD27" i="3"/>
  <c r="AD110" i="3" s="1"/>
  <c r="AD111" i="3" s="1"/>
  <c r="AE27" i="3"/>
  <c r="AE110" i="3" s="1"/>
  <c r="AE111" i="3" s="1"/>
  <c r="Z28" i="3"/>
  <c r="AG28" i="3" s="1"/>
  <c r="AA28" i="3"/>
  <c r="AB28" i="3"/>
  <c r="AC28" i="3"/>
  <c r="AD28" i="3"/>
  <c r="AE28" i="3"/>
  <c r="Z29" i="3"/>
  <c r="AG29" i="3" s="1"/>
  <c r="AA29" i="3"/>
  <c r="AB29" i="3"/>
  <c r="AC29" i="3"/>
  <c r="AD29" i="3"/>
  <c r="AE29" i="3"/>
  <c r="Z30" i="3"/>
  <c r="AA30" i="3"/>
  <c r="AB30" i="3"/>
  <c r="AC30" i="3"/>
  <c r="AD30" i="3"/>
  <c r="AE30" i="3"/>
  <c r="AN30" i="3"/>
  <c r="AO30" i="3"/>
  <c r="AP30" i="3"/>
  <c r="AQ30" i="3"/>
  <c r="AR30" i="3"/>
  <c r="Z31" i="3"/>
  <c r="AA31" i="3"/>
  <c r="AB31" i="3"/>
  <c r="AC31" i="3"/>
  <c r="AD31" i="3"/>
  <c r="AE31" i="3"/>
  <c r="Z32" i="3"/>
  <c r="AA32" i="3"/>
  <c r="AB32" i="3"/>
  <c r="AC32" i="3"/>
  <c r="AD32" i="3"/>
  <c r="AE32" i="3"/>
  <c r="Z33" i="3"/>
  <c r="AG33" i="3" s="1"/>
  <c r="AA33" i="3"/>
  <c r="AH33" i="3" s="1"/>
  <c r="AB33" i="3"/>
  <c r="AI33" i="3" s="1"/>
  <c r="AC33" i="3"/>
  <c r="AJ33" i="3" s="1"/>
  <c r="AD33" i="3"/>
  <c r="AK33" i="3" s="1"/>
  <c r="AE33" i="3"/>
  <c r="AL33" i="3" s="1"/>
  <c r="Z34" i="3"/>
  <c r="AG34" i="3" s="1"/>
  <c r="AA34" i="3"/>
  <c r="AI34" i="3" s="1"/>
  <c r="AB34" i="3"/>
  <c r="AC34" i="3"/>
  <c r="AD34" i="3"/>
  <c r="AE34" i="3"/>
  <c r="Z35" i="3"/>
  <c r="AA35" i="3"/>
  <c r="AB35" i="3"/>
  <c r="AC35" i="3"/>
  <c r="AD35" i="3"/>
  <c r="AE35" i="3"/>
  <c r="Z36" i="3"/>
  <c r="AA36" i="3"/>
  <c r="AB36" i="3"/>
  <c r="AC36" i="3"/>
  <c r="AD36" i="3"/>
  <c r="AE36" i="3"/>
  <c r="Z37" i="3"/>
  <c r="AA37" i="3"/>
  <c r="AB37" i="3"/>
  <c r="AC37" i="3"/>
  <c r="AD37" i="3"/>
  <c r="AE37" i="3"/>
  <c r="Z38" i="3"/>
  <c r="AG38" i="3" s="1"/>
  <c r="AA38" i="3"/>
  <c r="AB38" i="3"/>
  <c r="AC38" i="3"/>
  <c r="AD38" i="3"/>
  <c r="AE38" i="3"/>
  <c r="Z39" i="3"/>
  <c r="AA39" i="3"/>
  <c r="AB39" i="3"/>
  <c r="AC39" i="3"/>
  <c r="AD39" i="3"/>
  <c r="AE39" i="3"/>
  <c r="Z40" i="3"/>
  <c r="AG40" i="3" s="1"/>
  <c r="AA40" i="3"/>
  <c r="AB40" i="3"/>
  <c r="AC40" i="3"/>
  <c r="AD40" i="3"/>
  <c r="AE40" i="3"/>
  <c r="Z41" i="3"/>
  <c r="AG41" i="3" s="1"/>
  <c r="AA41" i="3"/>
  <c r="AB41" i="3"/>
  <c r="AC41" i="3"/>
  <c r="AD41" i="3"/>
  <c r="AE41" i="3"/>
  <c r="Z42" i="3"/>
  <c r="AG42" i="3" s="1"/>
  <c r="AA42" i="3"/>
  <c r="AB42" i="3"/>
  <c r="AC42" i="3"/>
  <c r="AD42" i="3"/>
  <c r="AE42" i="3"/>
  <c r="Z43" i="3"/>
  <c r="AA43" i="3"/>
  <c r="AB43" i="3"/>
  <c r="AC43" i="3"/>
  <c r="AD43" i="3"/>
  <c r="AE43" i="3"/>
  <c r="Z44" i="3"/>
  <c r="AG44" i="3" s="1"/>
  <c r="AA44" i="3"/>
  <c r="AH44" i="3" s="1"/>
  <c r="AB44" i="3"/>
  <c r="AI44" i="3" s="1"/>
  <c r="AC44" i="3"/>
  <c r="AJ44" i="3" s="1"/>
  <c r="AD44" i="3"/>
  <c r="AK44" i="3" s="1"/>
  <c r="AE44" i="3"/>
  <c r="AL44" i="3" s="1"/>
  <c r="Z45" i="3"/>
  <c r="AA45" i="3"/>
  <c r="AB45" i="3"/>
  <c r="AC45" i="3"/>
  <c r="AD45" i="3"/>
  <c r="AE45" i="3"/>
  <c r="Z46" i="3"/>
  <c r="AG46" i="3" s="1"/>
  <c r="AA46" i="3"/>
  <c r="AB46" i="3"/>
  <c r="AC46" i="3"/>
  <c r="AD46" i="3"/>
  <c r="AE46" i="3"/>
  <c r="Z47" i="3"/>
  <c r="AA47" i="3"/>
  <c r="AA104" i="3" s="1"/>
  <c r="AB47" i="3"/>
  <c r="AB104" i="3" s="1"/>
  <c r="AC47" i="3"/>
  <c r="AC104" i="3" s="1"/>
  <c r="AD47" i="3"/>
  <c r="AD104" i="3" s="1"/>
  <c r="AE47" i="3"/>
  <c r="AE104" i="3" s="1"/>
  <c r="Z48" i="3"/>
  <c r="Z105" i="3" s="1"/>
  <c r="AA48" i="3"/>
  <c r="AA105" i="3" s="1"/>
  <c r="AB48" i="3"/>
  <c r="AB105" i="3" s="1"/>
  <c r="AC48" i="3"/>
  <c r="AC105" i="3" s="1"/>
  <c r="AD48" i="3"/>
  <c r="AD105" i="3" s="1"/>
  <c r="AE48" i="3"/>
  <c r="AE105" i="3" s="1"/>
  <c r="Z49" i="3"/>
  <c r="AG49" i="3" s="1"/>
  <c r="AA49" i="3"/>
  <c r="AB49" i="3"/>
  <c r="AC49" i="3"/>
  <c r="AD49" i="3"/>
  <c r="AE49" i="3"/>
  <c r="Z50" i="3"/>
  <c r="AG50" i="3" s="1"/>
  <c r="AA50" i="3"/>
  <c r="AB50" i="3"/>
  <c r="AC50" i="3"/>
  <c r="AD50" i="3"/>
  <c r="AE50" i="3"/>
  <c r="Z51" i="3"/>
  <c r="AG51" i="3" s="1"/>
  <c r="AA51" i="3"/>
  <c r="AB51" i="3"/>
  <c r="AC51" i="3"/>
  <c r="AD51" i="3"/>
  <c r="AE51" i="3"/>
  <c r="Z52" i="3"/>
  <c r="AA52" i="3"/>
  <c r="AB52" i="3"/>
  <c r="AC52" i="3"/>
  <c r="AD52" i="3"/>
  <c r="AE52" i="3"/>
  <c r="Z53" i="3"/>
  <c r="AG53" i="3" s="1"/>
  <c r="AA53" i="3"/>
  <c r="AB53" i="3"/>
  <c r="AC53" i="3"/>
  <c r="AD53" i="3"/>
  <c r="AE53" i="3"/>
  <c r="Z54" i="3"/>
  <c r="AG54" i="3" s="1"/>
  <c r="AA54" i="3"/>
  <c r="AB54" i="3"/>
  <c r="AC54" i="3"/>
  <c r="AD54" i="3"/>
  <c r="AE54" i="3"/>
  <c r="Z55" i="3"/>
  <c r="AG55" i="3" s="1"/>
  <c r="AA55" i="3"/>
  <c r="AB55" i="3"/>
  <c r="AC55" i="3"/>
  <c r="AD55" i="3"/>
  <c r="AE55" i="3"/>
  <c r="Z56" i="3"/>
  <c r="AA56" i="3"/>
  <c r="AB56" i="3"/>
  <c r="AC56" i="3"/>
  <c r="AD56" i="3"/>
  <c r="AE56" i="3"/>
  <c r="Z57" i="3"/>
  <c r="AA57" i="3"/>
  <c r="AB57" i="3"/>
  <c r="AC57" i="3"/>
  <c r="AD57" i="3"/>
  <c r="AE57" i="3"/>
  <c r="Z58" i="3"/>
  <c r="AA58" i="3"/>
  <c r="AB58" i="3"/>
  <c r="AC58" i="3"/>
  <c r="AD58" i="3"/>
  <c r="AE58" i="3"/>
  <c r="Z59" i="3"/>
  <c r="AA59" i="3"/>
  <c r="AB59" i="3"/>
  <c r="AC59" i="3"/>
  <c r="AD59" i="3"/>
  <c r="AE59" i="3"/>
  <c r="Z60" i="3"/>
  <c r="AG60" i="3" s="1"/>
  <c r="AA60" i="3"/>
  <c r="AB60" i="3"/>
  <c r="AC60" i="3"/>
  <c r="AD60" i="3"/>
  <c r="AL60" i="3" s="1"/>
  <c r="AE60" i="3"/>
  <c r="Z61" i="3"/>
  <c r="AA61" i="3"/>
  <c r="AB61" i="3"/>
  <c r="AC61" i="3"/>
  <c r="AD61" i="3"/>
  <c r="AE61" i="3"/>
  <c r="Z62" i="3"/>
  <c r="AG62" i="3" s="1"/>
  <c r="AA62" i="3"/>
  <c r="AB62" i="3"/>
  <c r="AC62" i="3"/>
  <c r="AD62" i="3"/>
  <c r="AE62" i="3"/>
  <c r="Z63" i="3"/>
  <c r="AG63" i="3" s="1"/>
  <c r="AA63" i="3"/>
  <c r="AB63" i="3"/>
  <c r="AC63" i="3"/>
  <c r="AD63" i="3"/>
  <c r="AE63" i="3"/>
  <c r="Z64" i="3"/>
  <c r="AA64" i="3"/>
  <c r="AB64" i="3"/>
  <c r="AC64" i="3"/>
  <c r="AD64" i="3"/>
  <c r="AE64" i="3"/>
  <c r="Z65" i="3"/>
  <c r="AG65" i="3" s="1"/>
  <c r="AA65" i="3"/>
  <c r="AB65" i="3"/>
  <c r="AI65" i="3" s="1"/>
  <c r="AC65" i="3"/>
  <c r="AJ65" i="3" s="1"/>
  <c r="AD65" i="3"/>
  <c r="AK65" i="3" s="1"/>
  <c r="AE65" i="3"/>
  <c r="AL65" i="3" s="1"/>
  <c r="Z66" i="3"/>
  <c r="AG66" i="3" s="1"/>
  <c r="AA66" i="3"/>
  <c r="AH66" i="3" s="1"/>
  <c r="AB66" i="3"/>
  <c r="AI66" i="3" s="1"/>
  <c r="AC66" i="3"/>
  <c r="AJ66" i="3" s="1"/>
  <c r="AD66" i="3"/>
  <c r="AK66" i="3" s="1"/>
  <c r="AE66" i="3"/>
  <c r="AL66" i="3" s="1"/>
  <c r="Z67" i="3"/>
  <c r="AA67" i="3"/>
  <c r="AH67" i="3" s="1"/>
  <c r="AB67" i="3"/>
  <c r="AI67" i="3" s="1"/>
  <c r="AC67" i="3"/>
  <c r="AJ67" i="3" s="1"/>
  <c r="AD67" i="3"/>
  <c r="AK67" i="3" s="1"/>
  <c r="AE67" i="3"/>
  <c r="AL67" i="3" s="1"/>
  <c r="Z68" i="3"/>
  <c r="AG68" i="3" s="1"/>
  <c r="AA68" i="3"/>
  <c r="AB68" i="3"/>
  <c r="AC68" i="3"/>
  <c r="AD68" i="3"/>
  <c r="AE68" i="3"/>
  <c r="Z69" i="3"/>
  <c r="Z106" i="3" s="1"/>
  <c r="AA69" i="3"/>
  <c r="AA106" i="3" s="1"/>
  <c r="AB69" i="3"/>
  <c r="AB106" i="3" s="1"/>
  <c r="AC69" i="3"/>
  <c r="AC106" i="3" s="1"/>
  <c r="AD69" i="3"/>
  <c r="AD106" i="3" s="1"/>
  <c r="AE69" i="3"/>
  <c r="AE106" i="3" s="1"/>
  <c r="Z70" i="3"/>
  <c r="AG70" i="3" s="1"/>
  <c r="AA70" i="3"/>
  <c r="AB70" i="3"/>
  <c r="AC70" i="3"/>
  <c r="AD70" i="3"/>
  <c r="AE70" i="3"/>
  <c r="Z71" i="3"/>
  <c r="AG71" i="3" s="1"/>
  <c r="AA71" i="3"/>
  <c r="AB71" i="3"/>
  <c r="AC71" i="3"/>
  <c r="AD71" i="3"/>
  <c r="AE71" i="3"/>
  <c r="Z72" i="3"/>
  <c r="AG72" i="3" s="1"/>
  <c r="AA72" i="3"/>
  <c r="AB72" i="3"/>
  <c r="AC72" i="3"/>
  <c r="AD72" i="3"/>
  <c r="AE72" i="3"/>
  <c r="Z73" i="3"/>
  <c r="AG73" i="3" s="1"/>
  <c r="AA73" i="3"/>
  <c r="AB73" i="3"/>
  <c r="AC73" i="3"/>
  <c r="AD73" i="3"/>
  <c r="AE73" i="3"/>
  <c r="Z74" i="3"/>
  <c r="AA74" i="3"/>
  <c r="AB74" i="3"/>
  <c r="AC74" i="3"/>
  <c r="AD74" i="3"/>
  <c r="AE74" i="3"/>
  <c r="Z75" i="3"/>
  <c r="AG75" i="3" s="1"/>
  <c r="AA75" i="3"/>
  <c r="AB75" i="3"/>
  <c r="AC75" i="3"/>
  <c r="AD75" i="3"/>
  <c r="AE75" i="3"/>
  <c r="U77" i="3"/>
  <c r="V77" i="3"/>
  <c r="W77" i="3"/>
  <c r="X77" i="3"/>
  <c r="Y77" i="3"/>
  <c r="F81" i="3"/>
  <c r="G81" i="3"/>
  <c r="H81" i="3"/>
  <c r="I81" i="3"/>
  <c r="J81" i="3"/>
  <c r="K81" i="3"/>
  <c r="T91" i="3"/>
  <c r="U91" i="3"/>
  <c r="V91" i="3"/>
  <c r="W91" i="3"/>
  <c r="X91" i="3"/>
  <c r="Y91" i="3"/>
  <c r="N92" i="3"/>
  <c r="U92" i="3" s="1"/>
  <c r="T93" i="3"/>
  <c r="U93" i="3"/>
  <c r="V93" i="3"/>
  <c r="W93" i="3"/>
  <c r="X93" i="3"/>
  <c r="Y93" i="3"/>
  <c r="N94" i="3"/>
  <c r="T94" i="3" s="1"/>
  <c r="U3" i="2"/>
  <c r="V3" i="2" s="1"/>
  <c r="W3" i="2" s="1"/>
  <c r="X3" i="2" s="1"/>
  <c r="Y3" i="2" s="1"/>
  <c r="AA3" i="2"/>
  <c r="AB3" i="2" s="1"/>
  <c r="AC3" i="2" s="1"/>
  <c r="AF3" i="2"/>
  <c r="AN3" i="2"/>
  <c r="AO3" i="2" s="1"/>
  <c r="AS3" i="2"/>
  <c r="AZ3" i="2" s="1"/>
  <c r="Z4" i="2"/>
  <c r="AA4" i="2"/>
  <c r="AB4" i="2"/>
  <c r="AC4" i="2"/>
  <c r="AD4" i="2"/>
  <c r="AE4" i="2"/>
  <c r="Z5" i="2"/>
  <c r="AA5" i="2"/>
  <c r="AB5" i="2"/>
  <c r="AC5" i="2"/>
  <c r="AD5" i="2"/>
  <c r="AE5" i="2"/>
  <c r="Z6" i="2"/>
  <c r="AA6" i="2"/>
  <c r="AB6" i="2"/>
  <c r="AC6" i="2"/>
  <c r="AD6" i="2"/>
  <c r="AE6" i="2"/>
  <c r="Z7" i="2"/>
  <c r="AF7" i="2" s="1"/>
  <c r="AM7" i="2" s="1"/>
  <c r="AA7" i="2"/>
  <c r="AG7" i="2" s="1"/>
  <c r="AN7" i="2" s="1"/>
  <c r="AB7" i="2"/>
  <c r="AH7" i="2" s="1"/>
  <c r="AO7" i="2" s="1"/>
  <c r="AC7" i="2"/>
  <c r="AI7" i="2" s="1"/>
  <c r="AP7" i="2" s="1"/>
  <c r="AD7" i="2"/>
  <c r="AJ7" i="2" s="1"/>
  <c r="AQ7" i="2" s="1"/>
  <c r="AE7" i="2"/>
  <c r="AK7" i="2" s="1"/>
  <c r="AR7" i="2" s="1"/>
  <c r="Z8" i="2"/>
  <c r="AF8" i="2" s="1"/>
  <c r="AA8" i="2"/>
  <c r="AG8" i="2" s="1"/>
  <c r="AB8" i="2"/>
  <c r="AH8" i="2" s="1"/>
  <c r="AC8" i="2"/>
  <c r="AI8" i="2" s="1"/>
  <c r="AD8" i="2"/>
  <c r="AE8" i="2"/>
  <c r="AK8" i="2" s="1"/>
  <c r="Z9" i="2"/>
  <c r="AF9" i="2" s="1"/>
  <c r="AA9" i="2"/>
  <c r="AG9" i="2" s="1"/>
  <c r="AB9" i="2"/>
  <c r="AH9" i="2" s="1"/>
  <c r="AC9" i="2"/>
  <c r="AI9" i="2" s="1"/>
  <c r="AD9" i="2"/>
  <c r="AJ9" i="2" s="1"/>
  <c r="AE9" i="2"/>
  <c r="AK9" i="2" s="1"/>
  <c r="Z10" i="2"/>
  <c r="Z114" i="2" s="1"/>
  <c r="AA10" i="2"/>
  <c r="AA114" i="2" s="1"/>
  <c r="AB10" i="2"/>
  <c r="AC10" i="2"/>
  <c r="AD10" i="2"/>
  <c r="AE10" i="2"/>
  <c r="W11" i="2"/>
  <c r="W99" i="2" s="1"/>
  <c r="H4" i="5" s="1"/>
  <c r="H10" i="5" s="1"/>
  <c r="Z11" i="2"/>
  <c r="AF11" i="2" s="1"/>
  <c r="AA11" i="2"/>
  <c r="AG11" i="2" s="1"/>
  <c r="AB11" i="2"/>
  <c r="AH11" i="2" s="1"/>
  <c r="AD11" i="2"/>
  <c r="AJ11" i="2" s="1"/>
  <c r="AE11" i="2"/>
  <c r="AK11" i="2" s="1"/>
  <c r="Z12" i="2"/>
  <c r="AF12" i="2" s="1"/>
  <c r="AA12" i="2"/>
  <c r="AG12" i="2" s="1"/>
  <c r="AB12" i="2"/>
  <c r="AH12" i="2" s="1"/>
  <c r="AC12" i="2"/>
  <c r="AI12" i="2" s="1"/>
  <c r="AD12" i="2"/>
  <c r="AJ12" i="2" s="1"/>
  <c r="AE12" i="2"/>
  <c r="AK12" i="2" s="1"/>
  <c r="Z13" i="2"/>
  <c r="AF13" i="2" s="1"/>
  <c r="AM13" i="2" s="1"/>
  <c r="AA13" i="2"/>
  <c r="AG13" i="2" s="1"/>
  <c r="AN13" i="2" s="1"/>
  <c r="AB13" i="2"/>
  <c r="AH13" i="2" s="1"/>
  <c r="AO13" i="2" s="1"/>
  <c r="AC13" i="2"/>
  <c r="AI13" i="2" s="1"/>
  <c r="AP13" i="2" s="1"/>
  <c r="AD13" i="2"/>
  <c r="AJ13" i="2" s="1"/>
  <c r="AQ13" i="2" s="1"/>
  <c r="AE13" i="2"/>
  <c r="AK13" i="2" s="1"/>
  <c r="AR13" i="2" s="1"/>
  <c r="Z14" i="2"/>
  <c r="AA14" i="2"/>
  <c r="AB14" i="2"/>
  <c r="AC14" i="2"/>
  <c r="AD14" i="2"/>
  <c r="AE14" i="2"/>
  <c r="Z15" i="2"/>
  <c r="AF15" i="2" s="1"/>
  <c r="AA15" i="2"/>
  <c r="AG15" i="2" s="1"/>
  <c r="AB15" i="2"/>
  <c r="AH15" i="2" s="1"/>
  <c r="AC15" i="2"/>
  <c r="AI15" i="2" s="1"/>
  <c r="AD15" i="2"/>
  <c r="AJ15" i="2" s="1"/>
  <c r="AE15" i="2"/>
  <c r="AK15" i="2" s="1"/>
  <c r="Z16" i="2"/>
  <c r="AF16" i="2" s="1"/>
  <c r="AA16" i="2"/>
  <c r="AG16" i="2" s="1"/>
  <c r="AB16" i="2"/>
  <c r="AH16" i="2" s="1"/>
  <c r="AC16" i="2"/>
  <c r="AI16" i="2" s="1"/>
  <c r="AD16" i="2"/>
  <c r="AJ16" i="2" s="1"/>
  <c r="AE16" i="2"/>
  <c r="AK16" i="2" s="1"/>
  <c r="Z17" i="2"/>
  <c r="AA17" i="2"/>
  <c r="AB17" i="2"/>
  <c r="AC17" i="2"/>
  <c r="AD17" i="2"/>
  <c r="AE17" i="2"/>
  <c r="Z18" i="2"/>
  <c r="AF18" i="2" s="1"/>
  <c r="AM18" i="2" s="1"/>
  <c r="AA18" i="2"/>
  <c r="AG18" i="2" s="1"/>
  <c r="AB18" i="2"/>
  <c r="AH18" i="2" s="1"/>
  <c r="AC18" i="2"/>
  <c r="AI18" i="2" s="1"/>
  <c r="AD18" i="2"/>
  <c r="AJ18" i="2" s="1"/>
  <c r="AE18" i="2"/>
  <c r="AK18" i="2" s="1"/>
  <c r="Z19" i="2"/>
  <c r="AF19" i="2" s="1"/>
  <c r="AA19" i="2"/>
  <c r="AG19" i="2" s="1"/>
  <c r="AB19" i="2"/>
  <c r="AH19" i="2" s="1"/>
  <c r="AC19" i="2"/>
  <c r="AI19" i="2" s="1"/>
  <c r="AD19" i="2"/>
  <c r="AJ19" i="2" s="1"/>
  <c r="AE19" i="2"/>
  <c r="AK19" i="2" s="1"/>
  <c r="Z20" i="2"/>
  <c r="AF20" i="2" s="1"/>
  <c r="AA20" i="2"/>
  <c r="AG20" i="2" s="1"/>
  <c r="AB20" i="2"/>
  <c r="AH20" i="2" s="1"/>
  <c r="AC20" i="2"/>
  <c r="AI20" i="2" s="1"/>
  <c r="AD20" i="2"/>
  <c r="AJ20" i="2" s="1"/>
  <c r="AE20" i="2"/>
  <c r="AK20" i="2" s="1"/>
  <c r="Z21" i="2"/>
  <c r="AF21" i="2" s="1"/>
  <c r="AM21" i="2" s="1"/>
  <c r="AA21" i="2"/>
  <c r="AG21" i="2" s="1"/>
  <c r="AB21" i="2"/>
  <c r="AH21" i="2" s="1"/>
  <c r="AC21" i="2"/>
  <c r="AI21" i="2" s="1"/>
  <c r="AP21" i="2" s="1"/>
  <c r="AD21" i="2"/>
  <c r="AJ21" i="2" s="1"/>
  <c r="AE21" i="2"/>
  <c r="AK21" i="2" s="1"/>
  <c r="Z22" i="2"/>
  <c r="AF22" i="2" s="1"/>
  <c r="AA22" i="2"/>
  <c r="AG22" i="2" s="1"/>
  <c r="AB22" i="2"/>
  <c r="AH22" i="2" s="1"/>
  <c r="AC22" i="2"/>
  <c r="AI22" i="2" s="1"/>
  <c r="AD22" i="2"/>
  <c r="AJ22" i="2" s="1"/>
  <c r="AE22" i="2"/>
  <c r="AK22" i="2" s="1"/>
  <c r="Z23" i="2"/>
  <c r="AF23" i="2" s="1"/>
  <c r="AM23" i="2" s="1"/>
  <c r="AA23" i="2"/>
  <c r="AG23" i="2" s="1"/>
  <c r="AN23" i="2" s="1"/>
  <c r="AB23" i="2"/>
  <c r="AH23" i="2" s="1"/>
  <c r="AO23" i="2" s="1"/>
  <c r="AC23" i="2"/>
  <c r="AI23" i="2" s="1"/>
  <c r="AP23" i="2" s="1"/>
  <c r="AD23" i="2"/>
  <c r="AJ23" i="2" s="1"/>
  <c r="AQ23" i="2" s="1"/>
  <c r="AE23" i="2"/>
  <c r="AK23" i="2" s="1"/>
  <c r="AR23" i="2" s="1"/>
  <c r="Z24" i="2"/>
  <c r="AF24" i="2" s="1"/>
  <c r="AM24" i="2" s="1"/>
  <c r="AA24" i="2"/>
  <c r="AG24" i="2" s="1"/>
  <c r="AN24" i="2" s="1"/>
  <c r="AB24" i="2"/>
  <c r="AH24" i="2" s="1"/>
  <c r="AO24" i="2" s="1"/>
  <c r="AC24" i="2"/>
  <c r="AI24" i="2" s="1"/>
  <c r="AP24" i="2" s="1"/>
  <c r="AD24" i="2"/>
  <c r="AJ24" i="2" s="1"/>
  <c r="AQ24" i="2" s="1"/>
  <c r="AE24" i="2"/>
  <c r="AK24" i="2" s="1"/>
  <c r="AR24" i="2" s="1"/>
  <c r="Z25" i="2"/>
  <c r="AF25" i="2" s="1"/>
  <c r="AM25" i="2" s="1"/>
  <c r="AA25" i="2"/>
  <c r="AG25" i="2" s="1"/>
  <c r="AB25" i="2"/>
  <c r="AH25" i="2" s="1"/>
  <c r="AC25" i="2"/>
  <c r="AI25" i="2" s="1"/>
  <c r="AD25" i="2"/>
  <c r="AJ25" i="2" s="1"/>
  <c r="AE25" i="2"/>
  <c r="AK25" i="2" s="1"/>
  <c r="Z26" i="2"/>
  <c r="AF26" i="2" s="1"/>
  <c r="AM26" i="2" s="1"/>
  <c r="AA26" i="2"/>
  <c r="AG26" i="2" s="1"/>
  <c r="AB26" i="2"/>
  <c r="AH26" i="2" s="1"/>
  <c r="AC26" i="2"/>
  <c r="AI26" i="2" s="1"/>
  <c r="AD26" i="2"/>
  <c r="AJ26" i="2" s="1"/>
  <c r="AE26" i="2"/>
  <c r="AK26" i="2" s="1"/>
  <c r="Z27" i="2"/>
  <c r="AA27" i="2"/>
  <c r="AB27" i="2"/>
  <c r="AC27" i="2"/>
  <c r="AD27" i="2"/>
  <c r="AE27" i="2"/>
  <c r="Z28" i="2"/>
  <c r="AF28" i="2" s="1"/>
  <c r="AA28" i="2"/>
  <c r="AG28" i="2" s="1"/>
  <c r="AB28" i="2"/>
  <c r="AH28" i="2" s="1"/>
  <c r="AC28" i="2"/>
  <c r="AD28" i="2"/>
  <c r="AJ28" i="2" s="1"/>
  <c r="AE28" i="2"/>
  <c r="AK28" i="2" s="1"/>
  <c r="Z29" i="2"/>
  <c r="AF29" i="2" s="1"/>
  <c r="AA29" i="2"/>
  <c r="AG29" i="2" s="1"/>
  <c r="AB29" i="2"/>
  <c r="AH29" i="2" s="1"/>
  <c r="AC29" i="2"/>
  <c r="AI29" i="2" s="1"/>
  <c r="AD29" i="2"/>
  <c r="AJ29" i="2" s="1"/>
  <c r="AE29" i="2"/>
  <c r="AK29" i="2" s="1"/>
  <c r="Z30" i="2"/>
  <c r="AA30" i="2"/>
  <c r="AB30" i="2"/>
  <c r="AC30" i="2"/>
  <c r="AD30" i="2"/>
  <c r="AE30" i="2"/>
  <c r="Z31" i="2"/>
  <c r="AA31" i="2"/>
  <c r="AB31" i="2"/>
  <c r="AC31" i="2"/>
  <c r="AD31" i="2"/>
  <c r="AJ31" i="2" s="1"/>
  <c r="AE31" i="2"/>
  <c r="Z32" i="2"/>
  <c r="AF32" i="2" s="1"/>
  <c r="AM32" i="2" s="1"/>
  <c r="AA32" i="2"/>
  <c r="AG32" i="2" s="1"/>
  <c r="AB32" i="2"/>
  <c r="AH32" i="2" s="1"/>
  <c r="AC32" i="2"/>
  <c r="AI32" i="2" s="1"/>
  <c r="AD32" i="2"/>
  <c r="AJ32" i="2" s="1"/>
  <c r="AE32" i="2"/>
  <c r="AK32" i="2" s="1"/>
  <c r="Z33" i="2"/>
  <c r="AF33" i="2" s="1"/>
  <c r="AM33" i="2" s="1"/>
  <c r="AA33" i="2"/>
  <c r="AG33" i="2" s="1"/>
  <c r="AN33" i="2" s="1"/>
  <c r="AB33" i="2"/>
  <c r="AH33" i="2" s="1"/>
  <c r="AO33" i="2" s="1"/>
  <c r="AC33" i="2"/>
  <c r="AI33" i="2" s="1"/>
  <c r="AP33" i="2" s="1"/>
  <c r="AD33" i="2"/>
  <c r="AJ33" i="2" s="1"/>
  <c r="AQ33" i="2" s="1"/>
  <c r="AE33" i="2"/>
  <c r="AK33" i="2" s="1"/>
  <c r="AR33" i="2" s="1"/>
  <c r="Z34" i="2"/>
  <c r="AA34" i="2"/>
  <c r="AG34" i="2" s="1"/>
  <c r="AB34" i="2"/>
  <c r="AH34" i="2" s="1"/>
  <c r="AC34" i="2"/>
  <c r="AI34" i="2" s="1"/>
  <c r="AD34" i="2"/>
  <c r="AJ34" i="2" s="1"/>
  <c r="AE34" i="2"/>
  <c r="AK34" i="2" s="1"/>
  <c r="Z35" i="2"/>
  <c r="AF35" i="2" s="1"/>
  <c r="AA35" i="2"/>
  <c r="AG35" i="2" s="1"/>
  <c r="AB35" i="2"/>
  <c r="AH35" i="2" s="1"/>
  <c r="AC35" i="2"/>
  <c r="AI35" i="2" s="1"/>
  <c r="AD35" i="2"/>
  <c r="AJ35" i="2" s="1"/>
  <c r="AE35" i="2"/>
  <c r="AK35" i="2" s="1"/>
  <c r="Z36" i="2"/>
  <c r="AF36" i="2" s="1"/>
  <c r="AA36" i="2"/>
  <c r="AG36" i="2" s="1"/>
  <c r="AB36" i="2"/>
  <c r="AH36" i="2" s="1"/>
  <c r="AC36" i="2"/>
  <c r="AI36" i="2" s="1"/>
  <c r="AD36" i="2"/>
  <c r="AJ36" i="2" s="1"/>
  <c r="AE36" i="2"/>
  <c r="AK36" i="2" s="1"/>
  <c r="Z37" i="2"/>
  <c r="AF37" i="2" s="1"/>
  <c r="AA37" i="2"/>
  <c r="AG37" i="2" s="1"/>
  <c r="AB37" i="2"/>
  <c r="AH37" i="2" s="1"/>
  <c r="AC37" i="2"/>
  <c r="AI37" i="2" s="1"/>
  <c r="AD37" i="2"/>
  <c r="AJ37" i="2" s="1"/>
  <c r="AE37" i="2"/>
  <c r="AK37" i="2" s="1"/>
  <c r="Z38" i="2"/>
  <c r="AF38" i="2" s="1"/>
  <c r="AM38" i="2" s="1"/>
  <c r="AA38" i="2"/>
  <c r="AG38" i="2" s="1"/>
  <c r="AB38" i="2"/>
  <c r="AH38" i="2" s="1"/>
  <c r="AC38" i="2"/>
  <c r="AD38" i="2"/>
  <c r="AJ38" i="2" s="1"/>
  <c r="AE38" i="2"/>
  <c r="AK38" i="2" s="1"/>
  <c r="Z39" i="2"/>
  <c r="AF39" i="2" s="1"/>
  <c r="AA39" i="2"/>
  <c r="AG39" i="2" s="1"/>
  <c r="AB39" i="2"/>
  <c r="AH39" i="2" s="1"/>
  <c r="AC39" i="2"/>
  <c r="AI39" i="2" s="1"/>
  <c r="AD39" i="2"/>
  <c r="AJ39" i="2" s="1"/>
  <c r="AE39" i="2"/>
  <c r="AK39" i="2" s="1"/>
  <c r="Z40" i="2"/>
  <c r="AF40" i="2" s="1"/>
  <c r="AM40" i="2" s="1"/>
  <c r="AA40" i="2"/>
  <c r="AG40" i="2" s="1"/>
  <c r="AB40" i="2"/>
  <c r="AH40" i="2" s="1"/>
  <c r="AC40" i="2"/>
  <c r="AI40" i="2" s="1"/>
  <c r="AD40" i="2"/>
  <c r="AJ40" i="2" s="1"/>
  <c r="AE40" i="2"/>
  <c r="AK40" i="2" s="1"/>
  <c r="Z41" i="2"/>
  <c r="AF41" i="2" s="1"/>
  <c r="AM41" i="2" s="1"/>
  <c r="AA41" i="2"/>
  <c r="AG41" i="2" s="1"/>
  <c r="AB41" i="2"/>
  <c r="AH41" i="2" s="1"/>
  <c r="AC41" i="2"/>
  <c r="AI41" i="2" s="1"/>
  <c r="AD41" i="2"/>
  <c r="AJ41" i="2" s="1"/>
  <c r="AE41" i="2"/>
  <c r="AK41" i="2" s="1"/>
  <c r="Z42" i="2"/>
  <c r="AF42" i="2" s="1"/>
  <c r="AM42" i="2" s="1"/>
  <c r="AA42" i="2"/>
  <c r="AG42" i="2" s="1"/>
  <c r="AB42" i="2"/>
  <c r="AH42" i="2" s="1"/>
  <c r="AC42" i="2"/>
  <c r="AI42" i="2" s="1"/>
  <c r="AD42" i="2"/>
  <c r="AJ42" i="2" s="1"/>
  <c r="AE42" i="2"/>
  <c r="AK42" i="2" s="1"/>
  <c r="Z43" i="2"/>
  <c r="AF43" i="2" s="1"/>
  <c r="AA43" i="2"/>
  <c r="AG43" i="2" s="1"/>
  <c r="AB43" i="2"/>
  <c r="AH43" i="2" s="1"/>
  <c r="AC43" i="2"/>
  <c r="AI43" i="2" s="1"/>
  <c r="AD43" i="2"/>
  <c r="AJ43" i="2" s="1"/>
  <c r="AE43" i="2"/>
  <c r="AK43" i="2" s="1"/>
  <c r="Z44" i="2"/>
  <c r="AF44" i="2" s="1"/>
  <c r="AM44" i="2" s="1"/>
  <c r="AA44" i="2"/>
  <c r="AG44" i="2" s="1"/>
  <c r="AN44" i="2" s="1"/>
  <c r="AB44" i="2"/>
  <c r="AH44" i="2" s="1"/>
  <c r="AO44" i="2" s="1"/>
  <c r="AC44" i="2"/>
  <c r="AI44" i="2" s="1"/>
  <c r="AP44" i="2" s="1"/>
  <c r="AD44" i="2"/>
  <c r="AJ44" i="2" s="1"/>
  <c r="AQ44" i="2" s="1"/>
  <c r="AE44" i="2"/>
  <c r="AK44" i="2" s="1"/>
  <c r="AR44" i="2" s="1"/>
  <c r="Z45" i="2"/>
  <c r="AF45" i="2" s="1"/>
  <c r="AA45" i="2"/>
  <c r="AG45" i="2" s="1"/>
  <c r="AB45" i="2"/>
  <c r="AH45" i="2" s="1"/>
  <c r="AC45" i="2"/>
  <c r="AI45" i="2" s="1"/>
  <c r="AD45" i="2"/>
  <c r="AJ45" i="2" s="1"/>
  <c r="AE45" i="2"/>
  <c r="AK45" i="2" s="1"/>
  <c r="Z46" i="2"/>
  <c r="AF46" i="2" s="1"/>
  <c r="AA46" i="2"/>
  <c r="AG46" i="2" s="1"/>
  <c r="AB46" i="2"/>
  <c r="AH46" i="2" s="1"/>
  <c r="AC46" i="2"/>
  <c r="AI46" i="2" s="1"/>
  <c r="AD46" i="2"/>
  <c r="AJ46" i="2" s="1"/>
  <c r="AE46" i="2"/>
  <c r="AK46" i="2" s="1"/>
  <c r="Z47" i="2"/>
  <c r="AA47" i="2"/>
  <c r="AB47" i="2"/>
  <c r="AB117" i="2" s="1"/>
  <c r="AC47" i="2"/>
  <c r="AC117" i="2" s="1"/>
  <c r="AD47" i="2"/>
  <c r="AE47" i="2"/>
  <c r="AE117" i="2" s="1"/>
  <c r="Z48" i="2"/>
  <c r="AA48" i="2"/>
  <c r="AB48" i="2"/>
  <c r="AC48" i="2"/>
  <c r="AD48" i="2"/>
  <c r="AE48" i="2"/>
  <c r="Z49" i="2"/>
  <c r="AF49" i="2" s="1"/>
  <c r="AA49" i="2"/>
  <c r="AG49" i="2" s="1"/>
  <c r="AB49" i="2"/>
  <c r="AH49" i="2" s="1"/>
  <c r="AC49" i="2"/>
  <c r="AI49" i="2" s="1"/>
  <c r="AD49" i="2"/>
  <c r="AJ49" i="2" s="1"/>
  <c r="AE49" i="2"/>
  <c r="AK49" i="2" s="1"/>
  <c r="Z50" i="2"/>
  <c r="AF50" i="2" s="1"/>
  <c r="AA50" i="2"/>
  <c r="AG50" i="2" s="1"/>
  <c r="AB50" i="2"/>
  <c r="AH50" i="2" s="1"/>
  <c r="AC50" i="2"/>
  <c r="AI50" i="2" s="1"/>
  <c r="AD50" i="2"/>
  <c r="AJ50" i="2" s="1"/>
  <c r="AE50" i="2"/>
  <c r="AK50" i="2" s="1"/>
  <c r="Z51" i="2"/>
  <c r="AF51" i="2" s="1"/>
  <c r="AM51" i="2" s="1"/>
  <c r="AS51" i="2" s="1"/>
  <c r="AA51" i="2"/>
  <c r="AG51" i="2" s="1"/>
  <c r="AB51" i="2"/>
  <c r="AH51" i="2" s="1"/>
  <c r="AC51" i="2"/>
  <c r="AI51" i="2" s="1"/>
  <c r="AQ51" i="2" s="1"/>
  <c r="AD51" i="2"/>
  <c r="AJ51" i="2" s="1"/>
  <c r="AE51" i="2"/>
  <c r="AK51" i="2" s="1"/>
  <c r="Z52" i="2"/>
  <c r="AF52" i="2" s="1"/>
  <c r="AA52" i="2"/>
  <c r="AG52" i="2" s="1"/>
  <c r="AB52" i="2"/>
  <c r="AH52" i="2" s="1"/>
  <c r="AC52" i="2"/>
  <c r="AI52" i="2" s="1"/>
  <c r="AD52" i="2"/>
  <c r="AJ52" i="2" s="1"/>
  <c r="AE52" i="2"/>
  <c r="AK52" i="2" s="1"/>
  <c r="Z53" i="2"/>
  <c r="AF53" i="2" s="1"/>
  <c r="AM53" i="2" s="1"/>
  <c r="AA53" i="2"/>
  <c r="AG53" i="2" s="1"/>
  <c r="AB53" i="2"/>
  <c r="AH53" i="2" s="1"/>
  <c r="AC53" i="2"/>
  <c r="AI53" i="2" s="1"/>
  <c r="AD53" i="2"/>
  <c r="AJ53" i="2" s="1"/>
  <c r="AE53" i="2"/>
  <c r="AK53" i="2" s="1"/>
  <c r="Z54" i="2"/>
  <c r="AF54" i="2" s="1"/>
  <c r="AA54" i="2"/>
  <c r="AG54" i="2" s="1"/>
  <c r="AB54" i="2"/>
  <c r="AC54" i="2"/>
  <c r="AI54" i="2" s="1"/>
  <c r="AD54" i="2"/>
  <c r="AJ54" i="2" s="1"/>
  <c r="AE54" i="2"/>
  <c r="AK54" i="2" s="1"/>
  <c r="Z55" i="2"/>
  <c r="AF55" i="2" s="1"/>
  <c r="AM55" i="2" s="1"/>
  <c r="AS55" i="2" s="1"/>
  <c r="AA55" i="2"/>
  <c r="AG55" i="2" s="1"/>
  <c r="AB55" i="2"/>
  <c r="AH55" i="2" s="1"/>
  <c r="AC55" i="2"/>
  <c r="AI55" i="2" s="1"/>
  <c r="AD55" i="2"/>
  <c r="AJ55" i="2" s="1"/>
  <c r="AE55" i="2"/>
  <c r="AK55" i="2" s="1"/>
  <c r="Z56" i="2"/>
  <c r="AF56" i="2" s="1"/>
  <c r="AA56" i="2"/>
  <c r="AG56" i="2" s="1"/>
  <c r="AB56" i="2"/>
  <c r="AH56" i="2" s="1"/>
  <c r="AC56" i="2"/>
  <c r="AI56" i="2" s="1"/>
  <c r="AD56" i="2"/>
  <c r="AJ56" i="2" s="1"/>
  <c r="AE56" i="2"/>
  <c r="AK56" i="2" s="1"/>
  <c r="Z57" i="2"/>
  <c r="AF57" i="2" s="1"/>
  <c r="AM57" i="2" s="1"/>
  <c r="AA57" i="2"/>
  <c r="AG57" i="2" s="1"/>
  <c r="AB57" i="2"/>
  <c r="AH57" i="2" s="1"/>
  <c r="AC57" i="2"/>
  <c r="AI57" i="2" s="1"/>
  <c r="AD57" i="2"/>
  <c r="AJ57" i="2" s="1"/>
  <c r="AE57" i="2"/>
  <c r="AK57" i="2" s="1"/>
  <c r="Z58" i="2"/>
  <c r="AF58" i="2" s="1"/>
  <c r="AM58" i="2" s="1"/>
  <c r="AA58" i="2"/>
  <c r="AG58" i="2" s="1"/>
  <c r="AB58" i="2"/>
  <c r="AH58" i="2" s="1"/>
  <c r="AC58" i="2"/>
  <c r="AI58" i="2" s="1"/>
  <c r="AD58" i="2"/>
  <c r="AJ58" i="2" s="1"/>
  <c r="AE58" i="2"/>
  <c r="AK58" i="2" s="1"/>
  <c r="Z59" i="2"/>
  <c r="AF59" i="2" s="1"/>
  <c r="AM59" i="2" s="1"/>
  <c r="AA59" i="2"/>
  <c r="AG59" i="2" s="1"/>
  <c r="AB59" i="2"/>
  <c r="AH59" i="2" s="1"/>
  <c r="AC59" i="2"/>
  <c r="AI59" i="2" s="1"/>
  <c r="AD59" i="2"/>
  <c r="AJ59" i="2" s="1"/>
  <c r="AE59" i="2"/>
  <c r="AK59" i="2" s="1"/>
  <c r="Z60" i="2"/>
  <c r="AF60" i="2" s="1"/>
  <c r="AM60" i="2" s="1"/>
  <c r="AA60" i="2"/>
  <c r="AG60" i="2" s="1"/>
  <c r="AB60" i="2"/>
  <c r="AH60" i="2" s="1"/>
  <c r="AC60" i="2"/>
  <c r="AD60" i="2"/>
  <c r="AJ60" i="2" s="1"/>
  <c r="AE60" i="2"/>
  <c r="AK60" i="2" s="1"/>
  <c r="AI60" i="2"/>
  <c r="Z61" i="2"/>
  <c r="AF61" i="2" s="1"/>
  <c r="AM61" i="2" s="1"/>
  <c r="AA61" i="2"/>
  <c r="AG61" i="2" s="1"/>
  <c r="AB61" i="2"/>
  <c r="AH61" i="2" s="1"/>
  <c r="AC61" i="2"/>
  <c r="AI61" i="2" s="1"/>
  <c r="AD61" i="2"/>
  <c r="AJ61" i="2" s="1"/>
  <c r="AE61" i="2"/>
  <c r="AK61" i="2" s="1"/>
  <c r="Z62" i="2"/>
  <c r="AF62" i="2" s="1"/>
  <c r="AM62" i="2" s="1"/>
  <c r="AS62" i="2" s="1"/>
  <c r="AA62" i="2"/>
  <c r="AG62" i="2" s="1"/>
  <c r="AB62" i="2"/>
  <c r="AH62" i="2" s="1"/>
  <c r="AC62" i="2"/>
  <c r="AI62" i="2" s="1"/>
  <c r="AD62" i="2"/>
  <c r="AJ62" i="2" s="1"/>
  <c r="AE62" i="2"/>
  <c r="AK62" i="2" s="1"/>
  <c r="Z63" i="2"/>
  <c r="AF63" i="2" s="1"/>
  <c r="AA63" i="2"/>
  <c r="AG63" i="2" s="1"/>
  <c r="AB63" i="2"/>
  <c r="AH63" i="2" s="1"/>
  <c r="AC63" i="2"/>
  <c r="AI63" i="2" s="1"/>
  <c r="AD63" i="2"/>
  <c r="AJ63" i="2" s="1"/>
  <c r="AE63" i="2"/>
  <c r="AK63" i="2" s="1"/>
  <c r="Z64" i="2"/>
  <c r="AA64" i="2"/>
  <c r="AG64" i="2" s="1"/>
  <c r="AB64" i="2"/>
  <c r="AH64" i="2" s="1"/>
  <c r="AC64" i="2"/>
  <c r="AI64" i="2" s="1"/>
  <c r="AD64" i="2"/>
  <c r="AJ64" i="2" s="1"/>
  <c r="AE64" i="2"/>
  <c r="AK64" i="2" s="1"/>
  <c r="Z65" i="2"/>
  <c r="AF65" i="2" s="1"/>
  <c r="AM65" i="2" s="1"/>
  <c r="AA65" i="2"/>
  <c r="AG65" i="2" s="1"/>
  <c r="AN65" i="2" s="1"/>
  <c r="AB65" i="2"/>
  <c r="AH65" i="2" s="1"/>
  <c r="AO65" i="2" s="1"/>
  <c r="AC65" i="2"/>
  <c r="AI65" i="2" s="1"/>
  <c r="AP65" i="2" s="1"/>
  <c r="AD65" i="2"/>
  <c r="AJ65" i="2" s="1"/>
  <c r="AQ65" i="2" s="1"/>
  <c r="AE65" i="2"/>
  <c r="AK65" i="2" s="1"/>
  <c r="AR65" i="2" s="1"/>
  <c r="Z66" i="2"/>
  <c r="AF66" i="2" s="1"/>
  <c r="AM66" i="2" s="1"/>
  <c r="AA66" i="2"/>
  <c r="AG66" i="2" s="1"/>
  <c r="AN66" i="2" s="1"/>
  <c r="AB66" i="2"/>
  <c r="AH66" i="2" s="1"/>
  <c r="AO66" i="2" s="1"/>
  <c r="AC66" i="2"/>
  <c r="AI66" i="2" s="1"/>
  <c r="AP66" i="2" s="1"/>
  <c r="AD66" i="2"/>
  <c r="AJ66" i="2" s="1"/>
  <c r="AQ66" i="2" s="1"/>
  <c r="AE66" i="2"/>
  <c r="AK66" i="2" s="1"/>
  <c r="Z67" i="2"/>
  <c r="AF67" i="2" s="1"/>
  <c r="AM67" i="2" s="1"/>
  <c r="AA67" i="2"/>
  <c r="AG67" i="2" s="1"/>
  <c r="AN67" i="2" s="1"/>
  <c r="AB67" i="2"/>
  <c r="AH67" i="2" s="1"/>
  <c r="AO67" i="2" s="1"/>
  <c r="AC67" i="2"/>
  <c r="AI67" i="2" s="1"/>
  <c r="AP67" i="2" s="1"/>
  <c r="AD67" i="2"/>
  <c r="AJ67" i="2" s="1"/>
  <c r="AQ67" i="2" s="1"/>
  <c r="AE67" i="2"/>
  <c r="Z68" i="2"/>
  <c r="AF68" i="2" s="1"/>
  <c r="AM68" i="2" s="1"/>
  <c r="AA68" i="2"/>
  <c r="AG68" i="2" s="1"/>
  <c r="AB68" i="2"/>
  <c r="AH68" i="2" s="1"/>
  <c r="AC68" i="2"/>
  <c r="AI68" i="2" s="1"/>
  <c r="AD68" i="2"/>
  <c r="AJ68" i="2" s="1"/>
  <c r="AE68" i="2"/>
  <c r="AK68" i="2" s="1"/>
  <c r="Z69" i="2"/>
  <c r="AA69" i="2"/>
  <c r="AB69" i="2"/>
  <c r="AC69" i="2"/>
  <c r="AD69" i="2"/>
  <c r="AE69" i="2"/>
  <c r="Z70" i="2"/>
  <c r="AF70" i="2" s="1"/>
  <c r="AA70" i="2"/>
  <c r="AG70" i="2" s="1"/>
  <c r="AB70" i="2"/>
  <c r="AH70" i="2" s="1"/>
  <c r="AC70" i="2"/>
  <c r="AI70" i="2" s="1"/>
  <c r="AD70" i="2"/>
  <c r="AJ70" i="2" s="1"/>
  <c r="AE70" i="2"/>
  <c r="AK70" i="2" s="1"/>
  <c r="Z71" i="2"/>
  <c r="AF71" i="2" s="1"/>
  <c r="AM71" i="2" s="1"/>
  <c r="AA71" i="2"/>
  <c r="AG71" i="2" s="1"/>
  <c r="AB71" i="2"/>
  <c r="AH71" i="2" s="1"/>
  <c r="AC71" i="2"/>
  <c r="AI71" i="2" s="1"/>
  <c r="AD71" i="2"/>
  <c r="AJ71" i="2" s="1"/>
  <c r="AE71" i="2"/>
  <c r="AK71" i="2" s="1"/>
  <c r="Z72" i="2"/>
  <c r="AF72" i="2" s="1"/>
  <c r="AM72" i="2" s="1"/>
  <c r="AA72" i="2"/>
  <c r="AG72" i="2" s="1"/>
  <c r="AB72" i="2"/>
  <c r="AH72" i="2" s="1"/>
  <c r="AC72" i="2"/>
  <c r="AI72" i="2" s="1"/>
  <c r="AD72" i="2"/>
  <c r="AJ72" i="2" s="1"/>
  <c r="AE72" i="2"/>
  <c r="AK72" i="2" s="1"/>
  <c r="Z73" i="2"/>
  <c r="AF73" i="2" s="1"/>
  <c r="AM73" i="2" s="1"/>
  <c r="AA73" i="2"/>
  <c r="AG73" i="2" s="1"/>
  <c r="AB73" i="2"/>
  <c r="AH73" i="2" s="1"/>
  <c r="AC73" i="2"/>
  <c r="AI73" i="2" s="1"/>
  <c r="AD73" i="2"/>
  <c r="AJ73" i="2" s="1"/>
  <c r="AE73" i="2"/>
  <c r="AK73" i="2" s="1"/>
  <c r="Z74" i="2"/>
  <c r="AF74" i="2" s="1"/>
  <c r="AA74" i="2"/>
  <c r="AG74" i="2" s="1"/>
  <c r="AB74" i="2"/>
  <c r="AH74" i="2" s="1"/>
  <c r="AC74" i="2"/>
  <c r="AI74" i="2" s="1"/>
  <c r="AD74" i="2"/>
  <c r="AJ74" i="2" s="1"/>
  <c r="AE74" i="2"/>
  <c r="AK74" i="2" s="1"/>
  <c r="Z75" i="2"/>
  <c r="AF75" i="2" s="1"/>
  <c r="AM75" i="2" s="1"/>
  <c r="AA75" i="2"/>
  <c r="AG75" i="2" s="1"/>
  <c r="AB75" i="2"/>
  <c r="AH75" i="2" s="1"/>
  <c r="AC75" i="2"/>
  <c r="AI75" i="2" s="1"/>
  <c r="AD75" i="2"/>
  <c r="AJ75" i="2" s="1"/>
  <c r="AE75" i="2"/>
  <c r="AK75" i="2" s="1"/>
  <c r="T77" i="2"/>
  <c r="U77" i="2"/>
  <c r="V77" i="2"/>
  <c r="X77" i="2"/>
  <c r="Y77" i="2"/>
  <c r="AL77" i="2"/>
  <c r="F81" i="2"/>
  <c r="F104" i="2" s="1"/>
  <c r="G81" i="2"/>
  <c r="G104" i="2" s="1"/>
  <c r="H81" i="2"/>
  <c r="H104" i="2" s="1"/>
  <c r="I81" i="2"/>
  <c r="I104" i="2" s="1"/>
  <c r="J81" i="2"/>
  <c r="J104" i="2" s="1"/>
  <c r="K81" i="2"/>
  <c r="T91" i="2"/>
  <c r="C7" i="4" s="1"/>
  <c r="U91" i="2"/>
  <c r="D7" i="4" s="1"/>
  <c r="V91" i="2"/>
  <c r="E7" i="4" s="1"/>
  <c r="X91" i="2"/>
  <c r="G7" i="4" s="1"/>
  <c r="Y91" i="2"/>
  <c r="H7" i="4" s="1"/>
  <c r="N92" i="2"/>
  <c r="Y92" i="2" s="1"/>
  <c r="H6" i="4" s="1"/>
  <c r="T93" i="2"/>
  <c r="C12" i="4" s="1"/>
  <c r="U93" i="2"/>
  <c r="D12" i="4" s="1"/>
  <c r="V93" i="2"/>
  <c r="E12" i="4" s="1"/>
  <c r="W93" i="2"/>
  <c r="F12" i="4" s="1"/>
  <c r="X93" i="2"/>
  <c r="G12" i="4" s="1"/>
  <c r="Y93" i="2"/>
  <c r="H12" i="4" s="1"/>
  <c r="T98" i="2"/>
  <c r="E3" i="5" s="1"/>
  <c r="U98" i="2"/>
  <c r="F3" i="5" s="1"/>
  <c r="V98" i="2"/>
  <c r="G3" i="5" s="1"/>
  <c r="W98" i="2"/>
  <c r="H3" i="5" s="1"/>
  <c r="X98" i="2"/>
  <c r="I3" i="5" s="1"/>
  <c r="Y98" i="2"/>
  <c r="J3" i="5" s="1"/>
  <c r="T99" i="2"/>
  <c r="E4" i="5" s="1"/>
  <c r="E10" i="5" s="1"/>
  <c r="U99" i="2"/>
  <c r="F4" i="5" s="1"/>
  <c r="F10" i="5" s="1"/>
  <c r="V99" i="2"/>
  <c r="G4" i="5" s="1"/>
  <c r="G10" i="5" s="1"/>
  <c r="X99" i="2"/>
  <c r="I4" i="5" s="1"/>
  <c r="I10" i="5" s="1"/>
  <c r="Y99" i="2"/>
  <c r="J4" i="5" s="1"/>
  <c r="J10" i="5" s="1"/>
  <c r="T100" i="2"/>
  <c r="E5" i="5" s="1"/>
  <c r="E11" i="5" s="1"/>
  <c r="U100" i="2"/>
  <c r="F5" i="5" s="1"/>
  <c r="F11" i="5" s="1"/>
  <c r="V100" i="2"/>
  <c r="G5" i="5" s="1"/>
  <c r="G11" i="5" s="1"/>
  <c r="W100" i="2"/>
  <c r="H5" i="5" s="1"/>
  <c r="H11" i="5" s="1"/>
  <c r="X100" i="2"/>
  <c r="I5" i="5" s="1"/>
  <c r="I11" i="5" s="1"/>
  <c r="Y100" i="2"/>
  <c r="J5" i="5" s="1"/>
  <c r="J11" i="5" s="1"/>
  <c r="T101" i="2"/>
  <c r="E6" i="5" s="1"/>
  <c r="E12" i="5" s="1"/>
  <c r="E16" i="5" s="1"/>
  <c r="E20" i="5" s="1"/>
  <c r="U101" i="2"/>
  <c r="F6" i="5" s="1"/>
  <c r="F12" i="5" s="1"/>
  <c r="F16" i="5" s="1"/>
  <c r="F20" i="5" s="1"/>
  <c r="V101" i="2"/>
  <c r="G6" i="5" s="1"/>
  <c r="G12" i="5" s="1"/>
  <c r="G16" i="5" s="1"/>
  <c r="G20" i="5" s="1"/>
  <c r="W101" i="2"/>
  <c r="H6" i="5" s="1"/>
  <c r="H12" i="5" s="1"/>
  <c r="H16" i="5" s="1"/>
  <c r="H20" i="5" s="1"/>
  <c r="X101" i="2"/>
  <c r="I6" i="5" s="1"/>
  <c r="I12" i="5" s="1"/>
  <c r="I16" i="5" s="1"/>
  <c r="I20" i="5" s="1"/>
  <c r="Y101" i="2"/>
  <c r="J6" i="5" s="1"/>
  <c r="J12" i="5" s="1"/>
  <c r="J16" i="5" s="1"/>
  <c r="J20" i="5" s="1"/>
  <c r="K104" i="2"/>
  <c r="B105" i="2"/>
  <c r="C105" i="2"/>
  <c r="B106" i="2"/>
  <c r="C106" i="2"/>
  <c r="B107" i="2"/>
  <c r="C107" i="2"/>
  <c r="B108" i="2"/>
  <c r="C108" i="2"/>
  <c r="Z104" i="3" l="1"/>
  <c r="AH47" i="3"/>
  <c r="AH104" i="3" s="1"/>
  <c r="AH10" i="2"/>
  <c r="AH114" i="2" s="1"/>
  <c r="AB114" i="2"/>
  <c r="AG47" i="2"/>
  <c r="AG117" i="2" s="1"/>
  <c r="AA117" i="2"/>
  <c r="AF47" i="2"/>
  <c r="AF117" i="2" s="1"/>
  <c r="Z117" i="2"/>
  <c r="AK17" i="2"/>
  <c r="AK116" i="2" s="1"/>
  <c r="AE116" i="2"/>
  <c r="AJ17" i="2"/>
  <c r="AJ116" i="2" s="1"/>
  <c r="AD116" i="2"/>
  <c r="AI17" i="2"/>
  <c r="AI116" i="2" s="1"/>
  <c r="AC116" i="2"/>
  <c r="AK14" i="2"/>
  <c r="AK115" i="2" s="1"/>
  <c r="AE115" i="2"/>
  <c r="AH17" i="2"/>
  <c r="AH116" i="2" s="1"/>
  <c r="AB116" i="2"/>
  <c r="AJ14" i="2"/>
  <c r="AJ115" i="2" s="1"/>
  <c r="AD115" i="2"/>
  <c r="AK27" i="2"/>
  <c r="AK123" i="2" s="1"/>
  <c r="AK124" i="2" s="1"/>
  <c r="AE123" i="2"/>
  <c r="AE124" i="2" s="1"/>
  <c r="AG17" i="2"/>
  <c r="AG116" i="2" s="1"/>
  <c r="AA116" i="2"/>
  <c r="AI14" i="2"/>
  <c r="AI115" i="2" s="1"/>
  <c r="AC115" i="2"/>
  <c r="AK48" i="2"/>
  <c r="AK118" i="2" s="1"/>
  <c r="AE118" i="2"/>
  <c r="AJ27" i="2"/>
  <c r="AJ123" i="2" s="1"/>
  <c r="AJ124" i="2" s="1"/>
  <c r="AD123" i="2"/>
  <c r="AD124" i="2" s="1"/>
  <c r="AF17" i="2"/>
  <c r="Z116" i="2"/>
  <c r="AH14" i="2"/>
  <c r="AH115" i="2" s="1"/>
  <c r="AB115" i="2"/>
  <c r="AK69" i="2"/>
  <c r="AK119" i="2" s="1"/>
  <c r="AE119" i="2"/>
  <c r="AJ48" i="2"/>
  <c r="AJ118" i="2" s="1"/>
  <c r="AD118" i="2"/>
  <c r="AI27" i="2"/>
  <c r="AI123" i="2" s="1"/>
  <c r="AI124" i="2" s="1"/>
  <c r="AC123" i="2"/>
  <c r="AC124" i="2" s="1"/>
  <c r="AG14" i="2"/>
  <c r="AG115" i="2" s="1"/>
  <c r="AA115" i="2"/>
  <c r="AJ69" i="2"/>
  <c r="AJ119" i="2" s="1"/>
  <c r="AD119" i="2"/>
  <c r="AI48" i="2"/>
  <c r="AI118" i="2" s="1"/>
  <c r="AC118" i="2"/>
  <c r="AH27" i="2"/>
  <c r="AH123" i="2" s="1"/>
  <c r="AH124" i="2" s="1"/>
  <c r="AB123" i="2"/>
  <c r="AB124" i="2" s="1"/>
  <c r="AF14" i="2"/>
  <c r="AF115" i="2" s="1"/>
  <c r="Z115" i="2"/>
  <c r="AI69" i="2"/>
  <c r="AI119" i="2" s="1"/>
  <c r="AC119" i="2"/>
  <c r="AH48" i="2"/>
  <c r="AH118" i="2" s="1"/>
  <c r="AB118" i="2"/>
  <c r="AG27" i="2"/>
  <c r="AG123" i="2" s="1"/>
  <c r="AG124" i="2" s="1"/>
  <c r="AA123" i="2"/>
  <c r="AA124" i="2" s="1"/>
  <c r="AH69" i="2"/>
  <c r="AH119" i="2" s="1"/>
  <c r="AB119" i="2"/>
  <c r="AG48" i="2"/>
  <c r="AG118" i="2" s="1"/>
  <c r="AA118" i="2"/>
  <c r="AF27" i="2"/>
  <c r="Z123" i="2"/>
  <c r="Z124" i="2" s="1"/>
  <c r="AG69" i="2"/>
  <c r="AG119" i="2" s="1"/>
  <c r="AA119" i="2"/>
  <c r="AF48" i="2"/>
  <c r="Z118" i="2"/>
  <c r="AK10" i="2"/>
  <c r="AK114" i="2" s="1"/>
  <c r="AE114" i="2"/>
  <c r="AF69" i="2"/>
  <c r="Z119" i="2"/>
  <c r="AJ10" i="2"/>
  <c r="AJ114" i="2" s="1"/>
  <c r="AD114" i="2"/>
  <c r="AJ47" i="2"/>
  <c r="AJ117" i="2" s="1"/>
  <c r="AD117" i="2"/>
  <c r="AI10" i="2"/>
  <c r="AI114" i="2" s="1"/>
  <c r="AC114" i="2"/>
  <c r="AI47" i="3"/>
  <c r="AI104" i="3" s="1"/>
  <c r="AE107" i="3"/>
  <c r="AG47" i="3"/>
  <c r="AG104" i="3" s="1"/>
  <c r="AD107" i="3"/>
  <c r="AC107" i="3"/>
  <c r="AA107" i="3"/>
  <c r="AG10" i="3"/>
  <c r="AG101" i="3" s="1"/>
  <c r="Z101" i="3"/>
  <c r="AG17" i="3"/>
  <c r="AG103" i="3" s="1"/>
  <c r="Z103" i="3"/>
  <c r="AB107" i="3"/>
  <c r="AL47" i="3"/>
  <c r="AL104" i="3" s="1"/>
  <c r="AK47" i="3"/>
  <c r="AK104" i="3" s="1"/>
  <c r="AJ47" i="3"/>
  <c r="AJ104" i="3" s="1"/>
  <c r="AO43" i="2"/>
  <c r="AN39" i="2"/>
  <c r="AA86" i="3"/>
  <c r="AK32" i="3"/>
  <c r="AJ58" i="3"/>
  <c r="AP16" i="2"/>
  <c r="AP50" i="2"/>
  <c r="AQ45" i="2"/>
  <c r="AJ86" i="2"/>
  <c r="AI6" i="2"/>
  <c r="AC84" i="2"/>
  <c r="AH6" i="2"/>
  <c r="AB84" i="2"/>
  <c r="AG6" i="2"/>
  <c r="AG84" i="2" s="1"/>
  <c r="AA84" i="2"/>
  <c r="AC11" i="2"/>
  <c r="AI11" i="2" s="1"/>
  <c r="AQ11" i="2" s="1"/>
  <c r="W82" i="2"/>
  <c r="W91" i="2"/>
  <c r="F7" i="4" s="1"/>
  <c r="AD86" i="2"/>
  <c r="AO16" i="2"/>
  <c r="AK5" i="2"/>
  <c r="AE83" i="2"/>
  <c r="AI31" i="2"/>
  <c r="AC86" i="2"/>
  <c r="AJ5" i="2"/>
  <c r="AD83" i="2"/>
  <c r="AH31" i="2"/>
  <c r="AH86" i="2" s="1"/>
  <c r="AB86" i="2"/>
  <c r="AI5" i="2"/>
  <c r="AI83" i="2" s="1"/>
  <c r="AC83" i="2"/>
  <c r="AG31" i="2"/>
  <c r="AG86" i="2" s="1"/>
  <c r="AA86" i="2"/>
  <c r="AB83" i="2"/>
  <c r="AT44" i="2"/>
  <c r="AF31" i="2"/>
  <c r="Z86" i="2"/>
  <c r="AG5" i="2"/>
  <c r="AA83" i="2"/>
  <c r="AF6" i="2"/>
  <c r="Z84" i="2"/>
  <c r="AK30" i="2"/>
  <c r="AE87" i="2"/>
  <c r="AF5" i="2"/>
  <c r="Z83" i="2"/>
  <c r="AD87" i="2"/>
  <c r="AK4" i="2"/>
  <c r="AE82" i="2"/>
  <c r="AI30" i="2"/>
  <c r="AC87" i="2"/>
  <c r="AJ4" i="2"/>
  <c r="AD82" i="2"/>
  <c r="AH30" i="2"/>
  <c r="AO30" i="2" s="1"/>
  <c r="AB87" i="2"/>
  <c r="AI4" i="2"/>
  <c r="AK31" i="2"/>
  <c r="AK86" i="2" s="1"/>
  <c r="AE86" i="2"/>
  <c r="AG30" i="2"/>
  <c r="AA87" i="2"/>
  <c r="AH4" i="2"/>
  <c r="AH82" i="2" s="1"/>
  <c r="AB82" i="2"/>
  <c r="AF30" i="2"/>
  <c r="Z87" i="2"/>
  <c r="AR11" i="2"/>
  <c r="AK6" i="2"/>
  <c r="AE84" i="2"/>
  <c r="AG4" i="2"/>
  <c r="AA82" i="2"/>
  <c r="AD84" i="2"/>
  <c r="AF4" i="2"/>
  <c r="Z82" i="2"/>
  <c r="AL30" i="3"/>
  <c r="AE87" i="3"/>
  <c r="AG5" i="3"/>
  <c r="Z83" i="3"/>
  <c r="AK30" i="3"/>
  <c r="AD87" i="3"/>
  <c r="AJ30" i="3"/>
  <c r="AC87" i="3"/>
  <c r="J4" i="3"/>
  <c r="AI30" i="3"/>
  <c r="AB87" i="3"/>
  <c r="AH30" i="3"/>
  <c r="AA87" i="3"/>
  <c r="AE86" i="3"/>
  <c r="AG30" i="3"/>
  <c r="Z87" i="3"/>
  <c r="AL6" i="3"/>
  <c r="AE84" i="3"/>
  <c r="AD86" i="3"/>
  <c r="AK6" i="3"/>
  <c r="AD84" i="3"/>
  <c r="AL4" i="3"/>
  <c r="AE82" i="3"/>
  <c r="AC86" i="3"/>
  <c r="AJ6" i="3"/>
  <c r="AC84" i="3"/>
  <c r="AK4" i="3"/>
  <c r="AD82" i="3"/>
  <c r="AB86" i="3"/>
  <c r="AI6" i="3"/>
  <c r="AB84" i="3"/>
  <c r="AJ4" i="3"/>
  <c r="AC82" i="3"/>
  <c r="AH6" i="3"/>
  <c r="AA84" i="3"/>
  <c r="AI4" i="3"/>
  <c r="AB82" i="3"/>
  <c r="AG31" i="3"/>
  <c r="Z86" i="3"/>
  <c r="AG6" i="3"/>
  <c r="AM6" i="3" s="1"/>
  <c r="Z84" i="3"/>
  <c r="AH4" i="3"/>
  <c r="AA82" i="3"/>
  <c r="AE83" i="3"/>
  <c r="AG4" i="3"/>
  <c r="Z82" i="3"/>
  <c r="Z88" i="3" s="1"/>
  <c r="AD83" i="3"/>
  <c r="AC83" i="3"/>
  <c r="AC88" i="3" s="1"/>
  <c r="H30" i="3"/>
  <c r="AB83" i="3"/>
  <c r="AJ74" i="3"/>
  <c r="AA83" i="3"/>
  <c r="AM73" i="3"/>
  <c r="AM65" i="3"/>
  <c r="AM19" i="3"/>
  <c r="AM42" i="3"/>
  <c r="AM34" i="3"/>
  <c r="F34" i="3" s="1"/>
  <c r="AM70" i="3"/>
  <c r="AL56" i="3"/>
  <c r="AM49" i="3"/>
  <c r="AM54" i="3"/>
  <c r="F54" i="3" s="1"/>
  <c r="U94" i="3"/>
  <c r="U95" i="3" s="1"/>
  <c r="AM29" i="3"/>
  <c r="F29" i="3" s="1"/>
  <c r="AM44" i="3"/>
  <c r="AM51" i="3"/>
  <c r="AM11" i="3"/>
  <c r="AM41" i="3"/>
  <c r="F41" i="3" s="1"/>
  <c r="AK28" i="3"/>
  <c r="AK5" i="3"/>
  <c r="AH58" i="3"/>
  <c r="AJ55" i="3"/>
  <c r="AL45" i="3"/>
  <c r="AM50" i="3"/>
  <c r="F50" i="3" s="1"/>
  <c r="AH32" i="3"/>
  <c r="Y88" i="3"/>
  <c r="T88" i="3"/>
  <c r="W88" i="3"/>
  <c r="X88" i="3"/>
  <c r="U88" i="3"/>
  <c r="AK43" i="3"/>
  <c r="AL72" i="3"/>
  <c r="AJ68" i="3"/>
  <c r="AL34" i="3"/>
  <c r="AJ42" i="3"/>
  <c r="AK56" i="3"/>
  <c r="AN24" i="3"/>
  <c r="G24" i="3" s="1"/>
  <c r="AH56" i="3"/>
  <c r="AJ26" i="3"/>
  <c r="AN66" i="3"/>
  <c r="G66" i="3" s="1"/>
  <c r="AK60" i="3"/>
  <c r="AL5" i="3"/>
  <c r="AL62" i="3"/>
  <c r="AI60" i="3"/>
  <c r="AK14" i="3"/>
  <c r="AK102" i="3" s="1"/>
  <c r="AK74" i="3"/>
  <c r="AH57" i="3"/>
  <c r="AI3" i="3"/>
  <c r="X88" i="2"/>
  <c r="U88" i="2"/>
  <c r="AO69" i="2"/>
  <c r="AO119" i="2" s="1"/>
  <c r="AO18" i="2"/>
  <c r="AR28" i="2"/>
  <c r="AQ55" i="2"/>
  <c r="AQ74" i="2"/>
  <c r="AO51" i="2"/>
  <c r="AN55" i="2"/>
  <c r="AT55" i="2" s="1"/>
  <c r="AN25" i="2"/>
  <c r="AP37" i="2"/>
  <c r="AB100" i="2"/>
  <c r="AT3" i="2"/>
  <c r="BA3" i="2" s="1"/>
  <c r="AR72" i="2"/>
  <c r="AO22" i="2"/>
  <c r="AE100" i="2"/>
  <c r="AC100" i="2"/>
  <c r="AU44" i="2"/>
  <c r="AO53" i="2"/>
  <c r="AP39" i="2"/>
  <c r="AP20" i="2"/>
  <c r="AR10" i="2"/>
  <c r="AR114" i="2" s="1"/>
  <c r="Z100" i="2"/>
  <c r="AP46" i="2"/>
  <c r="AQ17" i="2"/>
  <c r="AQ116" i="2" s="1"/>
  <c r="AQ43" i="2"/>
  <c r="AA100" i="2"/>
  <c r="AR52" i="2"/>
  <c r="AR27" i="2"/>
  <c r="AR123" i="2" s="1"/>
  <c r="AR124" i="2" s="1"/>
  <c r="AR57" i="2"/>
  <c r="AH47" i="2"/>
  <c r="AH117" i="2" s="1"/>
  <c r="AO32" i="2"/>
  <c r="AR21" i="2"/>
  <c r="AR61" i="2"/>
  <c r="AQ42" i="2"/>
  <c r="W77" i="2"/>
  <c r="AQ71" i="2"/>
  <c r="AP61" i="2"/>
  <c r="AR73" i="2"/>
  <c r="AQ63" i="2"/>
  <c r="AP51" i="2"/>
  <c r="AR15" i="2"/>
  <c r="AQ70" i="2"/>
  <c r="AP17" i="2"/>
  <c r="AP116" i="2" s="1"/>
  <c r="AR42" i="2"/>
  <c r="AP41" i="2"/>
  <c r="AG100" i="2"/>
  <c r="AR17" i="2"/>
  <c r="AR116" i="2" s="1"/>
  <c r="AB99" i="2"/>
  <c r="AB101" i="2"/>
  <c r="Y88" i="2"/>
  <c r="AQ54" i="2"/>
  <c r="AO21" i="2"/>
  <c r="AO17" i="2"/>
  <c r="AO116" i="2" s="1"/>
  <c r="AA101" i="2"/>
  <c r="AR60" i="2"/>
  <c r="AP40" i="2"/>
  <c r="AC93" i="2"/>
  <c r="AQ29" i="2"/>
  <c r="AM14" i="2"/>
  <c r="AM115" i="2" s="1"/>
  <c r="AO11" i="2"/>
  <c r="AE99" i="2"/>
  <c r="AQ62" i="2"/>
  <c r="AO71" i="2"/>
  <c r="AK98" i="2"/>
  <c r="AP42" i="2"/>
  <c r="AN62" i="2"/>
  <c r="AO60" i="2"/>
  <c r="AM39" i="2"/>
  <c r="AS39" i="2" s="1"/>
  <c r="AP35" i="2"/>
  <c r="AK47" i="2"/>
  <c r="W92" i="2"/>
  <c r="F6" i="4" s="1"/>
  <c r="AQ72" i="2"/>
  <c r="AP68" i="2"/>
  <c r="AO39" i="2"/>
  <c r="U92" i="2"/>
  <c r="D6" i="4" s="1"/>
  <c r="AR74" i="2"/>
  <c r="AO72" i="2"/>
  <c r="AP70" i="2"/>
  <c r="AO68" i="2"/>
  <c r="AP43" i="2"/>
  <c r="AO20" i="2"/>
  <c r="AP10" i="2"/>
  <c r="AP114" i="2" s="1"/>
  <c r="AP57" i="2"/>
  <c r="AQ39" i="2"/>
  <c r="AR34" i="2"/>
  <c r="AB98" i="2"/>
  <c r="AB91" i="2"/>
  <c r="AQ59" i="2"/>
  <c r="AP53" i="2"/>
  <c r="AP45" i="2"/>
  <c r="AP59" i="2"/>
  <c r="AO45" i="2"/>
  <c r="AF93" i="2"/>
  <c r="AP12" i="2"/>
  <c r="AK49" i="3"/>
  <c r="AI43" i="3"/>
  <c r="AK69" i="3"/>
  <c r="AK106" i="3" s="1"/>
  <c r="AJ49" i="3"/>
  <c r="AK8" i="3"/>
  <c r="AJ45" i="3"/>
  <c r="AK17" i="3"/>
  <c r="AK103" i="3" s="1"/>
  <c r="AI62" i="3"/>
  <c r="AI32" i="3"/>
  <c r="H4" i="3"/>
  <c r="AI51" i="3"/>
  <c r="AK72" i="3"/>
  <c r="AJ35" i="3"/>
  <c r="AI9" i="3"/>
  <c r="AL73" i="3"/>
  <c r="AJ61" i="3"/>
  <c r="AL58" i="3"/>
  <c r="AI56" i="3"/>
  <c r="AK42" i="3"/>
  <c r="AI40" i="3"/>
  <c r="AJ28" i="3"/>
  <c r="AI68" i="3"/>
  <c r="AI63" i="3"/>
  <c r="AI42" i="3"/>
  <c r="AH62" i="3"/>
  <c r="AL14" i="3"/>
  <c r="AL102" i="3" s="1"/>
  <c r="I4" i="3"/>
  <c r="AJ46" i="3"/>
  <c r="AJ5" i="3"/>
  <c r="AI50" i="3"/>
  <c r="AL29" i="3"/>
  <c r="AJ19" i="3"/>
  <c r="AI10" i="3"/>
  <c r="AI101" i="3" s="1"/>
  <c r="AK21" i="3"/>
  <c r="AB94" i="3"/>
  <c r="AL42" i="3"/>
  <c r="AK73" i="3"/>
  <c r="AL64" i="3"/>
  <c r="AL40" i="3"/>
  <c r="AK35" i="3"/>
  <c r="AI73" i="3"/>
  <c r="AH68" i="3"/>
  <c r="AN68" i="3" s="1"/>
  <c r="AL59" i="3"/>
  <c r="AN33" i="3"/>
  <c r="AJ14" i="3"/>
  <c r="AJ102" i="3" s="1"/>
  <c r="AH8" i="3"/>
  <c r="AI5" i="3"/>
  <c r="AI52" i="3"/>
  <c r="AJ40" i="3"/>
  <c r="AJ10" i="3"/>
  <c r="AJ101" i="3" s="1"/>
  <c r="AJ37" i="3"/>
  <c r="AI16" i="3"/>
  <c r="AJ63" i="3"/>
  <c r="AI61" i="3"/>
  <c r="AL15" i="3"/>
  <c r="AK45" i="3"/>
  <c r="AL43" i="3"/>
  <c r="AJ20" i="3"/>
  <c r="AL69" i="3"/>
  <c r="AL106" i="3" s="1"/>
  <c r="AJ43" i="3"/>
  <c r="AL38" i="3"/>
  <c r="AH34" i="3"/>
  <c r="AN34" i="3" s="1"/>
  <c r="AJ69" i="3"/>
  <c r="AJ106" i="3" s="1"/>
  <c r="AI57" i="3"/>
  <c r="AH52" i="3"/>
  <c r="AH29" i="3"/>
  <c r="AL27" i="3"/>
  <c r="AL110" i="3" s="1"/>
  <c r="AL111" i="3" s="1"/>
  <c r="AK20" i="3"/>
  <c r="AJ18" i="3"/>
  <c r="AH16" i="3"/>
  <c r="AK10" i="3"/>
  <c r="AK101" i="3" s="1"/>
  <c r="AD94" i="3"/>
  <c r="AE94" i="3"/>
  <c r="AH25" i="3"/>
  <c r="AH18" i="3"/>
  <c r="AN18" i="3" s="1"/>
  <c r="G18" i="3" s="1"/>
  <c r="AI75" i="3"/>
  <c r="AK59" i="3"/>
  <c r="AL51" i="3"/>
  <c r="AJ57" i="3"/>
  <c r="AL17" i="3"/>
  <c r="AL103" i="3" s="1"/>
  <c r="AH12" i="3"/>
  <c r="AI55" i="3"/>
  <c r="AL19" i="3"/>
  <c r="AK9" i="3"/>
  <c r="AL74" i="3"/>
  <c r="AL68" i="3"/>
  <c r="AI53" i="3"/>
  <c r="AK19" i="3"/>
  <c r="AL11" i="3"/>
  <c r="AK29" i="3"/>
  <c r="AI20" i="3"/>
  <c r="AJ12" i="3"/>
  <c r="AL49" i="3"/>
  <c r="AJ41" i="3"/>
  <c r="AG58" i="3"/>
  <c r="AI49" i="3"/>
  <c r="AK37" i="3"/>
  <c r="AK61" i="3"/>
  <c r="AJ29" i="3"/>
  <c r="AJ59" i="3"/>
  <c r="AJ22" i="3"/>
  <c r="AH15" i="3"/>
  <c r="AH60" i="3"/>
  <c r="AG52" i="3"/>
  <c r="AJ36" i="3"/>
  <c r="AL21" i="3"/>
  <c r="AI19" i="3"/>
  <c r="AI69" i="3"/>
  <c r="AI106" i="3" s="1"/>
  <c r="AH63" i="3"/>
  <c r="AJ73" i="3"/>
  <c r="AH35" i="3"/>
  <c r="AL53" i="3"/>
  <c r="AI29" i="3"/>
  <c r="AI22" i="3"/>
  <c r="AJ17" i="3"/>
  <c r="AJ103" i="3" s="1"/>
  <c r="AJ72" i="3"/>
  <c r="AH70" i="3"/>
  <c r="AN70" i="3" s="1"/>
  <c r="AK62" i="3"/>
  <c r="AK58" i="3"/>
  <c r="AL52" i="3"/>
  <c r="AL50" i="3"/>
  <c r="AH40" i="3"/>
  <c r="AG8" i="3"/>
  <c r="AJ15" i="3"/>
  <c r="AI35" i="3"/>
  <c r="AK63" i="3"/>
  <c r="AI58" i="3"/>
  <c r="AJ56" i="3"/>
  <c r="AJ48" i="3"/>
  <c r="AJ105" i="3" s="1"/>
  <c r="AK40" i="3"/>
  <c r="AG35" i="3"/>
  <c r="AM35" i="3" s="1"/>
  <c r="AK31" i="3"/>
  <c r="G30" i="3"/>
  <c r="AI14" i="3"/>
  <c r="AI102" i="3" s="1"/>
  <c r="AH5" i="3"/>
  <c r="AO15" i="2"/>
  <c r="AP52" i="2"/>
  <c r="AQ52" i="2"/>
  <c r="AR48" i="2"/>
  <c r="AR118" i="2" s="1"/>
  <c r="AP56" i="2"/>
  <c r="AQ50" i="2"/>
  <c r="AP48" i="2"/>
  <c r="AP118" i="2" s="1"/>
  <c r="AP62" i="2"/>
  <c r="AN75" i="2"/>
  <c r="AT75" i="2" s="1"/>
  <c r="AO75" i="2"/>
  <c r="AP6" i="2"/>
  <c r="AI92" i="2"/>
  <c r="AO4" i="2"/>
  <c r="AH101" i="2"/>
  <c r="AG101" i="2"/>
  <c r="AO59" i="2"/>
  <c r="AN6" i="2"/>
  <c r="AO37" i="2"/>
  <c r="AG93" i="2"/>
  <c r="AO14" i="2"/>
  <c r="AO115" i="2" s="1"/>
  <c r="AR54" i="2"/>
  <c r="AM49" i="2"/>
  <c r="AS49" i="2" s="1"/>
  <c r="AN49" i="2"/>
  <c r="AQ19" i="2"/>
  <c r="AD3" i="2"/>
  <c r="AI3" i="2"/>
  <c r="AD100" i="2"/>
  <c r="AO64" i="2"/>
  <c r="AN63" i="2"/>
  <c r="AQ25" i="2"/>
  <c r="AR9" i="2"/>
  <c r="AO31" i="2"/>
  <c r="AE93" i="2"/>
  <c r="T92" i="2"/>
  <c r="C6" i="4" s="1"/>
  <c r="AB77" i="2"/>
  <c r="AO57" i="2"/>
  <c r="AC99" i="2"/>
  <c r="AP25" i="2"/>
  <c r="AQ9" i="2"/>
  <c r="AR64" i="2"/>
  <c r="AF98" i="2"/>
  <c r="AO50" i="2"/>
  <c r="AO34" i="2"/>
  <c r="AE101" i="2"/>
  <c r="AN59" i="2"/>
  <c r="AT59" i="2" s="1"/>
  <c r="AO36" i="2"/>
  <c r="AQ31" i="2"/>
  <c r="AQ26" i="2"/>
  <c r="AP22" i="2"/>
  <c r="AC101" i="2"/>
  <c r="AE98" i="2"/>
  <c r="AE91" i="2"/>
  <c r="AN69" i="2"/>
  <c r="AR68" i="2"/>
  <c r="AN22" i="2"/>
  <c r="AD98" i="2"/>
  <c r="AD91" i="2"/>
  <c r="AP58" i="2"/>
  <c r="AN53" i="2"/>
  <c r="AT53" i="2" s="1"/>
  <c r="AR26" i="2"/>
  <c r="AO55" i="2"/>
  <c r="AR32" i="2"/>
  <c r="AQ21" i="2"/>
  <c r="AA98" i="2"/>
  <c r="AO42" i="2"/>
  <c r="AV33" i="2"/>
  <c r="I33" i="2" s="1"/>
  <c r="AR29" i="2"/>
  <c r="Z98" i="2"/>
  <c r="AO49" i="2"/>
  <c r="AN42" i="2"/>
  <c r="AN27" i="2"/>
  <c r="AN123" i="2" s="1"/>
  <c r="AN124" i="2" s="1"/>
  <c r="AP26" i="2"/>
  <c r="AG3" i="2"/>
  <c r="AO63" i="2"/>
  <c r="AQ60" i="2"/>
  <c r="AO52" i="2"/>
  <c r="AR12" i="2"/>
  <c r="AO74" i="2"/>
  <c r="AR46" i="2"/>
  <c r="AQ40" i="2"/>
  <c r="AM22" i="2"/>
  <c r="AT22" i="2" s="1"/>
  <c r="AH5" i="2"/>
  <c r="AH99" i="2" s="1"/>
  <c r="AD92" i="2"/>
  <c r="AQ57" i="2"/>
  <c r="AO56" i="2"/>
  <c r="AR49" i="2"/>
  <c r="AQ46" i="2"/>
  <c r="AN43" i="2"/>
  <c r="AF101" i="2"/>
  <c r="AO25" i="2"/>
  <c r="AQ12" i="2"/>
  <c r="AO41" i="2"/>
  <c r="AN38" i="2"/>
  <c r="AT38" i="2" s="1"/>
  <c r="AQ34" i="2"/>
  <c r="AN31" i="2"/>
  <c r="AR22" i="2"/>
  <c r="AP18" i="2"/>
  <c r="AO8" i="2"/>
  <c r="AC92" i="2"/>
  <c r="AB92" i="2"/>
  <c r="AR75" i="2"/>
  <c r="AO61" i="2"/>
  <c r="AN58" i="2"/>
  <c r="AT58" i="2" s="1"/>
  <c r="AP27" i="2"/>
  <c r="AP123" i="2" s="1"/>
  <c r="AP124" i="2" s="1"/>
  <c r="AO12" i="2"/>
  <c r="AQ61" i="2"/>
  <c r="AP73" i="2"/>
  <c r="AN61" i="2"/>
  <c r="AT61" i="2" s="1"/>
  <c r="G61" i="2" s="1"/>
  <c r="AR38" i="2"/>
  <c r="AO27" i="2"/>
  <c r="AO123" i="2" s="1"/>
  <c r="AO124" i="2" s="1"/>
  <c r="AR25" i="2"/>
  <c r="T88" i="2"/>
  <c r="Y102" i="2"/>
  <c r="X102" i="2"/>
  <c r="W102" i="2"/>
  <c r="Z77" i="3"/>
  <c r="AR23" i="3"/>
  <c r="AM23" i="3"/>
  <c r="AN23" i="3"/>
  <c r="AO23" i="3"/>
  <c r="H23" i="3" s="1"/>
  <c r="AP23" i="3"/>
  <c r="AG32" i="3"/>
  <c r="AH19" i="3"/>
  <c r="AG15" i="3"/>
  <c r="AL32" i="3"/>
  <c r="AL20" i="3"/>
  <c r="AL39" i="3"/>
  <c r="AI26" i="3"/>
  <c r="AD92" i="3"/>
  <c r="AG12" i="3"/>
  <c r="AE93" i="3"/>
  <c r="AI25" i="3"/>
  <c r="AL36" i="3"/>
  <c r="AK36" i="3"/>
  <c r="AL31" i="3"/>
  <c r="AK25" i="3"/>
  <c r="AG16" i="3"/>
  <c r="AL10" i="3"/>
  <c r="AL101" i="3" s="1"/>
  <c r="AI12" i="3"/>
  <c r="AI31" i="3"/>
  <c r="AJ38" i="3"/>
  <c r="I30" i="3"/>
  <c r="AH11" i="3"/>
  <c r="AN11" i="3" s="1"/>
  <c r="AH10" i="3"/>
  <c r="AH101" i="3" s="1"/>
  <c r="K30" i="3"/>
  <c r="AL18" i="3"/>
  <c r="AV66" i="2"/>
  <c r="AS66" i="2"/>
  <c r="AT66" i="2"/>
  <c r="AU66" i="2"/>
  <c r="AW66" i="2"/>
  <c r="AS41" i="2"/>
  <c r="AR36" i="2"/>
  <c r="AJ93" i="2"/>
  <c r="AJ98" i="2"/>
  <c r="AS73" i="2"/>
  <c r="AR53" i="2"/>
  <c r="AQ53" i="2"/>
  <c r="AM35" i="2"/>
  <c r="AN35" i="2"/>
  <c r="AN16" i="2"/>
  <c r="AM16" i="2"/>
  <c r="AA77" i="2"/>
  <c r="AG10" i="2"/>
  <c r="AG114" i="2" s="1"/>
  <c r="AG120" i="2" s="1"/>
  <c r="AA91" i="2"/>
  <c r="AD99" i="2"/>
  <c r="F9" i="5"/>
  <c r="F7" i="5"/>
  <c r="F27" i="5" s="1"/>
  <c r="AS75" i="2"/>
  <c r="AM74" i="2"/>
  <c r="AN74" i="2"/>
  <c r="AQ68" i="2"/>
  <c r="AS59" i="2"/>
  <c r="AP55" i="2"/>
  <c r="AV44" i="2"/>
  <c r="AW44" i="2"/>
  <c r="AX44" i="2"/>
  <c r="AS44" i="2"/>
  <c r="AN41" i="2"/>
  <c r="AR40" i="2"/>
  <c r="AC98" i="2"/>
  <c r="AI38" i="2"/>
  <c r="AP38" i="2" s="1"/>
  <c r="G9" i="5"/>
  <c r="G7" i="5"/>
  <c r="G27" i="5" s="1"/>
  <c r="E9" i="5"/>
  <c r="E7" i="5"/>
  <c r="E27" i="5" s="1"/>
  <c r="AP71" i="2"/>
  <c r="AQ64" i="2"/>
  <c r="AO46" i="2"/>
  <c r="AF34" i="2"/>
  <c r="Z91" i="2"/>
  <c r="AS18" i="2"/>
  <c r="Z101" i="2"/>
  <c r="AK67" i="2"/>
  <c r="AS65" i="2"/>
  <c r="AT65" i="2"/>
  <c r="AU65" i="2"/>
  <c r="AV65" i="2"/>
  <c r="AW65" i="2"/>
  <c r="AX65" i="2"/>
  <c r="AN46" i="2"/>
  <c r="AM46" i="2"/>
  <c r="AO40" i="2"/>
  <c r="AQ15" i="2"/>
  <c r="AA99" i="2"/>
  <c r="AN71" i="2"/>
  <c r="AT71" i="2" s="1"/>
  <c r="AS61" i="2"/>
  <c r="Z99" i="2"/>
  <c r="V92" i="2"/>
  <c r="X92" i="2"/>
  <c r="N94" i="2"/>
  <c r="AE92" i="2"/>
  <c r="AO62" i="2"/>
  <c r="AU62" i="2" s="1"/>
  <c r="AM43" i="2"/>
  <c r="AP19" i="2"/>
  <c r="AJ100" i="2"/>
  <c r="AG98" i="2"/>
  <c r="AP72" i="2"/>
  <c r="AO70" i="2"/>
  <c r="AS67" i="2"/>
  <c r="AT67" i="2"/>
  <c r="AU67" i="2"/>
  <c r="AV67" i="2"/>
  <c r="AW67" i="2"/>
  <c r="AQ56" i="2"/>
  <c r="AR56" i="2"/>
  <c r="AM45" i="2"/>
  <c r="AN45" i="2"/>
  <c r="AJ30" i="2"/>
  <c r="AJ87" i="2" s="1"/>
  <c r="Z92" i="2"/>
  <c r="F55" i="2"/>
  <c r="AF100" i="2"/>
  <c r="AK91" i="2"/>
  <c r="AP74" i="2"/>
  <c r="AN73" i="2"/>
  <c r="AT73" i="2" s="1"/>
  <c r="AM70" i="2"/>
  <c r="AN70" i="2"/>
  <c r="F62" i="2"/>
  <c r="AS58" i="2"/>
  <c r="AH54" i="2"/>
  <c r="AO54" i="2" s="1"/>
  <c r="AB93" i="2"/>
  <c r="AR37" i="2"/>
  <c r="AQ37" i="2"/>
  <c r="AD93" i="2"/>
  <c r="AP32" i="2"/>
  <c r="AQ32" i="2"/>
  <c r="AN26" i="2"/>
  <c r="AT26" i="2" s="1"/>
  <c r="AO26" i="2"/>
  <c r="AP11" i="2"/>
  <c r="AP60" i="2"/>
  <c r="H44" i="2"/>
  <c r="AQ36" i="2"/>
  <c r="AR69" i="2"/>
  <c r="AR119" i="2" s="1"/>
  <c r="AQ69" i="2"/>
  <c r="AQ119" i="2" s="1"/>
  <c r="AS60" i="2"/>
  <c r="AQ58" i="2"/>
  <c r="AR58" i="2"/>
  <c r="AM54" i="2"/>
  <c r="AN54" i="2"/>
  <c r="F51" i="2"/>
  <c r="G44" i="2"/>
  <c r="AF64" i="2"/>
  <c r="AI47" i="2"/>
  <c r="AS38" i="2"/>
  <c r="AD77" i="2"/>
  <c r="AK93" i="2"/>
  <c r="AW24" i="2"/>
  <c r="AI28" i="2"/>
  <c r="AI99" i="2" s="1"/>
  <c r="AC91" i="2"/>
  <c r="J7" i="5"/>
  <c r="J27" i="5" s="1"/>
  <c r="J9" i="5"/>
  <c r="AQ73" i="2"/>
  <c r="AS71" i="2"/>
  <c r="AN56" i="2"/>
  <c r="AM56" i="2"/>
  <c r="AS32" i="2"/>
  <c r="V102" i="2"/>
  <c r="AA93" i="2"/>
  <c r="U102" i="2"/>
  <c r="I7" i="5"/>
  <c r="I27" i="5" s="1"/>
  <c r="I9" i="5"/>
  <c r="AQ75" i="2"/>
  <c r="AR62" i="2"/>
  <c r="AN50" i="2"/>
  <c r="AM50" i="2"/>
  <c r="Z93" i="2"/>
  <c r="T102" i="2"/>
  <c r="AD101" i="2"/>
  <c r="H7" i="5"/>
  <c r="H27" i="5" s="1"/>
  <c r="H9" i="5"/>
  <c r="AA92" i="2"/>
  <c r="AP75" i="2"/>
  <c r="AO73" i="2"/>
  <c r="AM63" i="2"/>
  <c r="AS42" i="2"/>
  <c r="AM29" i="2"/>
  <c r="AN29" i="2"/>
  <c r="AS14" i="2"/>
  <c r="AS115" i="2" s="1"/>
  <c r="AJ8" i="2"/>
  <c r="AQ8" i="2" s="1"/>
  <c r="AN57" i="2"/>
  <c r="AU57" i="2" s="1"/>
  <c r="AS53" i="2"/>
  <c r="AR35" i="2"/>
  <c r="AS33" i="2"/>
  <c r="AT33" i="2"/>
  <c r="AW33" i="2"/>
  <c r="AX33" i="2"/>
  <c r="AN21" i="2"/>
  <c r="AV21" i="2" s="1"/>
  <c r="AO19" i="2"/>
  <c r="AN17" i="2"/>
  <c r="AP15" i="2"/>
  <c r="AN11" i="2"/>
  <c r="AM11" i="2"/>
  <c r="AN60" i="2"/>
  <c r="AO58" i="2"/>
  <c r="AR39" i="2"/>
  <c r="AT25" i="2"/>
  <c r="AS25" i="2"/>
  <c r="AM19" i="2"/>
  <c r="AN19" i="2"/>
  <c r="AH65" i="3"/>
  <c r="AO65" i="3" s="1"/>
  <c r="AR71" i="2"/>
  <c r="AP64" i="2"/>
  <c r="AP49" i="2"/>
  <c r="AQ16" i="2"/>
  <c r="AR16" i="2"/>
  <c r="AN51" i="2"/>
  <c r="AN36" i="2"/>
  <c r="AM36" i="2"/>
  <c r="AN32" i="2"/>
  <c r="AT32" i="2" s="1"/>
  <c r="AM28" i="2"/>
  <c r="AN28" i="2"/>
  <c r="AV23" i="2"/>
  <c r="AS23" i="2"/>
  <c r="AT23" i="2"/>
  <c r="AU23" i="2"/>
  <c r="AW23" i="2"/>
  <c r="AX23" i="2"/>
  <c r="AM20" i="2"/>
  <c r="AN20" i="2"/>
  <c r="AK53" i="3"/>
  <c r="AJ53" i="3"/>
  <c r="AR45" i="2"/>
  <c r="AR41" i="2"/>
  <c r="AO38" i="2"/>
  <c r="AP34" i="2"/>
  <c r="AP31" i="2"/>
  <c r="AP9" i="2"/>
  <c r="AE77" i="2"/>
  <c r="AS40" i="2"/>
  <c r="AO29" i="2"/>
  <c r="AP29" i="2"/>
  <c r="AQ20" i="2"/>
  <c r="AR20" i="2"/>
  <c r="AJ6" i="2"/>
  <c r="AJ84" i="2" s="1"/>
  <c r="AC77" i="2"/>
  <c r="AR70" i="2"/>
  <c r="AT62" i="2"/>
  <c r="G55" i="2"/>
  <c r="AN52" i="2"/>
  <c r="AQ49" i="2"/>
  <c r="AQ48" i="2"/>
  <c r="AQ118" i="2" s="1"/>
  <c r="AX24" i="2"/>
  <c r="AS24" i="2"/>
  <c r="AT24" i="2"/>
  <c r="AU24" i="2"/>
  <c r="AV24" i="2"/>
  <c r="AM12" i="2"/>
  <c r="AN12" i="2"/>
  <c r="AS57" i="2"/>
  <c r="AO48" i="2"/>
  <c r="AO118" i="2" s="1"/>
  <c r="AM37" i="2"/>
  <c r="AN37" i="2"/>
  <c r="AL54" i="3"/>
  <c r="AM30" i="3"/>
  <c r="AN72" i="2"/>
  <c r="AU72" i="2" s="1"/>
  <c r="AS68" i="2"/>
  <c r="AR66" i="2"/>
  <c r="AP63" i="2"/>
  <c r="AR50" i="2"/>
  <c r="AO47" i="2"/>
  <c r="AO117" i="2" s="1"/>
  <c r="AQ41" i="2"/>
  <c r="AU33" i="2"/>
  <c r="Z77" i="2"/>
  <c r="AF10" i="2"/>
  <c r="AF114" i="2" s="1"/>
  <c r="V92" i="3"/>
  <c r="Z92" i="3"/>
  <c r="AE92" i="3"/>
  <c r="T92" i="3"/>
  <c r="T95" i="3" s="1"/>
  <c r="X92" i="3"/>
  <c r="Y92" i="3"/>
  <c r="AA92" i="3"/>
  <c r="AB92" i="3"/>
  <c r="AC92" i="3"/>
  <c r="W92" i="3"/>
  <c r="AM47" i="2"/>
  <c r="AM117" i="2" s="1"/>
  <c r="AN47" i="2"/>
  <c r="AN117" i="2" s="1"/>
  <c r="AP36" i="2"/>
  <c r="AQ35" i="2"/>
  <c r="AS21" i="2"/>
  <c r="AN18" i="2"/>
  <c r="AM8" i="2"/>
  <c r="AN8" i="2"/>
  <c r="AS72" i="2"/>
  <c r="AM52" i="2"/>
  <c r="AO35" i="2"/>
  <c r="AR19" i="2"/>
  <c r="AB77" i="3"/>
  <c r="AP35" i="3"/>
  <c r="AQ35" i="3"/>
  <c r="AN35" i="3"/>
  <c r="AO35" i="3"/>
  <c r="AR18" i="2"/>
  <c r="AU7" i="2"/>
  <c r="AX7" i="2"/>
  <c r="AS7" i="2"/>
  <c r="AT7" i="2"/>
  <c r="AW7" i="2"/>
  <c r="AI46" i="3"/>
  <c r="AA93" i="3"/>
  <c r="AR51" i="2"/>
  <c r="AN48" i="2"/>
  <c r="AN118" i="2" s="1"/>
  <c r="AO28" i="2"/>
  <c r="AM5" i="2"/>
  <c r="AN5" i="2"/>
  <c r="AM75" i="3"/>
  <c r="AJ50" i="3"/>
  <c r="AK50" i="3"/>
  <c r="AC91" i="3"/>
  <c r="AR63" i="2"/>
  <c r="AQ27" i="2"/>
  <c r="AQ123" i="2" s="1"/>
  <c r="AQ124" i="2" s="1"/>
  <c r="AT13" i="2"/>
  <c r="AU13" i="2"/>
  <c r="AV13" i="2"/>
  <c r="AW13" i="2"/>
  <c r="AX13" i="2"/>
  <c r="AS13" i="2"/>
  <c r="AK57" i="3"/>
  <c r="AL57" i="3"/>
  <c r="AR59" i="2"/>
  <c r="AH71" i="3"/>
  <c r="AI71" i="3"/>
  <c r="AA94" i="3"/>
  <c r="AR55" i="2"/>
  <c r="AO9" i="2"/>
  <c r="AV7" i="2"/>
  <c r="AH59" i="3"/>
  <c r="AG59" i="3"/>
  <c r="Z94" i="3"/>
  <c r="AM53" i="3"/>
  <c r="AL48" i="3"/>
  <c r="AL105" i="3" s="1"/>
  <c r="AK48" i="3"/>
  <c r="AK105" i="3" s="1"/>
  <c r="AD91" i="3"/>
  <c r="AN68" i="2"/>
  <c r="AR43" i="2"/>
  <c r="AN40" i="2"/>
  <c r="AT40" i="2" s="1"/>
  <c r="AM9" i="2"/>
  <c r="AN9" i="2"/>
  <c r="AP8" i="2"/>
  <c r="AU3" i="2"/>
  <c r="BB3" i="2" s="1"/>
  <c r="AP3" i="2"/>
  <c r="AI72" i="3"/>
  <c r="AG67" i="3"/>
  <c r="AM31" i="3"/>
  <c r="AS26" i="2"/>
  <c r="AM15" i="2"/>
  <c r="AN15" i="2"/>
  <c r="AR14" i="2"/>
  <c r="AR115" i="2" s="1"/>
  <c r="AK68" i="3"/>
  <c r="AL46" i="3"/>
  <c r="AD93" i="3"/>
  <c r="AH43" i="3"/>
  <c r="AG43" i="3"/>
  <c r="AQ22" i="2"/>
  <c r="AQ14" i="2"/>
  <c r="AQ115" i="2" s="1"/>
  <c r="AL70" i="3"/>
  <c r="AG69" i="3"/>
  <c r="AG106" i="3" s="1"/>
  <c r="AH69" i="3"/>
  <c r="AH106" i="3" s="1"/>
  <c r="AK54" i="3"/>
  <c r="AG39" i="3"/>
  <c r="AL35" i="3"/>
  <c r="AR35" i="3" s="1"/>
  <c r="F19" i="3"/>
  <c r="AP14" i="2"/>
  <c r="AP115" i="2" s="1"/>
  <c r="AK70" i="3"/>
  <c r="AM58" i="3"/>
  <c r="AG57" i="3"/>
  <c r="AM55" i="3"/>
  <c r="AJ54" i="3"/>
  <c r="AB93" i="3"/>
  <c r="AK16" i="3"/>
  <c r="AC77" i="3"/>
  <c r="AJ16" i="3"/>
  <c r="AQ18" i="2"/>
  <c r="AB91" i="3"/>
  <c r="AI70" i="3"/>
  <c r="AJ70" i="3"/>
  <c r="AR66" i="3"/>
  <c r="AM66" i="3"/>
  <c r="AO66" i="3"/>
  <c r="AP66" i="3"/>
  <c r="AQ66" i="3"/>
  <c r="AH54" i="3"/>
  <c r="AI54" i="3"/>
  <c r="AQ10" i="2"/>
  <c r="AQ114" i="2" s="1"/>
  <c r="AR5" i="2"/>
  <c r="AL71" i="3"/>
  <c r="AL55" i="3"/>
  <c r="AK55" i="3"/>
  <c r="AK52" i="3"/>
  <c r="AC94" i="3"/>
  <c r="V94" i="3"/>
  <c r="W94" i="3"/>
  <c r="X94" i="3"/>
  <c r="Y94" i="3"/>
  <c r="F73" i="3"/>
  <c r="F65" i="3"/>
  <c r="AK64" i="3"/>
  <c r="AM60" i="3"/>
  <c r="AE77" i="3"/>
  <c r="AK7" i="3"/>
  <c r="AQ7" i="3" s="1"/>
  <c r="AD77" i="3"/>
  <c r="AJ71" i="3"/>
  <c r="AK71" i="3"/>
  <c r="AI64" i="3"/>
  <c r="AJ64" i="3"/>
  <c r="AH39" i="3"/>
  <c r="Z91" i="3"/>
  <c r="AM62" i="3"/>
  <c r="AM46" i="3"/>
  <c r="AH61" i="3"/>
  <c r="AG61" i="3"/>
  <c r="AH49" i="3"/>
  <c r="F44" i="3"/>
  <c r="AM25" i="3"/>
  <c r="AO25" i="3"/>
  <c r="AK22" i="3"/>
  <c r="AL22" i="3"/>
  <c r="AG74" i="3"/>
  <c r="AH74" i="3"/>
  <c r="AH72" i="3"/>
  <c r="AM63" i="3"/>
  <c r="AI59" i="3"/>
  <c r="AG56" i="3"/>
  <c r="Z93" i="3"/>
  <c r="AL25" i="3"/>
  <c r="AE91" i="3"/>
  <c r="AL75" i="3"/>
  <c r="AK75" i="3"/>
  <c r="AJ75" i="3"/>
  <c r="AH21" i="3"/>
  <c r="AG21" i="3"/>
  <c r="F13" i="3"/>
  <c r="AK41" i="3"/>
  <c r="AL41" i="3"/>
  <c r="AP24" i="3"/>
  <c r="AQ24" i="3"/>
  <c r="AR24" i="3"/>
  <c r="AM72" i="3"/>
  <c r="F70" i="3"/>
  <c r="F51" i="3"/>
  <c r="AO44" i="3"/>
  <c r="AP44" i="3"/>
  <c r="AQ44" i="3"/>
  <c r="AR44" i="3"/>
  <c r="AN44" i="3"/>
  <c r="AH75" i="3"/>
  <c r="AN75" i="3" s="1"/>
  <c r="AI74" i="3"/>
  <c r="AM71" i="3"/>
  <c r="AH3" i="2"/>
  <c r="AM68" i="3"/>
  <c r="AG64" i="3"/>
  <c r="AH64" i="3"/>
  <c r="AH55" i="3"/>
  <c r="AH46" i="3"/>
  <c r="AM38" i="3"/>
  <c r="AL63" i="3"/>
  <c r="AK51" i="3"/>
  <c r="AH26" i="3"/>
  <c r="AM10" i="3"/>
  <c r="AM101" i="3" s="1"/>
  <c r="AH41" i="3"/>
  <c r="AN41" i="3" s="1"/>
  <c r="AI41" i="3"/>
  <c r="AI18" i="3"/>
  <c r="AC93" i="3"/>
  <c r="AL61" i="3"/>
  <c r="AH53" i="3"/>
  <c r="AN53" i="3" s="1"/>
  <c r="AI48" i="3"/>
  <c r="AI105" i="3" s="1"/>
  <c r="AK39" i="3"/>
  <c r="AI36" i="3"/>
  <c r="AL26" i="3"/>
  <c r="AK26" i="3"/>
  <c r="AP7" i="3"/>
  <c r="AH48" i="3"/>
  <c r="AH105" i="3" s="1"/>
  <c r="F42" i="3"/>
  <c r="AI39" i="3"/>
  <c r="AJ39" i="3"/>
  <c r="AI38" i="3"/>
  <c r="AG36" i="3"/>
  <c r="AH36" i="3"/>
  <c r="AJ34" i="3"/>
  <c r="AK34" i="3"/>
  <c r="AO33" i="3"/>
  <c r="AP33" i="3"/>
  <c r="AQ33" i="3"/>
  <c r="AR33" i="3"/>
  <c r="AJ32" i="3"/>
  <c r="AI17" i="3"/>
  <c r="AI103" i="3" s="1"/>
  <c r="H3" i="6"/>
  <c r="P3" i="6"/>
  <c r="P8" i="6" s="1"/>
  <c r="AM40" i="3"/>
  <c r="AQ23" i="3"/>
  <c r="AN19" i="3"/>
  <c r="AM17" i="3"/>
  <c r="AM103" i="3" s="1"/>
  <c r="AK11" i="3"/>
  <c r="AM20" i="3"/>
  <c r="AJ31" i="3"/>
  <c r="AK27" i="3"/>
  <c r="AK110" i="3" s="1"/>
  <c r="AK111" i="3" s="1"/>
  <c r="AM26" i="3"/>
  <c r="AI27" i="3"/>
  <c r="AI110" i="3" s="1"/>
  <c r="AI111" i="3" s="1"/>
  <c r="AJ27" i="3"/>
  <c r="AJ110" i="3" s="1"/>
  <c r="AJ111" i="3" s="1"/>
  <c r="AJ8" i="3"/>
  <c r="AK46" i="3"/>
  <c r="AH31" i="3"/>
  <c r="AC4" i="7"/>
  <c r="W4" i="7"/>
  <c r="AJ52" i="3"/>
  <c r="AG27" i="3"/>
  <c r="AG110" i="3" s="1"/>
  <c r="AG111" i="3" s="1"/>
  <c r="AH27" i="3"/>
  <c r="AH110" i="3" s="1"/>
  <c r="AH111" i="3" s="1"/>
  <c r="AI11" i="3"/>
  <c r="AJ11" i="3"/>
  <c r="G8" i="6"/>
  <c r="AJ62" i="3"/>
  <c r="AI45" i="3"/>
  <c r="AH20" i="3"/>
  <c r="AG45" i="3"/>
  <c r="AH45" i="3"/>
  <c r="AH28" i="3"/>
  <c r="AN28" i="3" s="1"/>
  <c r="AI28" i="3"/>
  <c r="AA91" i="3"/>
  <c r="AA77" i="3"/>
  <c r="AH73" i="3"/>
  <c r="AJ60" i="3"/>
  <c r="AH51" i="3"/>
  <c r="AG48" i="3"/>
  <c r="AG105" i="3" s="1"/>
  <c r="AH38" i="3"/>
  <c r="AM33" i="3"/>
  <c r="AI21" i="3"/>
  <c r="AJ21" i="3"/>
  <c r="AH42" i="3"/>
  <c r="AL37" i="3"/>
  <c r="J30" i="3"/>
  <c r="AO24" i="3"/>
  <c r="AM24" i="3"/>
  <c r="AM18" i="3"/>
  <c r="AH50" i="3"/>
  <c r="AN50" i="3" s="1"/>
  <c r="AM28" i="3"/>
  <c r="I13" i="3"/>
  <c r="AI37" i="3"/>
  <c r="H13" i="3"/>
  <c r="F11" i="3"/>
  <c r="AJ51" i="3"/>
  <c r="AG37" i="3"/>
  <c r="AH37" i="3"/>
  <c r="AL28" i="3"/>
  <c r="AM22" i="3"/>
  <c r="AK18" i="3"/>
  <c r="G13" i="3"/>
  <c r="G4" i="3"/>
  <c r="AH17" i="3"/>
  <c r="AN7" i="3"/>
  <c r="AO7" i="3"/>
  <c r="AM7" i="3"/>
  <c r="AB4" i="7"/>
  <c r="V4" i="7"/>
  <c r="AK15" i="3"/>
  <c r="AK12" i="3"/>
  <c r="AL12" i="3"/>
  <c r="AI8" i="3"/>
  <c r="T4" i="7"/>
  <c r="Z4" i="7"/>
  <c r="AK38" i="3"/>
  <c r="AI15" i="3"/>
  <c r="AG9" i="3"/>
  <c r="AH9" i="3"/>
  <c r="AM5" i="3"/>
  <c r="AH22" i="3"/>
  <c r="AG14" i="3"/>
  <c r="AG102" i="3" s="1"/>
  <c r="AH14" i="3"/>
  <c r="AH102" i="3" s="1"/>
  <c r="O3" i="6"/>
  <c r="O8" i="6" s="1"/>
  <c r="AL9" i="3"/>
  <c r="AJ9" i="3"/>
  <c r="AL8" i="3"/>
  <c r="AA4" i="7"/>
  <c r="AJ25" i="3"/>
  <c r="AL16" i="3"/>
  <c r="K4" i="3"/>
  <c r="AK107" i="3" l="1"/>
  <c r="AB88" i="3"/>
  <c r="AL107" i="3"/>
  <c r="AO42" i="3"/>
  <c r="Z120" i="2"/>
  <c r="AU68" i="2"/>
  <c r="AA120" i="2"/>
  <c r="AD120" i="2"/>
  <c r="AU55" i="2"/>
  <c r="H55" i="2" s="1"/>
  <c r="AI84" i="2"/>
  <c r="AJ83" i="2"/>
  <c r="AN119" i="2"/>
  <c r="AM17" i="2"/>
  <c r="AU17" i="2" s="1"/>
  <c r="AF116" i="2"/>
  <c r="AM27" i="2"/>
  <c r="AW27" i="2" s="1"/>
  <c r="AW123" i="2" s="1"/>
  <c r="AW124" i="2" s="1"/>
  <c r="AF123" i="2"/>
  <c r="AF124" i="2" s="1"/>
  <c r="AC120" i="2"/>
  <c r="AK100" i="2"/>
  <c r="AK117" i="2"/>
  <c r="AK120" i="2" s="1"/>
  <c r="AI120" i="2"/>
  <c r="AP86" i="2"/>
  <c r="AE120" i="2"/>
  <c r="AJ120" i="2"/>
  <c r="AM69" i="2"/>
  <c r="AF119" i="2"/>
  <c r="AP47" i="2"/>
  <c r="AP117" i="2" s="1"/>
  <c r="AP120" i="2" s="1"/>
  <c r="AI117" i="2"/>
  <c r="AN116" i="2"/>
  <c r="AB120" i="2"/>
  <c r="AP69" i="2"/>
  <c r="AP119" i="2" s="1"/>
  <c r="AN14" i="2"/>
  <c r="AN115" i="2" s="1"/>
  <c r="AM48" i="2"/>
  <c r="AF118" i="2"/>
  <c r="AH120" i="2"/>
  <c r="AN47" i="3"/>
  <c r="AO47" i="3"/>
  <c r="AP47" i="3"/>
  <c r="AQ47" i="3"/>
  <c r="AR47" i="3"/>
  <c r="Z107" i="3"/>
  <c r="AM47" i="3"/>
  <c r="AM104" i="3" s="1"/>
  <c r="AG107" i="3"/>
  <c r="AJ107" i="3"/>
  <c r="AP22" i="3"/>
  <c r="AN17" i="3"/>
  <c r="AN103" i="3" s="1"/>
  <c r="AH103" i="3"/>
  <c r="AH107" i="3" s="1"/>
  <c r="AI107" i="3"/>
  <c r="AV58" i="2"/>
  <c r="I58" i="2" s="1"/>
  <c r="AG92" i="2"/>
  <c r="AV39" i="2"/>
  <c r="I39" i="2" s="1"/>
  <c r="AQ5" i="2"/>
  <c r="AN25" i="3"/>
  <c r="AA88" i="3"/>
  <c r="AR29" i="3"/>
  <c r="AD88" i="3"/>
  <c r="AP68" i="3"/>
  <c r="AO5" i="2"/>
  <c r="AH91" i="2"/>
  <c r="AU18" i="2"/>
  <c r="AC82" i="2"/>
  <c r="AB102" i="2"/>
  <c r="AT14" i="2"/>
  <c r="AT115" i="2" s="1"/>
  <c r="AV61" i="2"/>
  <c r="I61" i="2" s="1"/>
  <c r="AR30" i="2"/>
  <c r="AK87" i="2"/>
  <c r="AW22" i="2"/>
  <c r="J22" i="2" s="1"/>
  <c r="AM6" i="2"/>
  <c r="AF84" i="2"/>
  <c r="AI86" i="2"/>
  <c r="AO87" i="2"/>
  <c r="AM4" i="2"/>
  <c r="AF82" i="2"/>
  <c r="AP4" i="2"/>
  <c r="AI82" i="2"/>
  <c r="AK99" i="2"/>
  <c r="AG83" i="2"/>
  <c r="AK83" i="2"/>
  <c r="AP5" i="2"/>
  <c r="AP83" i="2" s="1"/>
  <c r="AH83" i="2"/>
  <c r="AH87" i="2"/>
  <c r="AN4" i="2"/>
  <c r="AN82" i="2" s="1"/>
  <c r="AG82" i="2"/>
  <c r="AG88" i="2" s="1"/>
  <c r="AM31" i="2"/>
  <c r="AT31" i="2" s="1"/>
  <c r="AF86" i="2"/>
  <c r="AO86" i="2"/>
  <c r="AQ4" i="2"/>
  <c r="AJ82" i="2"/>
  <c r="AR6" i="2"/>
  <c r="AR84" i="2" s="1"/>
  <c r="AK84" i="2"/>
  <c r="AP30" i="2"/>
  <c r="AP87" i="2" s="1"/>
  <c r="AI87" i="2"/>
  <c r="AH92" i="2"/>
  <c r="AM30" i="2"/>
  <c r="AF87" i="2"/>
  <c r="AR4" i="2"/>
  <c r="AK82" i="2"/>
  <c r="AO82" i="2"/>
  <c r="AQ83" i="2"/>
  <c r="AR31" i="2"/>
  <c r="AR86" i="2" s="1"/>
  <c r="AO6" i="2"/>
  <c r="AO84" i="2" s="1"/>
  <c r="AH84" i="2"/>
  <c r="AI101" i="2"/>
  <c r="AF83" i="2"/>
  <c r="AT21" i="2"/>
  <c r="G21" i="2" s="1"/>
  <c r="AG77" i="2"/>
  <c r="AN30" i="2"/>
  <c r="AN87" i="2" s="1"/>
  <c r="AG87" i="2"/>
  <c r="AG84" i="3"/>
  <c r="AI86" i="3"/>
  <c r="AO34" i="3"/>
  <c r="AP19" i="3"/>
  <c r="AK83" i="3"/>
  <c r="AG86" i="3"/>
  <c r="AL82" i="3"/>
  <c r="AL83" i="3"/>
  <c r="AI87" i="3"/>
  <c r="AN6" i="3"/>
  <c r="AI82" i="3"/>
  <c r="AK84" i="3"/>
  <c r="AL86" i="3"/>
  <c r="AH83" i="3"/>
  <c r="AH84" i="3"/>
  <c r="AJ87" i="3"/>
  <c r="AI83" i="3"/>
  <c r="AJ82" i="3"/>
  <c r="AL84" i="3"/>
  <c r="AK86" i="3"/>
  <c r="AI84" i="3"/>
  <c r="AG87" i="3"/>
  <c r="AH86" i="3"/>
  <c r="AM4" i="3"/>
  <c r="AG82" i="3"/>
  <c r="AK87" i="3"/>
  <c r="AJ83" i="3"/>
  <c r="AK82" i="3"/>
  <c r="AG83" i="3"/>
  <c r="AJ86" i="3"/>
  <c r="AH82" i="3"/>
  <c r="AN58" i="3"/>
  <c r="AJ84" i="3"/>
  <c r="AH87" i="3"/>
  <c r="AL87" i="3"/>
  <c r="AE88" i="3"/>
  <c r="AO62" i="3"/>
  <c r="AN49" i="3"/>
  <c r="AM8" i="3"/>
  <c r="AP65" i="3"/>
  <c r="AM15" i="3"/>
  <c r="F15" i="3" s="1"/>
  <c r="AP40" i="3"/>
  <c r="AM16" i="3"/>
  <c r="F16" i="3" s="1"/>
  <c r="AM52" i="3"/>
  <c r="AO60" i="3"/>
  <c r="H60" i="3" s="1"/>
  <c r="BI83" i="3"/>
  <c r="AM12" i="3"/>
  <c r="AP29" i="3"/>
  <c r="AN65" i="3"/>
  <c r="AG94" i="3"/>
  <c r="V88" i="3"/>
  <c r="AP55" i="3"/>
  <c r="I55" i="3" s="1"/>
  <c r="AQ75" i="3"/>
  <c r="J75" i="3" s="1"/>
  <c r="AO54" i="3"/>
  <c r="AP10" i="3"/>
  <c r="AR5" i="3"/>
  <c r="AR68" i="3"/>
  <c r="AR58" i="3"/>
  <c r="AN60" i="3"/>
  <c r="G60" i="3" s="1"/>
  <c r="AP25" i="3"/>
  <c r="I25" i="3" s="1"/>
  <c r="AO29" i="3"/>
  <c r="AN15" i="3"/>
  <c r="G15" i="3" s="1"/>
  <c r="AO40" i="3"/>
  <c r="AO68" i="3"/>
  <c r="H68" i="3" s="1"/>
  <c r="AQ5" i="3"/>
  <c r="AP18" i="3"/>
  <c r="AO52" i="3"/>
  <c r="AO3" i="3"/>
  <c r="AV3" i="3" s="1"/>
  <c r="AJ3" i="3"/>
  <c r="AO32" i="3"/>
  <c r="AR42" i="3"/>
  <c r="AJ94" i="3"/>
  <c r="K23" i="3"/>
  <c r="W88" i="2"/>
  <c r="V88" i="2"/>
  <c r="AU71" i="2"/>
  <c r="AC102" i="2"/>
  <c r="AH100" i="2"/>
  <c r="AV18" i="2"/>
  <c r="I18" i="2" s="1"/>
  <c r="AW39" i="2"/>
  <c r="J39" i="2" s="1"/>
  <c r="AV62" i="2"/>
  <c r="I62" i="2" s="1"/>
  <c r="AU39" i="2"/>
  <c r="H39" i="2" s="1"/>
  <c r="AT39" i="2"/>
  <c r="G39" i="2" s="1"/>
  <c r="AU53" i="2"/>
  <c r="H53" i="2" s="1"/>
  <c r="AX39" i="2"/>
  <c r="K39" i="2" s="1"/>
  <c r="AW26" i="2"/>
  <c r="J26" i="2" s="1"/>
  <c r="AV69" i="2"/>
  <c r="AB88" i="2"/>
  <c r="AV53" i="2"/>
  <c r="I53" i="2" s="1"/>
  <c r="AA102" i="2"/>
  <c r="AV25" i="2"/>
  <c r="I25" i="2" s="1"/>
  <c r="AU69" i="2"/>
  <c r="AU119" i="2" s="1"/>
  <c r="AV55" i="2"/>
  <c r="I55" i="2" s="1"/>
  <c r="AU22" i="2"/>
  <c r="H22" i="2" s="1"/>
  <c r="AV22" i="2"/>
  <c r="I22" i="2" s="1"/>
  <c r="AV48" i="2"/>
  <c r="AV118" i="2" s="1"/>
  <c r="AU59" i="2"/>
  <c r="AS22" i="2"/>
  <c r="F22" i="2" s="1"/>
  <c r="AE102" i="2"/>
  <c r="AR47" i="2"/>
  <c r="AW42" i="2"/>
  <c r="AW21" i="2"/>
  <c r="J21" i="2" s="1"/>
  <c r="AH77" i="2"/>
  <c r="AV38" i="2"/>
  <c r="AV27" i="2"/>
  <c r="AW25" i="2"/>
  <c r="AX26" i="2"/>
  <c r="K26" i="2" s="1"/>
  <c r="AU25" i="2"/>
  <c r="H25" i="2" s="1"/>
  <c r="AK77" i="2"/>
  <c r="AX22" i="2"/>
  <c r="K22" i="2" s="1"/>
  <c r="AV42" i="2"/>
  <c r="I42" i="2" s="1"/>
  <c r="AV40" i="2"/>
  <c r="I40" i="2" s="1"/>
  <c r="AX73" i="2"/>
  <c r="K73" i="2" s="1"/>
  <c r="AW40" i="2"/>
  <c r="AX51" i="2"/>
  <c r="K51" i="2" s="1"/>
  <c r="AT49" i="2"/>
  <c r="G49" i="2" s="1"/>
  <c r="AT42" i="2"/>
  <c r="AU41" i="2"/>
  <c r="H41" i="2" s="1"/>
  <c r="AD88" i="2"/>
  <c r="AW57" i="2"/>
  <c r="AX17" i="2"/>
  <c r="AN40" i="3"/>
  <c r="AR72" i="3"/>
  <c r="AQ19" i="3"/>
  <c r="J19" i="3" s="1"/>
  <c r="AR40" i="3"/>
  <c r="K40" i="3" s="1"/>
  <c r="AO19" i="3"/>
  <c r="H19" i="3" s="1"/>
  <c r="AQ68" i="3"/>
  <c r="AP8" i="3"/>
  <c r="AN62" i="3"/>
  <c r="G62" i="3" s="1"/>
  <c r="AP52" i="3"/>
  <c r="I52" i="3" s="1"/>
  <c r="AO10" i="3"/>
  <c r="AN10" i="3"/>
  <c r="AN101" i="3" s="1"/>
  <c r="AP20" i="3"/>
  <c r="AQ58" i="3"/>
  <c r="AR19" i="3"/>
  <c r="K19" i="3" s="1"/>
  <c r="AP62" i="3"/>
  <c r="I62" i="3" s="1"/>
  <c r="AP63" i="3"/>
  <c r="I63" i="3" s="1"/>
  <c r="AQ41" i="3"/>
  <c r="J41" i="3" s="1"/>
  <c r="AQ42" i="3"/>
  <c r="AL94" i="3"/>
  <c r="AO41" i="3"/>
  <c r="H41" i="3" s="1"/>
  <c r="AQ8" i="3"/>
  <c r="AR60" i="3"/>
  <c r="K60" i="3" s="1"/>
  <c r="AO46" i="3"/>
  <c r="H46" i="3" s="1"/>
  <c r="AP58" i="3"/>
  <c r="AQ40" i="3"/>
  <c r="J40" i="3" s="1"/>
  <c r="AQ10" i="3"/>
  <c r="AE95" i="3"/>
  <c r="AP32" i="3"/>
  <c r="G33" i="3"/>
  <c r="AN32" i="3"/>
  <c r="AM32" i="3"/>
  <c r="AN52" i="3"/>
  <c r="AO11" i="3"/>
  <c r="AO58" i="3"/>
  <c r="AO17" i="3"/>
  <c r="AO103" i="3" s="1"/>
  <c r="AQ29" i="3"/>
  <c r="J29" i="3" s="1"/>
  <c r="H34" i="3"/>
  <c r="AQ50" i="3"/>
  <c r="J50" i="3" s="1"/>
  <c r="AQ12" i="3"/>
  <c r="J12" i="3" s="1"/>
  <c r="AR8" i="3"/>
  <c r="AQ63" i="3"/>
  <c r="J63" i="3" s="1"/>
  <c r="AP70" i="3"/>
  <c r="I70" i="3" s="1"/>
  <c r="AP12" i="3"/>
  <c r="I12" i="3" s="1"/>
  <c r="AO8" i="3"/>
  <c r="AP75" i="3"/>
  <c r="AO63" i="3"/>
  <c r="AR10" i="3"/>
  <c r="AP38" i="3"/>
  <c r="AH94" i="3"/>
  <c r="AR32" i="3"/>
  <c r="AP26" i="3"/>
  <c r="AN63" i="3"/>
  <c r="G63" i="3" s="1"/>
  <c r="AQ32" i="3"/>
  <c r="AR11" i="3"/>
  <c r="K11" i="3" s="1"/>
  <c r="AR63" i="3"/>
  <c r="K63" i="3" s="1"/>
  <c r="AK94" i="3"/>
  <c r="AO5" i="3"/>
  <c r="AN5" i="3"/>
  <c r="AP5" i="3"/>
  <c r="AR12" i="3"/>
  <c r="AN8" i="3"/>
  <c r="AR18" i="3"/>
  <c r="K18" i="3" s="1"/>
  <c r="AN12" i="3"/>
  <c r="G12" i="3" s="1"/>
  <c r="AQ18" i="3"/>
  <c r="AQ54" i="3"/>
  <c r="AO18" i="3"/>
  <c r="AO50" i="3"/>
  <c r="H50" i="3" s="1"/>
  <c r="AR17" i="3"/>
  <c r="AR103" i="3" s="1"/>
  <c r="AN29" i="3"/>
  <c r="AV57" i="2"/>
  <c r="AV51" i="2"/>
  <c r="I51" i="2" s="1"/>
  <c r="AU61" i="2"/>
  <c r="H61" i="2" s="1"/>
  <c r="AX68" i="2"/>
  <c r="K68" i="2" s="1"/>
  <c r="AW69" i="2"/>
  <c r="AU51" i="2"/>
  <c r="AT51" i="2"/>
  <c r="G51" i="2" s="1"/>
  <c r="AV49" i="2"/>
  <c r="I49" i="2" s="1"/>
  <c r="AX75" i="2"/>
  <c r="K75" i="2" s="1"/>
  <c r="AE88" i="2"/>
  <c r="AW51" i="2"/>
  <c r="J51" i="2" s="1"/>
  <c r="AX60" i="2"/>
  <c r="K60" i="2" s="1"/>
  <c r="AX49" i="2"/>
  <c r="K49" i="2" s="1"/>
  <c r="AU27" i="2"/>
  <c r="AU75" i="2"/>
  <c r="H75" i="2" s="1"/>
  <c r="AU49" i="2"/>
  <c r="H49" i="2" s="1"/>
  <c r="AW58" i="2"/>
  <c r="AX55" i="2"/>
  <c r="K55" i="2" s="1"/>
  <c r="AV71" i="2"/>
  <c r="I71" i="2" s="1"/>
  <c r="AT27" i="2"/>
  <c r="AU58" i="2"/>
  <c r="H58" i="2" s="1"/>
  <c r="AT41" i="2"/>
  <c r="AX59" i="2"/>
  <c r="K59" i="2" s="1"/>
  <c r="AX21" i="2"/>
  <c r="K21" i="2" s="1"/>
  <c r="AD102" i="2"/>
  <c r="AW59" i="2"/>
  <c r="J59" i="2" s="1"/>
  <c r="AU42" i="2"/>
  <c r="AV59" i="2"/>
  <c r="I59" i="2" s="1"/>
  <c r="AX31" i="2"/>
  <c r="AU21" i="2"/>
  <c r="H21" i="2" s="1"/>
  <c r="AT48" i="2"/>
  <c r="AW73" i="2"/>
  <c r="J73" i="2" s="1"/>
  <c r="AU31" i="2"/>
  <c r="AX42" i="2"/>
  <c r="K42" i="2" s="1"/>
  <c r="AU38" i="2"/>
  <c r="H38" i="2" s="1"/>
  <c r="AW48" i="2"/>
  <c r="AW118" i="2" s="1"/>
  <c r="AX62" i="2"/>
  <c r="K62" i="2" s="1"/>
  <c r="AX25" i="2"/>
  <c r="K25" i="2" s="1"/>
  <c r="AV75" i="2"/>
  <c r="I75" i="2" s="1"/>
  <c r="AX61" i="2"/>
  <c r="K61" i="2" s="1"/>
  <c r="AT18" i="2"/>
  <c r="G18" i="2" s="1"/>
  <c r="AW53" i="2"/>
  <c r="J53" i="2" s="1"/>
  <c r="AE3" i="2"/>
  <c r="AK3" i="2" s="1"/>
  <c r="AJ3" i="2"/>
  <c r="AW72" i="2"/>
  <c r="J72" i="2" s="1"/>
  <c r="AW62" i="2"/>
  <c r="J62" i="2" s="1"/>
  <c r="AW61" i="2"/>
  <c r="J61" i="2" s="1"/>
  <c r="AO100" i="2"/>
  <c r="AO101" i="2"/>
  <c r="G23" i="3"/>
  <c r="F23" i="3"/>
  <c r="AR26" i="3"/>
  <c r="K26" i="3" s="1"/>
  <c r="AO12" i="3"/>
  <c r="AN22" i="3"/>
  <c r="AN16" i="3"/>
  <c r="G16" i="3" s="1"/>
  <c r="AQ20" i="3"/>
  <c r="AH93" i="3"/>
  <c r="V95" i="3"/>
  <c r="AQ15" i="3"/>
  <c r="J15" i="3" s="1"/>
  <c r="AQ34" i="3"/>
  <c r="AQ28" i="3"/>
  <c r="J28" i="3" s="1"/>
  <c r="AO20" i="3"/>
  <c r="H20" i="3" s="1"/>
  <c r="AC95" i="3"/>
  <c r="AO28" i="3"/>
  <c r="H28" i="3" s="1"/>
  <c r="AO38" i="3"/>
  <c r="H38" i="3" s="1"/>
  <c r="AR28" i="3"/>
  <c r="K28" i="3" s="1"/>
  <c r="AQ17" i="3"/>
  <c r="AQ103" i="3" s="1"/>
  <c r="I23" i="3"/>
  <c r="AI92" i="3"/>
  <c r="AP28" i="3"/>
  <c r="AN38" i="3"/>
  <c r="G38" i="3" s="1"/>
  <c r="AP16" i="3"/>
  <c r="I16" i="3" s="1"/>
  <c r="AQ16" i="3"/>
  <c r="AP34" i="3"/>
  <c r="I34" i="3" s="1"/>
  <c r="Y95" i="3"/>
  <c r="AO16" i="3"/>
  <c r="AD95" i="3"/>
  <c r="G53" i="3"/>
  <c r="AO93" i="2"/>
  <c r="AO98" i="2"/>
  <c r="G49" i="3"/>
  <c r="G71" i="2"/>
  <c r="H42" i="3"/>
  <c r="G32" i="2"/>
  <c r="K35" i="3"/>
  <c r="G40" i="2"/>
  <c r="J24" i="3"/>
  <c r="AN46" i="3"/>
  <c r="AR39" i="3"/>
  <c r="AM39" i="3"/>
  <c r="AP39" i="3"/>
  <c r="AN39" i="3"/>
  <c r="AQ39" i="3"/>
  <c r="AO39" i="3"/>
  <c r="F5" i="3"/>
  <c r="K44" i="3"/>
  <c r="AP46" i="3"/>
  <c r="H13" i="2"/>
  <c r="K7" i="2"/>
  <c r="H62" i="2"/>
  <c r="AR9" i="3"/>
  <c r="AM9" i="3"/>
  <c r="AN9" i="3"/>
  <c r="AO9" i="3"/>
  <c r="AP9" i="3"/>
  <c r="AQ9" i="3"/>
  <c r="AG91" i="3"/>
  <c r="AG77" i="3"/>
  <c r="AR7" i="3"/>
  <c r="AN37" i="3"/>
  <c r="AM37" i="3"/>
  <c r="AO37" i="3"/>
  <c r="AP37" i="3"/>
  <c r="AQ37" i="3"/>
  <c r="AR37" i="3"/>
  <c r="F24" i="3"/>
  <c r="AN51" i="3"/>
  <c r="AO51" i="3"/>
  <c r="AP51" i="3"/>
  <c r="AQ51" i="3"/>
  <c r="AR51" i="3"/>
  <c r="AN42" i="3"/>
  <c r="AN27" i="3"/>
  <c r="AN110" i="3" s="1"/>
  <c r="AN111" i="3" s="1"/>
  <c r="AR27" i="3"/>
  <c r="AR110" i="3" s="1"/>
  <c r="AR111" i="3" s="1"/>
  <c r="AO27" i="3"/>
  <c r="AO110" i="3" s="1"/>
  <c r="AO111" i="3" s="1"/>
  <c r="AM27" i="3"/>
  <c r="AM110" i="3" s="1"/>
  <c r="AM111" i="3" s="1"/>
  <c r="AP27" i="3"/>
  <c r="AP110" i="3" s="1"/>
  <c r="AP111" i="3" s="1"/>
  <c r="AQ27" i="3"/>
  <c r="AQ110" i="3" s="1"/>
  <c r="AQ111" i="3" s="1"/>
  <c r="F26" i="3"/>
  <c r="AP50" i="3"/>
  <c r="AI93" i="3"/>
  <c r="F10" i="3"/>
  <c r="H44" i="3"/>
  <c r="AN74" i="3"/>
  <c r="AP74" i="3"/>
  <c r="AM74" i="3"/>
  <c r="AO74" i="3"/>
  <c r="AQ74" i="3"/>
  <c r="AR74" i="3"/>
  <c r="F62" i="3"/>
  <c r="F58" i="3"/>
  <c r="AV17" i="2"/>
  <c r="AV116" i="2" s="1"/>
  <c r="AV12" i="2"/>
  <c r="AW12" i="2"/>
  <c r="AX12" i="2"/>
  <c r="AT12" i="2"/>
  <c r="AS12" i="2"/>
  <c r="AU12" i="2"/>
  <c r="AM100" i="2"/>
  <c r="AW55" i="2"/>
  <c r="I23" i="2"/>
  <c r="AQ65" i="3"/>
  <c r="AR65" i="3"/>
  <c r="F53" i="2"/>
  <c r="AT63" i="2"/>
  <c r="AU63" i="2"/>
  <c r="AV63" i="2"/>
  <c r="AW63" i="2"/>
  <c r="AS63" i="2"/>
  <c r="AX63" i="2"/>
  <c r="G58" i="2"/>
  <c r="AG94" i="2"/>
  <c r="AI94" i="2"/>
  <c r="U94" i="2"/>
  <c r="AN94" i="2"/>
  <c r="W94" i="2"/>
  <c r="AP94" i="2"/>
  <c r="V94" i="2"/>
  <c r="E11" i="4" s="1"/>
  <c r="AO94" i="2"/>
  <c r="AQ94" i="2"/>
  <c r="Y94" i="2"/>
  <c r="AR94" i="2"/>
  <c r="AB94" i="2"/>
  <c r="AB95" i="2" s="1"/>
  <c r="AC94" i="2"/>
  <c r="AC95" i="2" s="1"/>
  <c r="Z94" i="2"/>
  <c r="Z95" i="2" s="1"/>
  <c r="AD94" i="2"/>
  <c r="AD95" i="2" s="1"/>
  <c r="AA94" i="2"/>
  <c r="AA95" i="2" s="1"/>
  <c r="AE94" i="2"/>
  <c r="AE95" i="2" s="1"/>
  <c r="AH94" i="2"/>
  <c r="AF94" i="2"/>
  <c r="AM94" i="2"/>
  <c r="X94" i="2"/>
  <c r="G11" i="4" s="1"/>
  <c r="AJ94" i="2"/>
  <c r="AK94" i="2"/>
  <c r="T94" i="2"/>
  <c r="F61" i="2"/>
  <c r="AW18" i="2"/>
  <c r="E15" i="5"/>
  <c r="E13" i="5"/>
  <c r="I44" i="2"/>
  <c r="F15" i="5"/>
  <c r="F13" i="5"/>
  <c r="AV73" i="2"/>
  <c r="F66" i="2"/>
  <c r="H24" i="3"/>
  <c r="AQ52" i="3"/>
  <c r="I24" i="2"/>
  <c r="AT11" i="2"/>
  <c r="AX11" i="2"/>
  <c r="AS11" i="2"/>
  <c r="AU11" i="2"/>
  <c r="AV11" i="2"/>
  <c r="AW11" i="2"/>
  <c r="H57" i="2"/>
  <c r="J15" i="5"/>
  <c r="J17" i="5" s="1"/>
  <c r="J13" i="5"/>
  <c r="AN64" i="2"/>
  <c r="AN84" i="2" s="1"/>
  <c r="AM64" i="2"/>
  <c r="AM92" i="2" s="1"/>
  <c r="AF92" i="2"/>
  <c r="F58" i="2"/>
  <c r="AQ30" i="2"/>
  <c r="AO92" i="2"/>
  <c r="AV46" i="2"/>
  <c r="AT46" i="2"/>
  <c r="AU46" i="2"/>
  <c r="AX46" i="2"/>
  <c r="AW46" i="2"/>
  <c r="AS46" i="2"/>
  <c r="AU73" i="2"/>
  <c r="I66" i="2"/>
  <c r="AQ53" i="3"/>
  <c r="AL93" i="3"/>
  <c r="AV5" i="2"/>
  <c r="AS5" i="2"/>
  <c r="AT5" i="2"/>
  <c r="AU5" i="2"/>
  <c r="AW5" i="2"/>
  <c r="AX5" i="2"/>
  <c r="K31" i="2"/>
  <c r="F7" i="3"/>
  <c r="AR16" i="3"/>
  <c r="F28" i="3"/>
  <c r="AQ70" i="3"/>
  <c r="AQ36" i="3"/>
  <c r="AM36" i="3"/>
  <c r="AN36" i="3"/>
  <c r="AO36" i="3"/>
  <c r="AP36" i="3"/>
  <c r="AR36" i="3"/>
  <c r="AG93" i="3"/>
  <c r="AQ62" i="3"/>
  <c r="F52" i="3"/>
  <c r="AS15" i="2"/>
  <c r="AT15" i="2"/>
  <c r="AU15" i="2"/>
  <c r="AV15" i="2"/>
  <c r="AW15" i="2"/>
  <c r="AX15" i="2"/>
  <c r="AP53" i="3"/>
  <c r="AR62" i="3"/>
  <c r="G22" i="2"/>
  <c r="AL92" i="3"/>
  <c r="AV68" i="2"/>
  <c r="AT17" i="2"/>
  <c r="AT116" i="2" s="1"/>
  <c r="H24" i="2"/>
  <c r="AS28" i="2"/>
  <c r="AT28" i="2"/>
  <c r="AU28" i="2"/>
  <c r="H51" i="2"/>
  <c r="AW32" i="2"/>
  <c r="AT60" i="2"/>
  <c r="AX58" i="2"/>
  <c r="G6" i="4"/>
  <c r="Z88" i="2"/>
  <c r="AX18" i="2"/>
  <c r="F59" i="2"/>
  <c r="G73" i="2"/>
  <c r="G28" i="3"/>
  <c r="G65" i="3"/>
  <c r="K58" i="3"/>
  <c r="G7" i="3"/>
  <c r="AI94" i="3"/>
  <c r="AV52" i="2"/>
  <c r="AW52" i="2"/>
  <c r="AU52" i="2"/>
  <c r="AX52" i="2"/>
  <c r="AT52" i="2"/>
  <c r="AS52" i="2"/>
  <c r="AP92" i="2"/>
  <c r="AO10" i="2"/>
  <c r="AG91" i="2"/>
  <c r="AG99" i="2"/>
  <c r="AG102" i="2" s="1"/>
  <c r="I65" i="3"/>
  <c r="K24" i="2"/>
  <c r="AN93" i="2"/>
  <c r="AN98" i="2"/>
  <c r="J24" i="2"/>
  <c r="AV60" i="2"/>
  <c r="J65" i="2"/>
  <c r="AX41" i="2"/>
  <c r="AN64" i="3"/>
  <c r="AR64" i="3"/>
  <c r="AO64" i="3"/>
  <c r="AQ64" i="3"/>
  <c r="AM64" i="3"/>
  <c r="AP64" i="3"/>
  <c r="F68" i="3"/>
  <c r="AR21" i="3"/>
  <c r="AO21" i="3"/>
  <c r="AM21" i="3"/>
  <c r="AM84" i="3" s="1"/>
  <c r="AN21" i="3"/>
  <c r="AP21" i="3"/>
  <c r="AQ21" i="3"/>
  <c r="G17" i="3"/>
  <c r="AJ93" i="3"/>
  <c r="AR53" i="3"/>
  <c r="H35" i="3"/>
  <c r="F72" i="2"/>
  <c r="F25" i="2"/>
  <c r="AA95" i="3"/>
  <c r="AP15" i="3"/>
  <c r="H8" i="6"/>
  <c r="I3" i="6"/>
  <c r="Q3" i="6"/>
  <c r="Q8" i="6" s="1"/>
  <c r="AQ38" i="3"/>
  <c r="AN20" i="3"/>
  <c r="AP72" i="3"/>
  <c r="AR25" i="3"/>
  <c r="AP60" i="3"/>
  <c r="J66" i="3"/>
  <c r="F55" i="3"/>
  <c r="AP100" i="2"/>
  <c r="AX14" i="2"/>
  <c r="AX115" i="2" s="1"/>
  <c r="AO69" i="3"/>
  <c r="AO106" i="3" s="1"/>
  <c r="AM69" i="3"/>
  <c r="AM106" i="3" s="1"/>
  <c r="AP69" i="3"/>
  <c r="AP106" i="3" s="1"/>
  <c r="AN69" i="3"/>
  <c r="AN106" i="3" s="1"/>
  <c r="AQ69" i="3"/>
  <c r="AQ106" i="3" s="1"/>
  <c r="AR69" i="3"/>
  <c r="AR106" i="3" s="1"/>
  <c r="AR31" i="3"/>
  <c r="AO53" i="3"/>
  <c r="AO75" i="3"/>
  <c r="AU48" i="2"/>
  <c r="AU118" i="2" s="1"/>
  <c r="AX48" i="2"/>
  <c r="AX118" i="2" s="1"/>
  <c r="G35" i="3"/>
  <c r="AC88" i="2"/>
  <c r="AM10" i="2"/>
  <c r="AN10" i="2"/>
  <c r="AF99" i="2"/>
  <c r="AF102" i="2" s="1"/>
  <c r="AF91" i="2"/>
  <c r="AW68" i="2"/>
  <c r="AR8" i="2"/>
  <c r="AJ91" i="2"/>
  <c r="AJ99" i="2"/>
  <c r="H13" i="5"/>
  <c r="H15" i="5"/>
  <c r="F32" i="2"/>
  <c r="AW49" i="2"/>
  <c r="AU60" i="2"/>
  <c r="AU26" i="2"/>
  <c r="AV26" i="2"/>
  <c r="J67" i="2"/>
  <c r="I65" i="2"/>
  <c r="H59" i="2"/>
  <c r="AW41" i="2"/>
  <c r="H7" i="3"/>
  <c r="J68" i="3"/>
  <c r="F26" i="2"/>
  <c r="F39" i="2"/>
  <c r="AX19" i="2"/>
  <c r="AS19" i="2"/>
  <c r="AT19" i="2"/>
  <c r="AV19" i="2"/>
  <c r="AW19" i="2"/>
  <c r="AU19" i="2"/>
  <c r="F73" i="2"/>
  <c r="F53" i="3"/>
  <c r="J25" i="2"/>
  <c r="AQ60" i="3"/>
  <c r="F68" i="2"/>
  <c r="I48" i="2"/>
  <c r="AX43" i="2"/>
  <c r="AS43" i="2"/>
  <c r="AT43" i="2"/>
  <c r="AU43" i="2"/>
  <c r="AV43" i="2"/>
  <c r="AW43" i="2"/>
  <c r="AP11" i="3"/>
  <c r="AO72" i="3"/>
  <c r="I66" i="3"/>
  <c r="AX32" i="2"/>
  <c r="AW60" i="2"/>
  <c r="I67" i="2"/>
  <c r="G59" i="2"/>
  <c r="AH98" i="2"/>
  <c r="AH102" i="2" s="1"/>
  <c r="H65" i="2"/>
  <c r="AV41" i="2"/>
  <c r="G70" i="3"/>
  <c r="F17" i="3"/>
  <c r="F60" i="2"/>
  <c r="AS45" i="2"/>
  <c r="AT45" i="2"/>
  <c r="AU45" i="2"/>
  <c r="AV45" i="2"/>
  <c r="AX45" i="2"/>
  <c r="AW45" i="2"/>
  <c r="F18" i="2"/>
  <c r="Z95" i="3"/>
  <c r="AT68" i="2"/>
  <c r="F24" i="2"/>
  <c r="AU32" i="2"/>
  <c r="K65" i="2"/>
  <c r="G41" i="2"/>
  <c r="AQ25" i="3"/>
  <c r="AP17" i="3"/>
  <c r="AP103" i="3" s="1"/>
  <c r="I19" i="3"/>
  <c r="G75" i="3"/>
  <c r="F35" i="3"/>
  <c r="G11" i="3"/>
  <c r="I29" i="3"/>
  <c r="AO15" i="3"/>
  <c r="AN54" i="3"/>
  <c r="F38" i="3"/>
  <c r="F71" i="3"/>
  <c r="AN72" i="3"/>
  <c r="H25" i="3"/>
  <c r="AR46" i="3"/>
  <c r="AO70" i="3"/>
  <c r="F31" i="3"/>
  <c r="AN59" i="3"/>
  <c r="AP59" i="3"/>
  <c r="AR59" i="3"/>
  <c r="AO59" i="3"/>
  <c r="AQ59" i="3"/>
  <c r="AM59" i="3"/>
  <c r="W95" i="3"/>
  <c r="AW17" i="2"/>
  <c r="AW116" i="2" s="1"/>
  <c r="AV72" i="2"/>
  <c r="AS37" i="2"/>
  <c r="AW37" i="2"/>
  <c r="AT37" i="2"/>
  <c r="AU37" i="2"/>
  <c r="AV37" i="2"/>
  <c r="AX37" i="2"/>
  <c r="AV14" i="2"/>
  <c r="AV115" i="2" s="1"/>
  <c r="AW56" i="2"/>
  <c r="AV56" i="2"/>
  <c r="AX56" i="2"/>
  <c r="AS56" i="2"/>
  <c r="AT56" i="2"/>
  <c r="AU56" i="2"/>
  <c r="AV70" i="2"/>
  <c r="AS70" i="2"/>
  <c r="AS94" i="2" s="1"/>
  <c r="AT70" i="2"/>
  <c r="AU70" i="2"/>
  <c r="AW70" i="2"/>
  <c r="AX70" i="2"/>
  <c r="H67" i="2"/>
  <c r="Z102" i="2"/>
  <c r="AI91" i="2"/>
  <c r="G65" i="2"/>
  <c r="AN34" i="2"/>
  <c r="AN86" i="2" s="1"/>
  <c r="AM34" i="2"/>
  <c r="AX16" i="2"/>
  <c r="AV16" i="2"/>
  <c r="AW16" i="2"/>
  <c r="AS16" i="2"/>
  <c r="AT16" i="2"/>
  <c r="AU16" i="2"/>
  <c r="AV32" i="2"/>
  <c r="J58" i="2"/>
  <c r="G26" i="2"/>
  <c r="AQ11" i="3"/>
  <c r="AO71" i="3"/>
  <c r="AP71" i="3"/>
  <c r="AR71" i="3"/>
  <c r="E6" i="4"/>
  <c r="G41" i="3"/>
  <c r="AN71" i="3"/>
  <c r="AR70" i="3"/>
  <c r="AR55" i="3"/>
  <c r="AP31" i="3"/>
  <c r="H66" i="3"/>
  <c r="AQ55" i="3"/>
  <c r="F75" i="3"/>
  <c r="AI77" i="3"/>
  <c r="AI91" i="3"/>
  <c r="AR22" i="3"/>
  <c r="K29" i="3"/>
  <c r="G50" i="3"/>
  <c r="AJ77" i="3"/>
  <c r="AJ91" i="3"/>
  <c r="G19" i="3"/>
  <c r="AP41" i="3"/>
  <c r="AR41" i="3"/>
  <c r="AR38" i="3"/>
  <c r="AQ71" i="3"/>
  <c r="F72" i="3"/>
  <c r="F25" i="3"/>
  <c r="F46" i="3"/>
  <c r="F60" i="3"/>
  <c r="F66" i="3"/>
  <c r="AO55" i="3"/>
  <c r="AO31" i="3"/>
  <c r="AS9" i="2"/>
  <c r="AX9" i="2"/>
  <c r="AT9" i="2"/>
  <c r="AU9" i="2"/>
  <c r="AV9" i="2"/>
  <c r="AW9" i="2"/>
  <c r="F13" i="2"/>
  <c r="AR75" i="3"/>
  <c r="J35" i="3"/>
  <c r="AU8" i="2"/>
  <c r="AW8" i="2"/>
  <c r="AS8" i="2"/>
  <c r="AT8" i="2"/>
  <c r="AV8" i="2"/>
  <c r="AX72" i="2"/>
  <c r="AX40" i="2"/>
  <c r="G25" i="2"/>
  <c r="K33" i="2"/>
  <c r="I13" i="5"/>
  <c r="I15" i="5"/>
  <c r="G67" i="2"/>
  <c r="AW75" i="2"/>
  <c r="F65" i="2"/>
  <c r="AQ38" i="2"/>
  <c r="AW38" i="2" s="1"/>
  <c r="AI93" i="2"/>
  <c r="AI98" i="2"/>
  <c r="AV74" i="2"/>
  <c r="AT74" i="2"/>
  <c r="AW74" i="2"/>
  <c r="AX74" i="2"/>
  <c r="AS74" i="2"/>
  <c r="AU74" i="2"/>
  <c r="AR93" i="2"/>
  <c r="AR98" i="2"/>
  <c r="F41" i="2"/>
  <c r="AR15" i="3"/>
  <c r="AK92" i="3"/>
  <c r="H68" i="2"/>
  <c r="G24" i="2"/>
  <c r="AQ6" i="2"/>
  <c r="AQ84" i="2" s="1"/>
  <c r="AJ77" i="2"/>
  <c r="AJ92" i="2"/>
  <c r="AJ101" i="2"/>
  <c r="G13" i="5"/>
  <c r="G15" i="5"/>
  <c r="AV36" i="2"/>
  <c r="AW36" i="2"/>
  <c r="AU36" i="2"/>
  <c r="AT36" i="2"/>
  <c r="AM93" i="2"/>
  <c r="AS36" i="2"/>
  <c r="AX36" i="2"/>
  <c r="AM98" i="2"/>
  <c r="AQ72" i="3"/>
  <c r="AN56" i="3"/>
  <c r="AR56" i="3"/>
  <c r="AO56" i="3"/>
  <c r="AM56" i="3"/>
  <c r="AP56" i="3"/>
  <c r="AQ56" i="3"/>
  <c r="AV47" i="2"/>
  <c r="AV117" i="2" s="1"/>
  <c r="AS47" i="2"/>
  <c r="AS117" i="2" s="1"/>
  <c r="AU47" i="2"/>
  <c r="AU117" i="2" s="1"/>
  <c r="AT47" i="2"/>
  <c r="AT117" i="2" s="1"/>
  <c r="AQ22" i="3"/>
  <c r="AR34" i="3"/>
  <c r="F33" i="3"/>
  <c r="AN45" i="3"/>
  <c r="AM45" i="3"/>
  <c r="AO45" i="3"/>
  <c r="AP45" i="3"/>
  <c r="AQ45" i="3"/>
  <c r="AR45" i="3"/>
  <c r="J23" i="3"/>
  <c r="H65" i="3"/>
  <c r="AM43" i="3"/>
  <c r="AP43" i="3"/>
  <c r="AQ43" i="3"/>
  <c r="AR43" i="3"/>
  <c r="AN43" i="3"/>
  <c r="AO43" i="3"/>
  <c r="AN31" i="3"/>
  <c r="K13" i="2"/>
  <c r="J7" i="2"/>
  <c r="I35" i="3"/>
  <c r="AH92" i="3"/>
  <c r="AU40" i="2"/>
  <c r="AX20" i="2"/>
  <c r="AT20" i="2"/>
  <c r="AU20" i="2"/>
  <c r="AV20" i="2"/>
  <c r="AW20" i="2"/>
  <c r="AS20" i="2"/>
  <c r="J33" i="2"/>
  <c r="G14" i="2"/>
  <c r="AX71" i="2"/>
  <c r="F49" i="2"/>
  <c r="F67" i="2"/>
  <c r="AR67" i="2"/>
  <c r="AX67" i="2" s="1"/>
  <c r="AK101" i="2"/>
  <c r="AK102" i="2" s="1"/>
  <c r="AK92" i="2"/>
  <c r="G34" i="3"/>
  <c r="AR73" i="3"/>
  <c r="AN73" i="3"/>
  <c r="AO73" i="3"/>
  <c r="AP73" i="3"/>
  <c r="AO61" i="3"/>
  <c r="AN61" i="3"/>
  <c r="AQ61" i="3"/>
  <c r="AR61" i="3"/>
  <c r="AM61" i="3"/>
  <c r="AP61" i="3"/>
  <c r="AR54" i="3"/>
  <c r="AP54" i="3"/>
  <c r="AJ92" i="3"/>
  <c r="I21" i="2"/>
  <c r="AP28" i="2"/>
  <c r="AQ28" i="2"/>
  <c r="AQ99" i="2" s="1"/>
  <c r="AK93" i="3"/>
  <c r="AV3" i="2"/>
  <c r="BC3" i="2" s="1"/>
  <c r="AQ3" i="2"/>
  <c r="K5" i="3"/>
  <c r="G25" i="3"/>
  <c r="AQ46" i="3"/>
  <c r="K66" i="3"/>
  <c r="AN55" i="3"/>
  <c r="AM14" i="3"/>
  <c r="AM102" i="3" s="1"/>
  <c r="AO14" i="3"/>
  <c r="AO102" i="3" s="1"/>
  <c r="AP14" i="3"/>
  <c r="AP102" i="3" s="1"/>
  <c r="AQ14" i="3"/>
  <c r="AQ102" i="3" s="1"/>
  <c r="AN14" i="3"/>
  <c r="AN102" i="3" s="1"/>
  <c r="AR14" i="3"/>
  <c r="AR102" i="3" s="1"/>
  <c r="AO22" i="3"/>
  <c r="AR20" i="3"/>
  <c r="K33" i="3"/>
  <c r="I7" i="3"/>
  <c r="K24" i="3"/>
  <c r="AR49" i="3"/>
  <c r="F63" i="3"/>
  <c r="I68" i="3"/>
  <c r="AQ31" i="3"/>
  <c r="I7" i="2"/>
  <c r="J13" i="2"/>
  <c r="G7" i="2"/>
  <c r="H18" i="2"/>
  <c r="H33" i="2"/>
  <c r="AX57" i="2"/>
  <c r="K23" i="2"/>
  <c r="G33" i="2"/>
  <c r="F14" i="2"/>
  <c r="AW71" i="2"/>
  <c r="G38" i="2"/>
  <c r="AA88" i="2"/>
  <c r="G75" i="2"/>
  <c r="AT35" i="2"/>
  <c r="AS35" i="2"/>
  <c r="AV35" i="2"/>
  <c r="AX35" i="2"/>
  <c r="AU35" i="2"/>
  <c r="AW35" i="2"/>
  <c r="AR67" i="3"/>
  <c r="AM67" i="3"/>
  <c r="AN67" i="3"/>
  <c r="AO67" i="3"/>
  <c r="AQ67" i="3"/>
  <c r="AP67" i="3"/>
  <c r="I13" i="2"/>
  <c r="F7" i="2"/>
  <c r="F21" i="2"/>
  <c r="F30" i="3"/>
  <c r="J57" i="2"/>
  <c r="F40" i="2"/>
  <c r="J23" i="2"/>
  <c r="G53" i="2"/>
  <c r="F33" i="2"/>
  <c r="F71" i="2"/>
  <c r="F38" i="2"/>
  <c r="H42" i="2"/>
  <c r="F75" i="2"/>
  <c r="AX66" i="2"/>
  <c r="F22" i="3"/>
  <c r="I33" i="3"/>
  <c r="I24" i="3"/>
  <c r="AK77" i="3"/>
  <c r="AP57" i="3"/>
  <c r="AR57" i="3"/>
  <c r="AM57" i="3"/>
  <c r="AN57" i="3"/>
  <c r="AO57" i="3"/>
  <c r="AQ57" i="3"/>
  <c r="AR52" i="3"/>
  <c r="AG92" i="3"/>
  <c r="H71" i="2"/>
  <c r="I38" i="2"/>
  <c r="J66" i="2"/>
  <c r="AK91" i="3"/>
  <c r="H40" i="3"/>
  <c r="J33" i="3"/>
  <c r="G44" i="3"/>
  <c r="AQ49" i="3"/>
  <c r="K42" i="3"/>
  <c r="F40" i="3"/>
  <c r="AO49" i="3"/>
  <c r="AP49" i="3"/>
  <c r="G68" i="3"/>
  <c r="J40" i="2"/>
  <c r="G42" i="2"/>
  <c r="F18" i="3"/>
  <c r="H33" i="3"/>
  <c r="AQ73" i="3"/>
  <c r="J7" i="3"/>
  <c r="I22" i="3"/>
  <c r="AQ26" i="3"/>
  <c r="X95" i="3"/>
  <c r="I57" i="2"/>
  <c r="AV31" i="2"/>
  <c r="AW31" i="2"/>
  <c r="H23" i="2"/>
  <c r="AV50" i="2"/>
  <c r="AS50" i="2"/>
  <c r="AT50" i="2"/>
  <c r="AU50" i="2"/>
  <c r="AW50" i="2"/>
  <c r="AX50" i="2"/>
  <c r="F44" i="2"/>
  <c r="G6" i="3"/>
  <c r="AM48" i="3"/>
  <c r="AM105" i="3" s="1"/>
  <c r="AP48" i="3"/>
  <c r="AP105" i="3" s="1"/>
  <c r="AN48" i="3"/>
  <c r="AN105" i="3" s="1"/>
  <c r="AQ48" i="3"/>
  <c r="AQ105" i="3" s="1"/>
  <c r="AR48" i="3"/>
  <c r="AO48" i="3"/>
  <c r="AP42" i="3"/>
  <c r="AO26" i="3"/>
  <c r="F20" i="3"/>
  <c r="AR50" i="3"/>
  <c r="J44" i="3"/>
  <c r="I40" i="3"/>
  <c r="AB95" i="3"/>
  <c r="H58" i="3"/>
  <c r="G13" i="2"/>
  <c r="H7" i="2"/>
  <c r="F57" i="2"/>
  <c r="G62" i="2"/>
  <c r="G23" i="2"/>
  <c r="H72" i="2"/>
  <c r="AX53" i="2"/>
  <c r="AT29" i="2"/>
  <c r="AU29" i="2"/>
  <c r="AX29" i="2"/>
  <c r="AS29" i="2"/>
  <c r="AV29" i="2"/>
  <c r="AW29" i="2"/>
  <c r="AP54" i="2"/>
  <c r="AP84" i="2" s="1"/>
  <c r="AH93" i="2"/>
  <c r="K44" i="2"/>
  <c r="H66" i="2"/>
  <c r="AL77" i="3"/>
  <c r="AL91" i="3"/>
  <c r="AH77" i="3"/>
  <c r="AH91" i="3"/>
  <c r="F6" i="3"/>
  <c r="AN26" i="3"/>
  <c r="G10" i="3"/>
  <c r="I44" i="3"/>
  <c r="F49" i="3"/>
  <c r="H62" i="3"/>
  <c r="G58" i="3"/>
  <c r="H52" i="3"/>
  <c r="AX27" i="2"/>
  <c r="AX123" i="2" s="1"/>
  <c r="AX124" i="2" s="1"/>
  <c r="AT57" i="2"/>
  <c r="AN100" i="2"/>
  <c r="F23" i="2"/>
  <c r="AI77" i="2"/>
  <c r="AT72" i="2"/>
  <c r="F42" i="2"/>
  <c r="AF77" i="2"/>
  <c r="AQ47" i="2"/>
  <c r="AQ117" i="2" s="1"/>
  <c r="AQ120" i="2" s="1"/>
  <c r="AI100" i="2"/>
  <c r="AT54" i="2"/>
  <c r="AU54" i="2"/>
  <c r="AS54" i="2"/>
  <c r="J42" i="2"/>
  <c r="J44" i="2"/>
  <c r="G66" i="2"/>
  <c r="AU116" i="2" l="1"/>
  <c r="H17" i="2"/>
  <c r="AU4" i="2"/>
  <c r="H4" i="2" s="1"/>
  <c r="J48" i="2"/>
  <c r="J118" i="2" s="1"/>
  <c r="J10" i="11" s="1"/>
  <c r="AF120" i="2"/>
  <c r="AX69" i="2"/>
  <c r="AH88" i="2"/>
  <c r="G27" i="2"/>
  <c r="AT123" i="2"/>
  <c r="AT124" i="2" s="1"/>
  <c r="J69" i="2"/>
  <c r="AW119" i="2"/>
  <c r="AM118" i="2"/>
  <c r="AS48" i="2"/>
  <c r="G48" i="2"/>
  <c r="G118" i="2" s="1"/>
  <c r="G10" i="11" s="1"/>
  <c r="AT118" i="2"/>
  <c r="AR91" i="2"/>
  <c r="H27" i="2"/>
  <c r="H123" i="2" s="1"/>
  <c r="AU123" i="2"/>
  <c r="AU124" i="2" s="1"/>
  <c r="AU14" i="2"/>
  <c r="AO83" i="2"/>
  <c r="AO114" i="2"/>
  <c r="AO120" i="2" s="1"/>
  <c r="AR100" i="2"/>
  <c r="AR117" i="2"/>
  <c r="AR120" i="2" s="1"/>
  <c r="K17" i="2"/>
  <c r="AX116" i="2"/>
  <c r="I27" i="2"/>
  <c r="I123" i="2" s="1"/>
  <c r="AV123" i="2"/>
  <c r="AV124" i="2" s="1"/>
  <c r="AS27" i="2"/>
  <c r="AM123" i="2"/>
  <c r="AM124" i="2" s="1"/>
  <c r="AM83" i="2"/>
  <c r="AM114" i="2"/>
  <c r="I69" i="2"/>
  <c r="I119" i="2" s="1"/>
  <c r="I11" i="11" s="1"/>
  <c r="AV119" i="2"/>
  <c r="AM116" i="2"/>
  <c r="AS17" i="2"/>
  <c r="AN83" i="2"/>
  <c r="AN88" i="2" s="1"/>
  <c r="AN114" i="2"/>
  <c r="AN120" i="2" s="1"/>
  <c r="J27" i="2"/>
  <c r="J123" i="2" s="1"/>
  <c r="AW30" i="2"/>
  <c r="AM119" i="2"/>
  <c r="AS69" i="2"/>
  <c r="H69" i="2"/>
  <c r="AW14" i="2"/>
  <c r="K69" i="2"/>
  <c r="K119" i="2" s="1"/>
  <c r="K11" i="11" s="1"/>
  <c r="AX119" i="2"/>
  <c r="AT69" i="2"/>
  <c r="K47" i="3"/>
  <c r="AR104" i="3"/>
  <c r="J47" i="3"/>
  <c r="AQ104" i="3"/>
  <c r="I47" i="3"/>
  <c r="AP104" i="3"/>
  <c r="H47" i="3"/>
  <c r="AO104" i="3"/>
  <c r="G47" i="3"/>
  <c r="AN104" i="3"/>
  <c r="AN107" i="3" s="1"/>
  <c r="G103" i="3"/>
  <c r="G24" i="11" s="1"/>
  <c r="K10" i="3"/>
  <c r="AR101" i="3"/>
  <c r="AM86" i="3"/>
  <c r="K7" i="7" s="1"/>
  <c r="AP86" i="3"/>
  <c r="N7" i="7" s="1"/>
  <c r="F101" i="3"/>
  <c r="F22" i="11" s="1"/>
  <c r="I10" i="3"/>
  <c r="AP101" i="3"/>
  <c r="J10" i="3"/>
  <c r="AQ101" i="3"/>
  <c r="AQ107" i="3" s="1"/>
  <c r="H10" i="3"/>
  <c r="AO101" i="3"/>
  <c r="F103" i="3"/>
  <c r="F24" i="11" s="1"/>
  <c r="AM107" i="3"/>
  <c r="F47" i="3"/>
  <c r="F104" i="3" s="1"/>
  <c r="F25" i="11" s="1"/>
  <c r="G101" i="3"/>
  <c r="G22" i="11" s="1"/>
  <c r="AO87" i="3"/>
  <c r="M10" i="7" s="1"/>
  <c r="T10" i="7" s="1"/>
  <c r="Z10" i="7" s="1"/>
  <c r="AO105" i="3"/>
  <c r="AR87" i="3"/>
  <c r="P10" i="7" s="1"/>
  <c r="W10" i="7" s="1"/>
  <c r="AC10" i="7" s="1"/>
  <c r="AR105" i="3"/>
  <c r="J119" i="2"/>
  <c r="J11" i="11" s="1"/>
  <c r="F115" i="2"/>
  <c r="F7" i="11" s="1"/>
  <c r="G123" i="2"/>
  <c r="G115" i="2"/>
  <c r="G7" i="11" s="1"/>
  <c r="I118" i="2"/>
  <c r="I10" i="11" s="1"/>
  <c r="AR82" i="2"/>
  <c r="H116" i="2"/>
  <c r="H8" i="11" s="1"/>
  <c r="K116" i="2"/>
  <c r="K8" i="11" s="1"/>
  <c r="H119" i="2"/>
  <c r="H11" i="11" s="1"/>
  <c r="AM83" i="3"/>
  <c r="AN86" i="3"/>
  <c r="L7" i="7" s="1"/>
  <c r="AO86" i="3"/>
  <c r="AN87" i="3"/>
  <c r="L10" i="7" s="1"/>
  <c r="S10" i="7" s="1"/>
  <c r="Y10" i="7" s="1"/>
  <c r="AQ87" i="3"/>
  <c r="O10" i="7" s="1"/>
  <c r="V10" i="7" s="1"/>
  <c r="AB10" i="7" s="1"/>
  <c r="AP87" i="3"/>
  <c r="N10" i="7" s="1"/>
  <c r="U10" i="7" s="1"/>
  <c r="AA10" i="7" s="1"/>
  <c r="AM87" i="3"/>
  <c r="K10" i="7" s="1"/>
  <c r="R10" i="7" s="1"/>
  <c r="X10" i="7" s="1"/>
  <c r="AX4" i="2"/>
  <c r="K4" i="2" s="1"/>
  <c r="AU30" i="2"/>
  <c r="AU87" i="2" s="1"/>
  <c r="AX47" i="2"/>
  <c r="AX117" i="2" s="1"/>
  <c r="AM86" i="2"/>
  <c r="AS31" i="2"/>
  <c r="AN101" i="2"/>
  <c r="AM91" i="2"/>
  <c r="AM95" i="2" s="1"/>
  <c r="AU82" i="2"/>
  <c r="AS30" i="2"/>
  <c r="AM87" i="2"/>
  <c r="AT30" i="2"/>
  <c r="AV30" i="2"/>
  <c r="AM84" i="2"/>
  <c r="AT6" i="2"/>
  <c r="AS6" i="2"/>
  <c r="AU6" i="2"/>
  <c r="AQ87" i="2"/>
  <c r="H31" i="2"/>
  <c r="AR87" i="2"/>
  <c r="AQ86" i="2"/>
  <c r="AV6" i="2"/>
  <c r="AM101" i="2"/>
  <c r="AT94" i="2"/>
  <c r="G31" i="2"/>
  <c r="AP82" i="2"/>
  <c r="AP101" i="2"/>
  <c r="AR83" i="2"/>
  <c r="AQ82" i="2"/>
  <c r="AW4" i="2"/>
  <c r="AM82" i="2"/>
  <c r="AT4" i="2"/>
  <c r="AV4" i="2"/>
  <c r="AS4" i="2"/>
  <c r="AO82" i="3"/>
  <c r="AR86" i="3"/>
  <c r="AP83" i="3"/>
  <c r="N22" i="7" s="1"/>
  <c r="U22" i="7" s="1"/>
  <c r="AA22" i="7" s="1"/>
  <c r="BJ84" i="3"/>
  <c r="AN83" i="3"/>
  <c r="L22" i="7" s="1"/>
  <c r="S22" i="7" s="1"/>
  <c r="Y22" i="7" s="1"/>
  <c r="AO83" i="3"/>
  <c r="M22" i="7" s="1"/>
  <c r="T22" i="7" s="1"/>
  <c r="Z22" i="7" s="1"/>
  <c r="AR83" i="3"/>
  <c r="P22" i="7" s="1"/>
  <c r="W22" i="7" s="1"/>
  <c r="AC22" i="7" s="1"/>
  <c r="AR82" i="3"/>
  <c r="AQ82" i="3"/>
  <c r="O19" i="7" s="1"/>
  <c r="V19" i="7" s="1"/>
  <c r="AB19" i="7" s="1"/>
  <c r="AP82" i="3"/>
  <c r="N19" i="7" s="1"/>
  <c r="U19" i="7" s="1"/>
  <c r="AA19" i="7" s="1"/>
  <c r="BJ86" i="3"/>
  <c r="AQ83" i="3"/>
  <c r="O22" i="7" s="1"/>
  <c r="V22" i="7" s="1"/>
  <c r="AB22" i="7" s="1"/>
  <c r="AQ86" i="3"/>
  <c r="O7" i="7" s="1"/>
  <c r="BI86" i="3"/>
  <c r="BI84" i="3"/>
  <c r="K68" i="3"/>
  <c r="AO6" i="3"/>
  <c r="AN84" i="3"/>
  <c r="L25" i="7" s="1"/>
  <c r="S25" i="7" s="1"/>
  <c r="Y25" i="7" s="1"/>
  <c r="AM82" i="3"/>
  <c r="F4" i="3"/>
  <c r="K72" i="3"/>
  <c r="AN82" i="3"/>
  <c r="F12" i="3"/>
  <c r="BL87" i="3"/>
  <c r="BN87" i="3"/>
  <c r="BM87" i="3"/>
  <c r="BK87" i="3"/>
  <c r="BI87" i="3"/>
  <c r="BJ87" i="3"/>
  <c r="K8" i="3"/>
  <c r="I28" i="3"/>
  <c r="H29" i="3"/>
  <c r="G40" i="3"/>
  <c r="I8" i="3"/>
  <c r="BJ83" i="3"/>
  <c r="K25" i="7"/>
  <c r="R25" i="7" s="1"/>
  <c r="X25" i="7" s="1"/>
  <c r="H63" i="3"/>
  <c r="BM83" i="3"/>
  <c r="F8" i="3"/>
  <c r="J54" i="3"/>
  <c r="M7" i="7"/>
  <c r="P7" i="7"/>
  <c r="G32" i="3"/>
  <c r="H32" i="3"/>
  <c r="I32" i="3"/>
  <c r="K32" i="3"/>
  <c r="J32" i="3"/>
  <c r="J42" i="3"/>
  <c r="F32" i="3"/>
  <c r="AY83" i="3"/>
  <c r="J5" i="3"/>
  <c r="H54" i="3"/>
  <c r="I58" i="3"/>
  <c r="I18" i="3"/>
  <c r="J8" i="3"/>
  <c r="H8" i="3"/>
  <c r="AK3" i="3"/>
  <c r="AP3" i="3"/>
  <c r="AW3" i="3" s="1"/>
  <c r="K22" i="7"/>
  <c r="R22" i="7" s="1"/>
  <c r="X22" i="7" s="1"/>
  <c r="H11" i="3"/>
  <c r="AK95" i="2"/>
  <c r="AK88" i="2"/>
  <c r="AR99" i="2"/>
  <c r="AG95" i="2"/>
  <c r="AX8" i="2"/>
  <c r="K8" i="2" s="1"/>
  <c r="AQ98" i="2"/>
  <c r="AV54" i="2"/>
  <c r="AV98" i="2" s="1"/>
  <c r="AP77" i="2"/>
  <c r="AN91" i="2"/>
  <c r="AQ93" i="2"/>
  <c r="J58" i="3"/>
  <c r="AJ88" i="3"/>
  <c r="H18" i="3"/>
  <c r="J17" i="3"/>
  <c r="I20" i="3"/>
  <c r="I26" i="3"/>
  <c r="J34" i="3"/>
  <c r="G22" i="3"/>
  <c r="K17" i="3"/>
  <c r="K12" i="3"/>
  <c r="G52" i="3"/>
  <c r="H17" i="3"/>
  <c r="I38" i="3"/>
  <c r="H16" i="3"/>
  <c r="J18" i="3"/>
  <c r="G29" i="3"/>
  <c r="H12" i="3"/>
  <c r="G8" i="3"/>
  <c r="I5" i="3"/>
  <c r="AL88" i="3"/>
  <c r="G5" i="3"/>
  <c r="I75" i="3"/>
  <c r="H5" i="3"/>
  <c r="J16" i="3"/>
  <c r="J20" i="3"/>
  <c r="AK88" i="3"/>
  <c r="AM77" i="2"/>
  <c r="AN99" i="2"/>
  <c r="AN102" i="2" s="1"/>
  <c r="AU94" i="2"/>
  <c r="AJ88" i="2"/>
  <c r="AH95" i="2"/>
  <c r="AW47" i="2"/>
  <c r="AJ95" i="2"/>
  <c r="V95" i="2"/>
  <c r="AQ100" i="2"/>
  <c r="AX94" i="2"/>
  <c r="E15" i="4"/>
  <c r="G26" i="5" s="1"/>
  <c r="G28" i="5" s="1"/>
  <c r="X95" i="2"/>
  <c r="AO77" i="2"/>
  <c r="G15" i="4"/>
  <c r="I26" i="5" s="1"/>
  <c r="I28" i="5" s="1"/>
  <c r="AF88" i="2"/>
  <c r="AJ102" i="2"/>
  <c r="AI95" i="3"/>
  <c r="AJ95" i="3"/>
  <c r="AM77" i="3"/>
  <c r="AH95" i="3"/>
  <c r="AL95" i="3"/>
  <c r="H37" i="2"/>
  <c r="G45" i="2"/>
  <c r="H43" i="2"/>
  <c r="J69" i="3"/>
  <c r="J38" i="3"/>
  <c r="J52" i="2"/>
  <c r="J62" i="3"/>
  <c r="I11" i="2"/>
  <c r="F11" i="4"/>
  <c r="F15" i="4" s="1"/>
  <c r="H26" i="5" s="1"/>
  <c r="H28" i="5" s="1"/>
  <c r="W95" i="2"/>
  <c r="J63" i="2"/>
  <c r="J12" i="2"/>
  <c r="I51" i="3"/>
  <c r="AG88" i="3"/>
  <c r="AU87" i="3"/>
  <c r="G48" i="3"/>
  <c r="I45" i="3"/>
  <c r="J36" i="2"/>
  <c r="G29" i="2"/>
  <c r="I48" i="3"/>
  <c r="AW87" i="3"/>
  <c r="J50" i="2"/>
  <c r="J26" i="3"/>
  <c r="G67" i="3"/>
  <c r="G14" i="3"/>
  <c r="G73" i="3"/>
  <c r="K71" i="2"/>
  <c r="K43" i="3"/>
  <c r="H45" i="3"/>
  <c r="I47" i="2"/>
  <c r="I117" i="2" s="1"/>
  <c r="I36" i="2"/>
  <c r="K75" i="3"/>
  <c r="J55" i="3"/>
  <c r="K71" i="3"/>
  <c r="H56" i="2"/>
  <c r="G37" i="2"/>
  <c r="F45" i="2"/>
  <c r="G43" i="2"/>
  <c r="I26" i="2"/>
  <c r="J68" i="2"/>
  <c r="G69" i="3"/>
  <c r="K53" i="3"/>
  <c r="I52" i="2"/>
  <c r="AX30" i="2"/>
  <c r="H11" i="2"/>
  <c r="I73" i="2"/>
  <c r="AW94" i="2"/>
  <c r="I63" i="2"/>
  <c r="I12" i="2"/>
  <c r="AV100" i="2"/>
  <c r="H51" i="3"/>
  <c r="J9" i="3"/>
  <c r="H39" i="3"/>
  <c r="K14" i="3"/>
  <c r="H73" i="3"/>
  <c r="F47" i="2"/>
  <c r="F117" i="2" s="1"/>
  <c r="F9" i="11" s="1"/>
  <c r="F48" i="3"/>
  <c r="AT87" i="3"/>
  <c r="H50" i="2"/>
  <c r="AR92" i="2"/>
  <c r="J31" i="3"/>
  <c r="J14" i="3"/>
  <c r="K73" i="3"/>
  <c r="J43" i="3"/>
  <c r="F45" i="3"/>
  <c r="H15" i="3"/>
  <c r="I69" i="3"/>
  <c r="I8" i="6"/>
  <c r="R3" i="6"/>
  <c r="R8" i="6" s="1"/>
  <c r="K41" i="2"/>
  <c r="H28" i="2"/>
  <c r="F11" i="2"/>
  <c r="D11" i="4"/>
  <c r="D15" i="4" s="1"/>
  <c r="F26" i="5" s="1"/>
  <c r="F28" i="5" s="1"/>
  <c r="U95" i="2"/>
  <c r="H63" i="2"/>
  <c r="I17" i="2"/>
  <c r="G51" i="3"/>
  <c r="I9" i="3"/>
  <c r="AW82" i="3"/>
  <c r="J39" i="3"/>
  <c r="K53" i="2"/>
  <c r="F67" i="3"/>
  <c r="AM92" i="3"/>
  <c r="I71" i="3"/>
  <c r="H70" i="3"/>
  <c r="G50" i="2"/>
  <c r="K67" i="3"/>
  <c r="K20" i="3"/>
  <c r="I14" i="3"/>
  <c r="I43" i="3"/>
  <c r="G45" i="3"/>
  <c r="I56" i="3"/>
  <c r="H19" i="5"/>
  <c r="H21" i="5" s="1"/>
  <c r="G17" i="5"/>
  <c r="K15" i="3"/>
  <c r="H71" i="3"/>
  <c r="F56" i="2"/>
  <c r="F37" i="2"/>
  <c r="K43" i="2"/>
  <c r="H60" i="2"/>
  <c r="AF95" i="2"/>
  <c r="F69" i="3"/>
  <c r="G28" i="2"/>
  <c r="K16" i="3"/>
  <c r="K11" i="2"/>
  <c r="F17" i="5"/>
  <c r="G19" i="5"/>
  <c r="G21" i="5" s="1"/>
  <c r="G63" i="2"/>
  <c r="I50" i="3"/>
  <c r="H9" i="3"/>
  <c r="G39" i="3"/>
  <c r="G26" i="3"/>
  <c r="H29" i="2"/>
  <c r="K50" i="2"/>
  <c r="I57" i="3"/>
  <c r="K66" i="2"/>
  <c r="H67" i="3"/>
  <c r="G43" i="3"/>
  <c r="J56" i="3"/>
  <c r="J38" i="2"/>
  <c r="AI95" i="2"/>
  <c r="G56" i="2"/>
  <c r="J37" i="2"/>
  <c r="F43" i="2"/>
  <c r="H26" i="2"/>
  <c r="F50" i="2"/>
  <c r="AN91" i="3"/>
  <c r="AR77" i="2"/>
  <c r="J71" i="2"/>
  <c r="H14" i="3"/>
  <c r="F43" i="3"/>
  <c r="F56" i="3"/>
  <c r="J9" i="2"/>
  <c r="J11" i="3"/>
  <c r="K56" i="2"/>
  <c r="I72" i="2"/>
  <c r="J49" i="2"/>
  <c r="H69" i="3"/>
  <c r="AV28" i="2"/>
  <c r="K62" i="3"/>
  <c r="AM99" i="2"/>
  <c r="AO99" i="2"/>
  <c r="AO102" i="2" s="1"/>
  <c r="G11" i="2"/>
  <c r="G9" i="3"/>
  <c r="I39" i="3"/>
  <c r="J49" i="3"/>
  <c r="F14" i="3"/>
  <c r="AT83" i="3"/>
  <c r="H56" i="3"/>
  <c r="J75" i="2"/>
  <c r="I9" i="2"/>
  <c r="I31" i="3"/>
  <c r="I32" i="2"/>
  <c r="I56" i="2"/>
  <c r="J17" i="2"/>
  <c r="K46" i="3"/>
  <c r="H32" i="2"/>
  <c r="AP91" i="2"/>
  <c r="AW28" i="2"/>
  <c r="I53" i="3"/>
  <c r="K36" i="3"/>
  <c r="AR93" i="3"/>
  <c r="AO88" i="2"/>
  <c r="AV94" i="2"/>
  <c r="F9" i="3"/>
  <c r="AM91" i="3"/>
  <c r="F39" i="3"/>
  <c r="I50" i="2"/>
  <c r="J35" i="2"/>
  <c r="AO91" i="3"/>
  <c r="F20" i="2"/>
  <c r="K34" i="3"/>
  <c r="K56" i="3"/>
  <c r="K40" i="2"/>
  <c r="H9" i="2"/>
  <c r="K55" i="3"/>
  <c r="H16" i="2"/>
  <c r="K70" i="2"/>
  <c r="J56" i="2"/>
  <c r="AP99" i="2"/>
  <c r="AX10" i="2"/>
  <c r="AS10" i="2"/>
  <c r="AT10" i="2"/>
  <c r="AU10" i="2"/>
  <c r="AV10" i="2"/>
  <c r="AW10" i="2"/>
  <c r="K14" i="2"/>
  <c r="I15" i="3"/>
  <c r="I64" i="3"/>
  <c r="F28" i="2"/>
  <c r="K15" i="2"/>
  <c r="I36" i="3"/>
  <c r="AP93" i="3"/>
  <c r="H73" i="2"/>
  <c r="K65" i="3"/>
  <c r="K9" i="3"/>
  <c r="AO91" i="2"/>
  <c r="AO95" i="2" s="1"/>
  <c r="K39" i="3"/>
  <c r="J31" i="2"/>
  <c r="I54" i="2"/>
  <c r="AN77" i="3"/>
  <c r="G72" i="2"/>
  <c r="H35" i="2"/>
  <c r="K49" i="3"/>
  <c r="AW3" i="2"/>
  <c r="BD3" i="2" s="1"/>
  <c r="AR3" i="2"/>
  <c r="AX3" i="2" s="1"/>
  <c r="BE3" i="2" s="1"/>
  <c r="I54" i="3"/>
  <c r="J20" i="2"/>
  <c r="J22" i="3"/>
  <c r="G56" i="3"/>
  <c r="K72" i="2"/>
  <c r="G9" i="2"/>
  <c r="K70" i="3"/>
  <c r="G16" i="2"/>
  <c r="J70" i="2"/>
  <c r="I14" i="2"/>
  <c r="I19" i="5"/>
  <c r="I21" i="5" s="1"/>
  <c r="H17" i="5"/>
  <c r="F64" i="3"/>
  <c r="K18" i="2"/>
  <c r="AX28" i="2"/>
  <c r="J15" i="2"/>
  <c r="H36" i="3"/>
  <c r="AO93" i="3"/>
  <c r="K5" i="2"/>
  <c r="AW64" i="2"/>
  <c r="AT64" i="2"/>
  <c r="AT92" i="2" s="1"/>
  <c r="AU64" i="2"/>
  <c r="AU92" i="2" s="1"/>
  <c r="AV64" i="2"/>
  <c r="AX64" i="2"/>
  <c r="AS64" i="2"/>
  <c r="E17" i="5"/>
  <c r="E19" i="5"/>
  <c r="E21" i="5" s="1"/>
  <c r="F19" i="5"/>
  <c r="F21" i="5" s="1"/>
  <c r="J65" i="3"/>
  <c r="J27" i="3"/>
  <c r="K37" i="3"/>
  <c r="I46" i="3"/>
  <c r="G46" i="3"/>
  <c r="AP88" i="2"/>
  <c r="K35" i="2"/>
  <c r="J72" i="3"/>
  <c r="K9" i="2"/>
  <c r="J71" i="3"/>
  <c r="F16" i="2"/>
  <c r="H70" i="2"/>
  <c r="F59" i="3"/>
  <c r="F94" i="3" s="1"/>
  <c r="AT94" i="3"/>
  <c r="AM94" i="3"/>
  <c r="G68" i="2"/>
  <c r="J41" i="2"/>
  <c r="J64" i="3"/>
  <c r="I15" i="2"/>
  <c r="G36" i="3"/>
  <c r="AN93" i="3"/>
  <c r="J5" i="2"/>
  <c r="J18" i="2"/>
  <c r="K74" i="3"/>
  <c r="I27" i="3"/>
  <c r="J37" i="3"/>
  <c r="I8" i="2"/>
  <c r="H72" i="3"/>
  <c r="J21" i="3"/>
  <c r="H64" i="3"/>
  <c r="I60" i="2"/>
  <c r="H15" i="2"/>
  <c r="AT86" i="3"/>
  <c r="F36" i="3"/>
  <c r="AM93" i="3"/>
  <c r="H5" i="2"/>
  <c r="F46" i="2"/>
  <c r="J74" i="3"/>
  <c r="F27" i="3"/>
  <c r="I37" i="3"/>
  <c r="K50" i="3"/>
  <c r="G55" i="3"/>
  <c r="K54" i="3"/>
  <c r="I20" i="2"/>
  <c r="K27" i="2"/>
  <c r="K22" i="3"/>
  <c r="J16" i="2"/>
  <c r="F35" i="2"/>
  <c r="F61" i="3"/>
  <c r="G20" i="2"/>
  <c r="F74" i="2"/>
  <c r="G8" i="2"/>
  <c r="H31" i="3"/>
  <c r="K41" i="3"/>
  <c r="G71" i="3"/>
  <c r="I16" i="2"/>
  <c r="F70" i="2"/>
  <c r="H59" i="3"/>
  <c r="AO94" i="3"/>
  <c r="G72" i="3"/>
  <c r="J19" i="2"/>
  <c r="K48" i="2"/>
  <c r="I21" i="3"/>
  <c r="K64" i="3"/>
  <c r="G15" i="2"/>
  <c r="J36" i="3"/>
  <c r="AQ93" i="3"/>
  <c r="AP91" i="3"/>
  <c r="G5" i="2"/>
  <c r="J46" i="2"/>
  <c r="J55" i="2"/>
  <c r="AN92" i="2"/>
  <c r="H74" i="3"/>
  <c r="H27" i="3"/>
  <c r="H37" i="3"/>
  <c r="AX38" i="2"/>
  <c r="H26" i="3"/>
  <c r="AQ91" i="2"/>
  <c r="G35" i="2"/>
  <c r="H22" i="3"/>
  <c r="K61" i="3"/>
  <c r="K20" i="2"/>
  <c r="I17" i="5"/>
  <c r="J19" i="5"/>
  <c r="J21" i="5" s="1"/>
  <c r="I70" i="2"/>
  <c r="K59" i="3"/>
  <c r="AR94" i="3"/>
  <c r="I17" i="3"/>
  <c r="J60" i="2"/>
  <c r="I19" i="2"/>
  <c r="H48" i="2"/>
  <c r="G21" i="3"/>
  <c r="AU84" i="3"/>
  <c r="G64" i="3"/>
  <c r="K58" i="2"/>
  <c r="F15" i="2"/>
  <c r="J70" i="3"/>
  <c r="F5" i="2"/>
  <c r="K46" i="2"/>
  <c r="AR101" i="2"/>
  <c r="H11" i="4"/>
  <c r="H15" i="4" s="1"/>
  <c r="J26" i="5" s="1"/>
  <c r="J28" i="5" s="1"/>
  <c r="Y95" i="2"/>
  <c r="F74" i="3"/>
  <c r="K27" i="3"/>
  <c r="F37" i="3"/>
  <c r="K52" i="3"/>
  <c r="J57" i="3"/>
  <c r="J45" i="2"/>
  <c r="K32" i="2"/>
  <c r="J60" i="3"/>
  <c r="G19" i="2"/>
  <c r="H75" i="3"/>
  <c r="I60" i="3"/>
  <c r="AT84" i="3"/>
  <c r="F21" i="3"/>
  <c r="F52" i="2"/>
  <c r="G60" i="2"/>
  <c r="I5" i="2"/>
  <c r="H46" i="2"/>
  <c r="J52" i="3"/>
  <c r="H12" i="2"/>
  <c r="AU100" i="2"/>
  <c r="AN77" i="2"/>
  <c r="I74" i="3"/>
  <c r="G27" i="3"/>
  <c r="G37" i="3"/>
  <c r="AO77" i="3"/>
  <c r="I35" i="2"/>
  <c r="I61" i="3"/>
  <c r="H20" i="2"/>
  <c r="H74" i="2"/>
  <c r="K38" i="3"/>
  <c r="J59" i="3"/>
  <c r="AQ94" i="3"/>
  <c r="H19" i="2"/>
  <c r="K16" i="2"/>
  <c r="I42" i="3"/>
  <c r="H57" i="3"/>
  <c r="G47" i="2"/>
  <c r="G117" i="2" s="1"/>
  <c r="G9" i="11" s="1"/>
  <c r="F36" i="2"/>
  <c r="AS93" i="2"/>
  <c r="AS98" i="2"/>
  <c r="J74" i="2"/>
  <c r="I59" i="3"/>
  <c r="AP94" i="3"/>
  <c r="G54" i="2"/>
  <c r="AH88" i="3"/>
  <c r="I29" i="2"/>
  <c r="AP93" i="2"/>
  <c r="H48" i="3"/>
  <c r="AV87" i="3"/>
  <c r="J73" i="3"/>
  <c r="G57" i="3"/>
  <c r="G61" i="3"/>
  <c r="G74" i="2"/>
  <c r="J8" i="2"/>
  <c r="G59" i="3"/>
  <c r="AN94" i="3"/>
  <c r="K45" i="2"/>
  <c r="I11" i="3"/>
  <c r="F19" i="2"/>
  <c r="H53" i="3"/>
  <c r="K25" i="3"/>
  <c r="H21" i="3"/>
  <c r="G52" i="2"/>
  <c r="J32" i="2"/>
  <c r="G17" i="2"/>
  <c r="G46" i="2"/>
  <c r="C11" i="4"/>
  <c r="C15" i="4" s="1"/>
  <c r="E26" i="5" s="1"/>
  <c r="E28" i="5" s="1"/>
  <c r="T95" i="2"/>
  <c r="F12" i="2"/>
  <c r="AS100" i="2"/>
  <c r="G74" i="3"/>
  <c r="G42" i="3"/>
  <c r="K7" i="3"/>
  <c r="I31" i="2"/>
  <c r="K67" i="2"/>
  <c r="H49" i="3"/>
  <c r="J46" i="3"/>
  <c r="AR91" i="3"/>
  <c r="K36" i="2"/>
  <c r="K74" i="2"/>
  <c r="F8" i="2"/>
  <c r="H55" i="3"/>
  <c r="I41" i="3"/>
  <c r="H54" i="2"/>
  <c r="G57" i="2"/>
  <c r="J29" i="2"/>
  <c r="J61" i="3"/>
  <c r="AX54" i="2"/>
  <c r="AO92" i="3"/>
  <c r="F29" i="2"/>
  <c r="F57" i="3"/>
  <c r="I67" i="3"/>
  <c r="H61" i="3"/>
  <c r="G31" i="3"/>
  <c r="K45" i="3"/>
  <c r="G36" i="2"/>
  <c r="AT93" i="2"/>
  <c r="AT98" i="2"/>
  <c r="I74" i="2"/>
  <c r="H8" i="2"/>
  <c r="AI88" i="3"/>
  <c r="AV34" i="2"/>
  <c r="AV86" i="2" s="1"/>
  <c r="AS34" i="2"/>
  <c r="AT34" i="2"/>
  <c r="AT86" i="2" s="1"/>
  <c r="AU34" i="2"/>
  <c r="AU86" i="2" s="1"/>
  <c r="AX34" i="2"/>
  <c r="AW34" i="2"/>
  <c r="AW86" i="2" s="1"/>
  <c r="K37" i="2"/>
  <c r="I45" i="2"/>
  <c r="J43" i="2"/>
  <c r="K19" i="2"/>
  <c r="K31" i="3"/>
  <c r="I72" i="3"/>
  <c r="K21" i="3"/>
  <c r="K52" i="2"/>
  <c r="I68" i="2"/>
  <c r="J53" i="3"/>
  <c r="I46" i="2"/>
  <c r="K63" i="2"/>
  <c r="G12" i="2"/>
  <c r="AT100" i="2"/>
  <c r="K51" i="3"/>
  <c r="AQ77" i="2"/>
  <c r="AQ101" i="2"/>
  <c r="AQ92" i="2"/>
  <c r="AW6" i="2"/>
  <c r="AX6" i="2"/>
  <c r="F9" i="2"/>
  <c r="G70" i="2"/>
  <c r="I49" i="3"/>
  <c r="F54" i="2"/>
  <c r="AP98" i="2"/>
  <c r="K48" i="3"/>
  <c r="AY87" i="3"/>
  <c r="AW54" i="2"/>
  <c r="K29" i="2"/>
  <c r="J48" i="3"/>
  <c r="AX87" i="3"/>
  <c r="AK95" i="3"/>
  <c r="K57" i="3"/>
  <c r="J67" i="3"/>
  <c r="K57" i="2"/>
  <c r="AI88" i="2"/>
  <c r="I73" i="3"/>
  <c r="H40" i="2"/>
  <c r="H43" i="3"/>
  <c r="J45" i="3"/>
  <c r="H47" i="2"/>
  <c r="H117" i="2" s="1"/>
  <c r="H36" i="2"/>
  <c r="AU93" i="2"/>
  <c r="AU98" i="2"/>
  <c r="AI102" i="2"/>
  <c r="I37" i="2"/>
  <c r="G54" i="3"/>
  <c r="J25" i="3"/>
  <c r="H45" i="2"/>
  <c r="I41" i="2"/>
  <c r="I43" i="2"/>
  <c r="K69" i="3"/>
  <c r="G20" i="3"/>
  <c r="AN92" i="3"/>
  <c r="H52" i="2"/>
  <c r="AQ91" i="3"/>
  <c r="J11" i="2"/>
  <c r="F63" i="2"/>
  <c r="K12" i="2"/>
  <c r="J51" i="3"/>
  <c r="AG95" i="3"/>
  <c r="AR107" i="3" l="1"/>
  <c r="AR95" i="2"/>
  <c r="AX86" i="2"/>
  <c r="AS101" i="2"/>
  <c r="AX100" i="2"/>
  <c r="K47" i="2"/>
  <c r="K117" i="2" s="1"/>
  <c r="K9" i="11" s="1"/>
  <c r="AX87" i="2"/>
  <c r="J15" i="11"/>
  <c r="J124" i="2"/>
  <c r="H15" i="11"/>
  <c r="H124" i="2"/>
  <c r="AS116" i="2"/>
  <c r="F17" i="2"/>
  <c r="F116" i="2" s="1"/>
  <c r="F8" i="11" s="1"/>
  <c r="AU115" i="2"/>
  <c r="H14" i="2"/>
  <c r="H115" i="2" s="1"/>
  <c r="H7" i="11" s="1"/>
  <c r="AW100" i="2"/>
  <c r="AW117" i="2"/>
  <c r="G15" i="11"/>
  <c r="G124" i="2"/>
  <c r="I9" i="11"/>
  <c r="AM120" i="2"/>
  <c r="AW83" i="2"/>
  <c r="AW114" i="2"/>
  <c r="AT119" i="2"/>
  <c r="G69" i="2"/>
  <c r="G119" i="2" s="1"/>
  <c r="G11" i="11" s="1"/>
  <c r="AV83" i="2"/>
  <c r="AV114" i="2"/>
  <c r="AV120" i="2" s="1"/>
  <c r="I15" i="11"/>
  <c r="I124" i="2"/>
  <c r="AS118" i="2"/>
  <c r="F48" i="2"/>
  <c r="F118" i="2" s="1"/>
  <c r="F10" i="11" s="1"/>
  <c r="AU83" i="2"/>
  <c r="AU114" i="2"/>
  <c r="AU120" i="2" s="1"/>
  <c r="AS123" i="2"/>
  <c r="AS124" i="2" s="1"/>
  <c r="F27" i="2"/>
  <c r="F123" i="2" s="1"/>
  <c r="J14" i="2"/>
  <c r="J115" i="2" s="1"/>
  <c r="J7" i="11" s="1"/>
  <c r="AW115" i="2"/>
  <c r="AS83" i="2"/>
  <c r="AS114" i="2"/>
  <c r="AU101" i="2"/>
  <c r="AT83" i="2"/>
  <c r="AT114" i="2"/>
  <c r="AT120" i="2" s="1"/>
  <c r="AX83" i="2"/>
  <c r="AX114" i="2"/>
  <c r="AX120" i="2" s="1"/>
  <c r="AS119" i="2"/>
  <c r="F69" i="2"/>
  <c r="F119" i="2" s="1"/>
  <c r="F11" i="11" s="1"/>
  <c r="H9" i="11"/>
  <c r="G104" i="3"/>
  <c r="G25" i="11" s="1"/>
  <c r="H104" i="3"/>
  <c r="H25" i="11" s="1"/>
  <c r="I104" i="3"/>
  <c r="I25" i="11" s="1"/>
  <c r="AP107" i="3"/>
  <c r="J104" i="3"/>
  <c r="J25" i="11" s="1"/>
  <c r="K104" i="3"/>
  <c r="K25" i="11" s="1"/>
  <c r="K106" i="3"/>
  <c r="K27" i="11" s="1"/>
  <c r="H101" i="3"/>
  <c r="H22" i="11" s="1"/>
  <c r="F106" i="3"/>
  <c r="F27" i="11" s="1"/>
  <c r="K102" i="3"/>
  <c r="K23" i="11" s="1"/>
  <c r="K110" i="3"/>
  <c r="J105" i="3"/>
  <c r="J26" i="11" s="1"/>
  <c r="J110" i="3"/>
  <c r="J102" i="3"/>
  <c r="J23" i="11" s="1"/>
  <c r="G105" i="3"/>
  <c r="G26" i="11" s="1"/>
  <c r="J101" i="3"/>
  <c r="J22" i="11" s="1"/>
  <c r="H106" i="3"/>
  <c r="H27" i="11" s="1"/>
  <c r="G110" i="3"/>
  <c r="H103" i="3"/>
  <c r="I101" i="3"/>
  <c r="I22" i="11" s="1"/>
  <c r="I102" i="3"/>
  <c r="I23" i="11" s="1"/>
  <c r="H110" i="3"/>
  <c r="K105" i="3"/>
  <c r="K26" i="11" s="1"/>
  <c r="K103" i="3"/>
  <c r="I103" i="3"/>
  <c r="I24" i="11" s="1"/>
  <c r="I110" i="3"/>
  <c r="F110" i="3"/>
  <c r="F102" i="3"/>
  <c r="F23" i="11" s="1"/>
  <c r="K101" i="3"/>
  <c r="K22" i="11" s="1"/>
  <c r="I105" i="3"/>
  <c r="I26" i="11" s="1"/>
  <c r="G102" i="3"/>
  <c r="G23" i="11" s="1"/>
  <c r="I106" i="3"/>
  <c r="I27" i="11" s="1"/>
  <c r="J106" i="3"/>
  <c r="J27" i="11" s="1"/>
  <c r="G106" i="3"/>
  <c r="H105" i="3"/>
  <c r="H26" i="11" s="1"/>
  <c r="H102" i="3"/>
  <c r="H23" i="11" s="1"/>
  <c r="J103" i="3"/>
  <c r="F105" i="3"/>
  <c r="F26" i="11" s="1"/>
  <c r="AO107" i="3"/>
  <c r="H30" i="2"/>
  <c r="H87" i="2" s="1"/>
  <c r="K115" i="2"/>
  <c r="K7" i="11" s="1"/>
  <c r="J116" i="2"/>
  <c r="J8" i="11" s="1"/>
  <c r="I116" i="2"/>
  <c r="I8" i="11" s="1"/>
  <c r="K118" i="2"/>
  <c r="K10" i="11" s="1"/>
  <c r="K123" i="2"/>
  <c r="I115" i="2"/>
  <c r="I7" i="11" s="1"/>
  <c r="H118" i="2"/>
  <c r="H10" i="11" s="1"/>
  <c r="AX84" i="2"/>
  <c r="AQ102" i="2"/>
  <c r="G116" i="2"/>
  <c r="G8" i="11" s="1"/>
  <c r="AV93" i="2"/>
  <c r="BM84" i="3"/>
  <c r="BK84" i="3"/>
  <c r="BM86" i="3"/>
  <c r="BN84" i="3"/>
  <c r="AR88" i="2"/>
  <c r="J47" i="2"/>
  <c r="J117" i="2" s="1"/>
  <c r="J9" i="11" s="1"/>
  <c r="AW87" i="2"/>
  <c r="AV82" i="2"/>
  <c r="G9" i="6" s="1"/>
  <c r="I4" i="2"/>
  <c r="AV87" i="2"/>
  <c r="N9" i="7" s="1"/>
  <c r="U9" i="7" s="1"/>
  <c r="AA9" i="7" s="1"/>
  <c r="I30" i="2"/>
  <c r="I87" i="2" s="1"/>
  <c r="AT82" i="2"/>
  <c r="E9" i="6" s="1"/>
  <c r="G4" i="2"/>
  <c r="AT87" i="2"/>
  <c r="L9" i="7" s="1"/>
  <c r="S9" i="7" s="1"/>
  <c r="Y9" i="7" s="1"/>
  <c r="G30" i="2"/>
  <c r="AM102" i="2"/>
  <c r="AW82" i="2"/>
  <c r="O18" i="7" s="1"/>
  <c r="V18" i="7" s="1"/>
  <c r="AB18" i="7" s="1"/>
  <c r="J4" i="2"/>
  <c r="F30" i="2"/>
  <c r="AS87" i="2"/>
  <c r="K9" i="7" s="1"/>
  <c r="R9" i="7" s="1"/>
  <c r="X9" i="7" s="1"/>
  <c r="AS86" i="2"/>
  <c r="F31" i="2"/>
  <c r="AU84" i="2"/>
  <c r="H6" i="2"/>
  <c r="H101" i="2" s="1"/>
  <c r="AS84" i="2"/>
  <c r="F6" i="2"/>
  <c r="AT84" i="2"/>
  <c r="G6" i="2"/>
  <c r="AT101" i="2"/>
  <c r="AW84" i="2"/>
  <c r="AS92" i="2"/>
  <c r="AV84" i="2"/>
  <c r="N24" i="7" s="1"/>
  <c r="U24" i="7" s="1"/>
  <c r="AA24" i="7" s="1"/>
  <c r="I6" i="2"/>
  <c r="AX82" i="2"/>
  <c r="AS82" i="2"/>
  <c r="K18" i="7" s="1"/>
  <c r="R18" i="7" s="1"/>
  <c r="X18" i="7" s="1"/>
  <c r="F4" i="2"/>
  <c r="AV101" i="2"/>
  <c r="BL84" i="3"/>
  <c r="AX83" i="3"/>
  <c r="AY82" i="3"/>
  <c r="AV86" i="3"/>
  <c r="AX86" i="3"/>
  <c r="AU83" i="3"/>
  <c r="J87" i="3"/>
  <c r="AY86" i="3"/>
  <c r="AX82" i="3"/>
  <c r="AW83" i="3"/>
  <c r="AP6" i="3"/>
  <c r="AO84" i="3"/>
  <c r="M25" i="7" s="1"/>
  <c r="T25" i="7" s="1"/>
  <c r="Z25" i="7" s="1"/>
  <c r="AV84" i="3"/>
  <c r="H6" i="3"/>
  <c r="H84" i="3" s="1"/>
  <c r="AU86" i="3"/>
  <c r="F84" i="3"/>
  <c r="AW86" i="3"/>
  <c r="AV82" i="3"/>
  <c r="AU82" i="3"/>
  <c r="AV83" i="3"/>
  <c r="AT82" i="3"/>
  <c r="AT88" i="3" s="1"/>
  <c r="F87" i="3"/>
  <c r="BK83" i="3"/>
  <c r="BI82" i="3"/>
  <c r="BL82" i="3"/>
  <c r="BM82" i="3"/>
  <c r="BJ82" i="3"/>
  <c r="BK86" i="3"/>
  <c r="BN86" i="3"/>
  <c r="BL86" i="3"/>
  <c r="BK82" i="3"/>
  <c r="BN83" i="3"/>
  <c r="BN82" i="3"/>
  <c r="BL83" i="3"/>
  <c r="AQ3" i="3"/>
  <c r="AX3" i="3" s="1"/>
  <c r="AL3" i="3"/>
  <c r="AR3" i="3" s="1"/>
  <c r="AY3" i="3" s="1"/>
  <c r="AR102" i="2"/>
  <c r="F94" i="2"/>
  <c r="AP102" i="2"/>
  <c r="K94" i="2"/>
  <c r="G87" i="2"/>
  <c r="H94" i="2"/>
  <c r="AW77" i="2"/>
  <c r="AN95" i="2"/>
  <c r="H94" i="3"/>
  <c r="K83" i="3"/>
  <c r="G94" i="3"/>
  <c r="AV94" i="3"/>
  <c r="F92" i="3"/>
  <c r="AT92" i="3"/>
  <c r="G84" i="3"/>
  <c r="K82" i="3"/>
  <c r="K94" i="3"/>
  <c r="I83" i="3"/>
  <c r="AY94" i="3"/>
  <c r="H82" i="3"/>
  <c r="AU92" i="3"/>
  <c r="K87" i="3"/>
  <c r="G83" i="3"/>
  <c r="J83" i="3"/>
  <c r="AX98" i="2"/>
  <c r="H82" i="2"/>
  <c r="AX91" i="2"/>
  <c r="I94" i="2"/>
  <c r="G100" i="2"/>
  <c r="AW92" i="2"/>
  <c r="F100" i="2"/>
  <c r="AS91" i="2"/>
  <c r="AW99" i="2"/>
  <c r="J94" i="2"/>
  <c r="AX99" i="2"/>
  <c r="AM88" i="2"/>
  <c r="AQ88" i="2"/>
  <c r="K86" i="3"/>
  <c r="AT77" i="3"/>
  <c r="J91" i="3"/>
  <c r="J82" i="3"/>
  <c r="G92" i="3"/>
  <c r="I91" i="3"/>
  <c r="AT93" i="3"/>
  <c r="F83" i="3"/>
  <c r="G91" i="3"/>
  <c r="AX91" i="3"/>
  <c r="G82" i="3"/>
  <c r="G86" i="3"/>
  <c r="AY91" i="3"/>
  <c r="H83" i="3"/>
  <c r="AW91" i="3"/>
  <c r="I82" i="3"/>
  <c r="AV91" i="3"/>
  <c r="P6" i="7"/>
  <c r="I4" i="6"/>
  <c r="K93" i="3"/>
  <c r="M19" i="7"/>
  <c r="T19" i="7" s="1"/>
  <c r="Z19" i="7" s="1"/>
  <c r="W7" i="7"/>
  <c r="AC7" i="7" s="1"/>
  <c r="F34" i="2"/>
  <c r="F86" i="2" s="1"/>
  <c r="AU91" i="3"/>
  <c r="AY93" i="3"/>
  <c r="F93" i="3"/>
  <c r="H93" i="3"/>
  <c r="K6" i="2"/>
  <c r="AX77" i="2"/>
  <c r="AX101" i="2"/>
  <c r="AV93" i="3"/>
  <c r="U7" i="7"/>
  <c r="AA7" i="7" s="1"/>
  <c r="G87" i="3"/>
  <c r="G34" i="2"/>
  <c r="G86" i="2" s="1"/>
  <c r="I34" i="2"/>
  <c r="I86" i="2" s="1"/>
  <c r="J54" i="2"/>
  <c r="AW98" i="2"/>
  <c r="J6" i="2"/>
  <c r="AW101" i="2"/>
  <c r="AU94" i="3"/>
  <c r="H87" i="3"/>
  <c r="AQ95" i="2"/>
  <c r="K91" i="3"/>
  <c r="J28" i="2"/>
  <c r="J82" i="2" s="1"/>
  <c r="I86" i="3"/>
  <c r="H34" i="2"/>
  <c r="AV92" i="3"/>
  <c r="F23" i="5"/>
  <c r="E19" i="6" s="1"/>
  <c r="G23" i="5"/>
  <c r="F19" i="6" s="1"/>
  <c r="E23" i="5"/>
  <c r="D19" i="6" s="1"/>
  <c r="H23" i="5"/>
  <c r="G19" i="6" s="1"/>
  <c r="I23" i="5"/>
  <c r="H19" i="6" s="1"/>
  <c r="J23" i="5"/>
  <c r="I19" i="6" s="1"/>
  <c r="AN95" i="3"/>
  <c r="I100" i="2"/>
  <c r="F9" i="6"/>
  <c r="M18" i="7"/>
  <c r="T18" i="7" s="1"/>
  <c r="Z18" i="7" s="1"/>
  <c r="T7" i="7"/>
  <c r="Z7" i="7" s="1"/>
  <c r="AX93" i="2"/>
  <c r="AU77" i="3"/>
  <c r="AT99" i="2"/>
  <c r="K28" i="2"/>
  <c r="K82" i="2" s="1"/>
  <c r="I87" i="3"/>
  <c r="H86" i="3"/>
  <c r="F64" i="2"/>
  <c r="H91" i="3"/>
  <c r="AP95" i="2"/>
  <c r="K64" i="2"/>
  <c r="AO95" i="3"/>
  <c r="H100" i="2"/>
  <c r="K38" i="2"/>
  <c r="I64" i="2"/>
  <c r="I92" i="2" s="1"/>
  <c r="AM95" i="3"/>
  <c r="V7" i="7"/>
  <c r="AB7" i="7" s="1"/>
  <c r="AM88" i="3"/>
  <c r="K19" i="7"/>
  <c r="R19" i="7" s="1"/>
  <c r="X19" i="7" s="1"/>
  <c r="AV77" i="3"/>
  <c r="AX94" i="3"/>
  <c r="H64" i="2"/>
  <c r="H84" i="2" s="1"/>
  <c r="J10" i="2"/>
  <c r="AW91" i="2"/>
  <c r="F82" i="3"/>
  <c r="F91" i="3"/>
  <c r="H86" i="2"/>
  <c r="G94" i="2"/>
  <c r="J86" i="3"/>
  <c r="J100" i="2"/>
  <c r="K100" i="2"/>
  <c r="AU91" i="2"/>
  <c r="AU95" i="2" s="1"/>
  <c r="G93" i="2"/>
  <c r="G98" i="2"/>
  <c r="F93" i="2"/>
  <c r="F98" i="2"/>
  <c r="J94" i="3"/>
  <c r="J93" i="3"/>
  <c r="G64" i="2"/>
  <c r="I10" i="2"/>
  <c r="AT91" i="3"/>
  <c r="I28" i="2"/>
  <c r="G82" i="2"/>
  <c r="P19" i="7"/>
  <c r="W19" i="7" s="1"/>
  <c r="AC19" i="7" s="1"/>
  <c r="AW93" i="2"/>
  <c r="H93" i="2"/>
  <c r="H98" i="2"/>
  <c r="M9" i="7"/>
  <c r="T9" i="7" s="1"/>
  <c r="Z9" i="7" s="1"/>
  <c r="F5" i="6"/>
  <c r="O5" i="6" s="1"/>
  <c r="M8" i="7" s="1"/>
  <c r="T8" i="7" s="1"/>
  <c r="Z8" i="7" s="1"/>
  <c r="AS99" i="2"/>
  <c r="AS102" i="2" s="1"/>
  <c r="AX93" i="3"/>
  <c r="AU99" i="2"/>
  <c r="AU102" i="2" s="1"/>
  <c r="J64" i="2"/>
  <c r="H10" i="2"/>
  <c r="L19" i="7"/>
  <c r="S19" i="7" s="1"/>
  <c r="Y19" i="7" s="1"/>
  <c r="AN88" i="3"/>
  <c r="AV91" i="2"/>
  <c r="R7" i="7"/>
  <c r="X7" i="7" s="1"/>
  <c r="J34" i="2"/>
  <c r="J86" i="2" s="1"/>
  <c r="AX92" i="2"/>
  <c r="I93" i="3"/>
  <c r="G10" i="2"/>
  <c r="AT91" i="2"/>
  <c r="AT95" i="2" s="1"/>
  <c r="AT77" i="2"/>
  <c r="J30" i="2"/>
  <c r="J87" i="2" s="1"/>
  <c r="I93" i="2"/>
  <c r="I98" i="2"/>
  <c r="J93" i="2"/>
  <c r="K34" i="2"/>
  <c r="AW94" i="3"/>
  <c r="AV92" i="2"/>
  <c r="AU93" i="3"/>
  <c r="AW93" i="3"/>
  <c r="F10" i="2"/>
  <c r="AS77" i="2"/>
  <c r="AV77" i="2"/>
  <c r="S7" i="7"/>
  <c r="Y7" i="7" s="1"/>
  <c r="K54" i="2"/>
  <c r="K84" i="2" s="1"/>
  <c r="I94" i="3"/>
  <c r="AV99" i="2"/>
  <c r="AV102" i="2" s="1"/>
  <c r="G93" i="3"/>
  <c r="K10" i="2"/>
  <c r="K30" i="2"/>
  <c r="K87" i="2" s="1"/>
  <c r="F86" i="3"/>
  <c r="AU77" i="2"/>
  <c r="J111" i="3" l="1"/>
  <c r="J31" i="11"/>
  <c r="F111" i="3"/>
  <c r="F31" i="11"/>
  <c r="I111" i="3"/>
  <c r="I31" i="11"/>
  <c r="K111" i="3"/>
  <c r="K31" i="11"/>
  <c r="K107" i="3"/>
  <c r="K24" i="11"/>
  <c r="H111" i="3"/>
  <c r="H31" i="11"/>
  <c r="J107" i="3"/>
  <c r="J24" i="11"/>
  <c r="F107" i="3"/>
  <c r="H92" i="3"/>
  <c r="H95" i="3" s="1"/>
  <c r="G107" i="3"/>
  <c r="G27" i="11"/>
  <c r="H107" i="3"/>
  <c r="H24" i="11"/>
  <c r="G111" i="3"/>
  <c r="G31" i="11"/>
  <c r="I101" i="2"/>
  <c r="L18" i="7"/>
  <c r="S18" i="7" s="1"/>
  <c r="Y18" i="7" s="1"/>
  <c r="AW120" i="2"/>
  <c r="F15" i="11"/>
  <c r="F124" i="2"/>
  <c r="G101" i="2"/>
  <c r="G16" i="11"/>
  <c r="R6" i="11" s="1"/>
  <c r="H128" i="2"/>
  <c r="K15" i="11"/>
  <c r="K124" i="2"/>
  <c r="I16" i="11"/>
  <c r="R8" i="11" s="1"/>
  <c r="H130" i="2"/>
  <c r="H16" i="11"/>
  <c r="R7" i="11" s="1"/>
  <c r="H129" i="2"/>
  <c r="I82" i="2"/>
  <c r="K92" i="2"/>
  <c r="F87" i="2"/>
  <c r="J16" i="11"/>
  <c r="R9" i="11" s="1"/>
  <c r="H131" i="2"/>
  <c r="AS120" i="2"/>
  <c r="AO88" i="3"/>
  <c r="I107" i="3"/>
  <c r="G114" i="2"/>
  <c r="H114" i="2"/>
  <c r="K114" i="2"/>
  <c r="N18" i="7"/>
  <c r="U18" i="7" s="1"/>
  <c r="AA18" i="7" s="1"/>
  <c r="F114" i="2"/>
  <c r="I114" i="2"/>
  <c r="G92" i="2"/>
  <c r="J114" i="2"/>
  <c r="F92" i="2"/>
  <c r="F101" i="2"/>
  <c r="AS95" i="2"/>
  <c r="G5" i="6"/>
  <c r="P5" i="6" s="1"/>
  <c r="N8" i="7" s="1"/>
  <c r="U8" i="7" s="1"/>
  <c r="AA8" i="7" s="1"/>
  <c r="H9" i="6"/>
  <c r="E5" i="6"/>
  <c r="N5" i="6" s="1"/>
  <c r="L8" i="7" s="1"/>
  <c r="S8" i="7" s="1"/>
  <c r="Y8" i="7" s="1"/>
  <c r="AT102" i="2"/>
  <c r="G11" i="6"/>
  <c r="P11" i="6" s="1"/>
  <c r="N23" i="7" s="1"/>
  <c r="U23" i="7" s="1"/>
  <c r="AA23" i="7" s="1"/>
  <c r="D9" i="6"/>
  <c r="M9" i="6" s="1"/>
  <c r="K17" i="7" s="1"/>
  <c r="R17" i="7" s="1"/>
  <c r="X17" i="7" s="1"/>
  <c r="G84" i="2"/>
  <c r="F82" i="2"/>
  <c r="F84" i="2"/>
  <c r="E11" i="6"/>
  <c r="N11" i="6" s="1"/>
  <c r="L23" i="7" s="1"/>
  <c r="S23" i="7" s="1"/>
  <c r="Y23" i="7" s="1"/>
  <c r="L24" i="7"/>
  <c r="S24" i="7" s="1"/>
  <c r="Y24" i="7" s="1"/>
  <c r="D11" i="6"/>
  <c r="M11" i="6" s="1"/>
  <c r="K23" i="7" s="1"/>
  <c r="R23" i="7" s="1"/>
  <c r="X23" i="7" s="1"/>
  <c r="K24" i="7"/>
  <c r="R24" i="7" s="1"/>
  <c r="X24" i="7" s="1"/>
  <c r="M24" i="7"/>
  <c r="T24" i="7" s="1"/>
  <c r="Z24" i="7" s="1"/>
  <c r="F11" i="6"/>
  <c r="O11" i="6" s="1"/>
  <c r="M23" i="7" s="1"/>
  <c r="T23" i="7" s="1"/>
  <c r="Z23" i="7" s="1"/>
  <c r="I84" i="2"/>
  <c r="D5" i="6"/>
  <c r="M5" i="6" s="1"/>
  <c r="K8" i="7" s="1"/>
  <c r="R8" i="7" s="1"/>
  <c r="X8" i="7" s="1"/>
  <c r="J84" i="2"/>
  <c r="AQ6" i="3"/>
  <c r="AP84" i="3"/>
  <c r="I6" i="3"/>
  <c r="AP92" i="3"/>
  <c r="AP95" i="3" s="1"/>
  <c r="AP77" i="3"/>
  <c r="AU88" i="3"/>
  <c r="AV88" i="3"/>
  <c r="AT95" i="3"/>
  <c r="L29" i="7"/>
  <c r="S29" i="7" s="1"/>
  <c r="Y29" i="7" s="1"/>
  <c r="H91" i="2"/>
  <c r="F83" i="2"/>
  <c r="G107" i="2"/>
  <c r="J107" i="2"/>
  <c r="K91" i="2"/>
  <c r="I83" i="2"/>
  <c r="AX102" i="2"/>
  <c r="H107" i="2"/>
  <c r="I106" i="2"/>
  <c r="J99" i="2"/>
  <c r="K98" i="2"/>
  <c r="J92" i="2"/>
  <c r="F106" i="2"/>
  <c r="C4" i="4" s="1"/>
  <c r="K86" i="2"/>
  <c r="AX95" i="2"/>
  <c r="AU88" i="2"/>
  <c r="AV95" i="3"/>
  <c r="H88" i="3"/>
  <c r="K29" i="7"/>
  <c r="R29" i="7" s="1"/>
  <c r="X29" i="7" s="1"/>
  <c r="G95" i="3"/>
  <c r="G88" i="3"/>
  <c r="F88" i="3"/>
  <c r="K106" i="2"/>
  <c r="K77" i="2"/>
  <c r="H5" i="6"/>
  <c r="Q5" i="6" s="1"/>
  <c r="O8" i="7" s="1"/>
  <c r="V8" i="7" s="1"/>
  <c r="AB8" i="7" s="1"/>
  <c r="O9" i="7"/>
  <c r="V9" i="7" s="1"/>
  <c r="AB9" i="7" s="1"/>
  <c r="F99" i="2"/>
  <c r="F95" i="3"/>
  <c r="J83" i="2"/>
  <c r="J77" i="2"/>
  <c r="J101" i="2"/>
  <c r="J108" i="2"/>
  <c r="J105" i="2"/>
  <c r="F107" i="2"/>
  <c r="C10" i="4" s="1"/>
  <c r="F105" i="2"/>
  <c r="R4" i="6"/>
  <c r="AW102" i="2"/>
  <c r="F91" i="2"/>
  <c r="K105" i="2"/>
  <c r="W6" i="7"/>
  <c r="AC6" i="7" s="1"/>
  <c r="I11" i="6"/>
  <c r="R11" i="6" s="1"/>
  <c r="P23" i="7" s="1"/>
  <c r="W23" i="7" s="1"/>
  <c r="AC23" i="7" s="1"/>
  <c r="P24" i="7"/>
  <c r="W24" i="7" s="1"/>
  <c r="AC24" i="7" s="1"/>
  <c r="AW95" i="2"/>
  <c r="G99" i="2"/>
  <c r="G102" i="2" s="1"/>
  <c r="H106" i="2"/>
  <c r="O24" i="7"/>
  <c r="V24" i="7" s="1"/>
  <c r="AB24" i="7" s="1"/>
  <c r="H11" i="6"/>
  <c r="Q11" i="6" s="1"/>
  <c r="O23" i="7" s="1"/>
  <c r="V23" i="7" s="1"/>
  <c r="AB23" i="7" s="1"/>
  <c r="K99" i="2"/>
  <c r="N21" i="7"/>
  <c r="U21" i="7" s="1"/>
  <c r="AA21" i="7" s="1"/>
  <c r="G10" i="6"/>
  <c r="P10" i="6" s="1"/>
  <c r="N20" i="7" s="1"/>
  <c r="U20" i="7" s="1"/>
  <c r="AA20" i="7" s="1"/>
  <c r="O6" i="7"/>
  <c r="H4" i="6"/>
  <c r="AW88" i="2"/>
  <c r="Q9" i="6"/>
  <c r="J91" i="2"/>
  <c r="G106" i="2"/>
  <c r="I99" i="2"/>
  <c r="I102" i="2" s="1"/>
  <c r="I5" i="6"/>
  <c r="R5" i="6" s="1"/>
  <c r="P8" i="7" s="1"/>
  <c r="W8" i="7" s="1"/>
  <c r="AC8" i="7" s="1"/>
  <c r="P9" i="7"/>
  <c r="W9" i="7" s="1"/>
  <c r="AC9" i="7" s="1"/>
  <c r="H99" i="2"/>
  <c r="H102" i="2" s="1"/>
  <c r="G108" i="2"/>
  <c r="F4" i="6"/>
  <c r="M6" i="7"/>
  <c r="K93" i="2"/>
  <c r="I108" i="2"/>
  <c r="AU95" i="3"/>
  <c r="H92" i="2"/>
  <c r="G77" i="2"/>
  <c r="K108" i="2"/>
  <c r="L21" i="7"/>
  <c r="S21" i="7" s="1"/>
  <c r="Y21" i="7" s="1"/>
  <c r="E10" i="6"/>
  <c r="N10" i="6" s="1"/>
  <c r="L20" i="7" s="1"/>
  <c r="S20" i="7" s="1"/>
  <c r="Y20" i="7" s="1"/>
  <c r="AT88" i="2"/>
  <c r="AT89" i="2" s="1"/>
  <c r="I77" i="2"/>
  <c r="I10" i="6"/>
  <c r="R10" i="6" s="1"/>
  <c r="P20" i="7" s="1"/>
  <c r="W20" i="7" s="1"/>
  <c r="AC20" i="7" s="1"/>
  <c r="P21" i="7"/>
  <c r="W21" i="7" s="1"/>
  <c r="AC21" i="7" s="1"/>
  <c r="D4" i="6"/>
  <c r="K6" i="7"/>
  <c r="J98" i="2"/>
  <c r="N9" i="6"/>
  <c r="K21" i="7"/>
  <c r="R21" i="7" s="1"/>
  <c r="X21" i="7" s="1"/>
  <c r="D10" i="6"/>
  <c r="AS88" i="2"/>
  <c r="I91" i="2"/>
  <c r="I95" i="2" s="1"/>
  <c r="M29" i="7"/>
  <c r="T29" i="7" s="1"/>
  <c r="Z29" i="7" s="1"/>
  <c r="K83" i="2"/>
  <c r="K107" i="2"/>
  <c r="K101" i="2"/>
  <c r="E4" i="6"/>
  <c r="L6" i="7"/>
  <c r="H105" i="2"/>
  <c r="G83" i="2"/>
  <c r="G88" i="2" s="1"/>
  <c r="H77" i="2"/>
  <c r="J106" i="2"/>
  <c r="I105" i="2"/>
  <c r="G105" i="2"/>
  <c r="F108" i="2"/>
  <c r="C9" i="4" s="1"/>
  <c r="AV95" i="2"/>
  <c r="O9" i="6"/>
  <c r="AV88" i="2"/>
  <c r="G4" i="6"/>
  <c r="N6" i="7"/>
  <c r="H108" i="2"/>
  <c r="P18" i="7"/>
  <c r="W18" i="7" s="1"/>
  <c r="AC18" i="7" s="1"/>
  <c r="I9" i="6"/>
  <c r="AX88" i="2"/>
  <c r="P9" i="6"/>
  <c r="H10" i="6"/>
  <c r="Q10" i="6" s="1"/>
  <c r="O20" i="7" s="1"/>
  <c r="V20" i="7" s="1"/>
  <c r="AB20" i="7" s="1"/>
  <c r="O21" i="7"/>
  <c r="V21" i="7" s="1"/>
  <c r="AB21" i="7" s="1"/>
  <c r="I107" i="2"/>
  <c r="F10" i="4" s="1"/>
  <c r="G91" i="2"/>
  <c r="G95" i="2" s="1"/>
  <c r="M21" i="7"/>
  <c r="T21" i="7" s="1"/>
  <c r="Z21" i="7" s="1"/>
  <c r="F10" i="6"/>
  <c r="O10" i="6" s="1"/>
  <c r="M20" i="7" s="1"/>
  <c r="T20" i="7" s="1"/>
  <c r="Z20" i="7" s="1"/>
  <c r="H83" i="2"/>
  <c r="H88" i="2" s="1"/>
  <c r="F77" i="2"/>
  <c r="G114" i="3" l="1"/>
  <c r="F28" i="11"/>
  <c r="O5" i="11" s="1"/>
  <c r="G118" i="3"/>
  <c r="J28" i="11"/>
  <c r="O9" i="11" s="1"/>
  <c r="G117" i="3"/>
  <c r="I28" i="11"/>
  <c r="O8" i="11" s="1"/>
  <c r="H32" i="11"/>
  <c r="Q7" i="11" s="1"/>
  <c r="H116" i="3"/>
  <c r="G119" i="3"/>
  <c r="K28" i="11"/>
  <c r="O10" i="11" s="1"/>
  <c r="K32" i="11"/>
  <c r="Q10" i="11" s="1"/>
  <c r="H119" i="3"/>
  <c r="G32" i="11"/>
  <c r="Q6" i="11" s="1"/>
  <c r="H115" i="3"/>
  <c r="I32" i="11"/>
  <c r="Q8" i="11" s="1"/>
  <c r="H117" i="3"/>
  <c r="G116" i="3"/>
  <c r="H28" i="11"/>
  <c r="O7" i="11" s="1"/>
  <c r="F32" i="11"/>
  <c r="Q5" i="11" s="1"/>
  <c r="H114" i="3"/>
  <c r="G115" i="3"/>
  <c r="G28" i="11"/>
  <c r="O6" i="11" s="1"/>
  <c r="J32" i="11"/>
  <c r="Q9" i="11" s="1"/>
  <c r="H118" i="3"/>
  <c r="F95" i="2"/>
  <c r="J6" i="11"/>
  <c r="J120" i="2"/>
  <c r="I6" i="11"/>
  <c r="I120" i="2"/>
  <c r="F120" i="2"/>
  <c r="F12" i="11" s="1"/>
  <c r="P5" i="11" s="1"/>
  <c r="F6" i="11"/>
  <c r="J88" i="2"/>
  <c r="K16" i="11"/>
  <c r="R10" i="11" s="1"/>
  <c r="H132" i="2"/>
  <c r="K6" i="11"/>
  <c r="K120" i="2"/>
  <c r="H6" i="11"/>
  <c r="H120" i="2"/>
  <c r="G6" i="11"/>
  <c r="G120" i="2"/>
  <c r="F16" i="11"/>
  <c r="R5" i="11" s="1"/>
  <c r="H127" i="2"/>
  <c r="F102" i="2"/>
  <c r="F88" i="2"/>
  <c r="H95" i="2"/>
  <c r="I88" i="2"/>
  <c r="J95" i="2"/>
  <c r="E10" i="4"/>
  <c r="I84" i="3"/>
  <c r="I88" i="3" s="1"/>
  <c r="I92" i="3"/>
  <c r="I95" i="3" s="1"/>
  <c r="N25" i="7"/>
  <c r="AP88" i="3"/>
  <c r="AW84" i="3"/>
  <c r="AW88" i="3" s="1"/>
  <c r="AW92" i="3"/>
  <c r="AW95" i="3" s="1"/>
  <c r="AW77" i="3"/>
  <c r="AR6" i="3"/>
  <c r="AQ84" i="3"/>
  <c r="J6" i="3"/>
  <c r="AQ77" i="3"/>
  <c r="AQ92" i="3"/>
  <c r="AQ95" i="3" s="1"/>
  <c r="K88" i="2"/>
  <c r="H10" i="4"/>
  <c r="K95" i="2"/>
  <c r="G4" i="4"/>
  <c r="F4" i="4"/>
  <c r="D4" i="4"/>
  <c r="E12" i="6"/>
  <c r="K102" i="2"/>
  <c r="D9" i="4"/>
  <c r="F9" i="4"/>
  <c r="H9" i="4"/>
  <c r="I6" i="6"/>
  <c r="R6" i="7"/>
  <c r="X6" i="7" s="1"/>
  <c r="K28" i="7"/>
  <c r="R28" i="7" s="1"/>
  <c r="X28" i="7" s="1"/>
  <c r="H6" i="6"/>
  <c r="Q4" i="6"/>
  <c r="D6" i="6"/>
  <c r="M4" i="6"/>
  <c r="V6" i="7"/>
  <c r="AB6" i="7" s="1"/>
  <c r="O28" i="7"/>
  <c r="V28" i="7" s="1"/>
  <c r="AB28" i="7" s="1"/>
  <c r="P28" i="7"/>
  <c r="W28" i="7" s="1"/>
  <c r="AC28" i="7" s="1"/>
  <c r="T6" i="7"/>
  <c r="Z6" i="7" s="1"/>
  <c r="M28" i="7"/>
  <c r="T28" i="7" s="1"/>
  <c r="Z28" i="7" s="1"/>
  <c r="O4" i="6"/>
  <c r="F6" i="6"/>
  <c r="H4" i="4"/>
  <c r="G12" i="6"/>
  <c r="E5" i="4"/>
  <c r="H109" i="2"/>
  <c r="E4" i="4"/>
  <c r="P5" i="7"/>
  <c r="R6" i="6"/>
  <c r="F5" i="4"/>
  <c r="I109" i="2"/>
  <c r="P12" i="6"/>
  <c r="N17" i="7"/>
  <c r="U17" i="7" s="1"/>
  <c r="AA17" i="7" s="1"/>
  <c r="C5" i="4"/>
  <c r="C14" i="4" s="1"/>
  <c r="F109" i="2"/>
  <c r="P4" i="6"/>
  <c r="G6" i="6"/>
  <c r="S6" i="7"/>
  <c r="Y6" i="7" s="1"/>
  <c r="L28" i="7"/>
  <c r="S28" i="7" s="1"/>
  <c r="Y28" i="7" s="1"/>
  <c r="U6" i="7"/>
  <c r="AA6" i="7" s="1"/>
  <c r="N28" i="7"/>
  <c r="U28" i="7" s="1"/>
  <c r="AA28" i="7" s="1"/>
  <c r="F12" i="6"/>
  <c r="M17" i="7"/>
  <c r="T17" i="7" s="1"/>
  <c r="Z17" i="7" s="1"/>
  <c r="O12" i="6"/>
  <c r="I12" i="6"/>
  <c r="R9" i="6"/>
  <c r="E6" i="6"/>
  <c r="N4" i="6"/>
  <c r="M10" i="6"/>
  <c r="D12" i="6"/>
  <c r="G5" i="4"/>
  <c r="J109" i="2"/>
  <c r="G10" i="4"/>
  <c r="G9" i="4"/>
  <c r="H5" i="4"/>
  <c r="K109" i="2"/>
  <c r="Q12" i="6"/>
  <c r="O17" i="7"/>
  <c r="V17" i="7" s="1"/>
  <c r="AB17" i="7" s="1"/>
  <c r="D10" i="4"/>
  <c r="D5" i="4"/>
  <c r="G109" i="2"/>
  <c r="L17" i="7"/>
  <c r="S17" i="7" s="1"/>
  <c r="Y17" i="7" s="1"/>
  <c r="N12" i="6"/>
  <c r="H12" i="6"/>
  <c r="E9" i="4"/>
  <c r="J102" i="2"/>
  <c r="G12" i="11" l="1"/>
  <c r="P6" i="11" s="1"/>
  <c r="G128" i="2"/>
  <c r="H12" i="11"/>
  <c r="P7" i="11" s="1"/>
  <c r="G129" i="2"/>
  <c r="K12" i="11"/>
  <c r="P10" i="11" s="1"/>
  <c r="G132" i="2"/>
  <c r="I12" i="11"/>
  <c r="P8" i="11" s="1"/>
  <c r="G130" i="2"/>
  <c r="G127" i="2"/>
  <c r="J12" i="11"/>
  <c r="P9" i="11" s="1"/>
  <c r="G131" i="2"/>
  <c r="F14" i="4"/>
  <c r="O25" i="7"/>
  <c r="AQ88" i="3"/>
  <c r="AR84" i="3"/>
  <c r="K6" i="3"/>
  <c r="AR77" i="3"/>
  <c r="AR92" i="3"/>
  <c r="AR95" i="3" s="1"/>
  <c r="AX84" i="3"/>
  <c r="AX88" i="3" s="1"/>
  <c r="AX92" i="3"/>
  <c r="AX95" i="3" s="1"/>
  <c r="AX77" i="3"/>
  <c r="U25" i="7"/>
  <c r="AA25" i="7" s="1"/>
  <c r="N29" i="7"/>
  <c r="U29" i="7" s="1"/>
  <c r="AA29" i="7" s="1"/>
  <c r="J84" i="3"/>
  <c r="J88" i="3" s="1"/>
  <c r="J92" i="3"/>
  <c r="J95" i="3" s="1"/>
  <c r="E14" i="6"/>
  <c r="E20" i="6" s="1"/>
  <c r="E21" i="6" s="1"/>
  <c r="D14" i="4"/>
  <c r="I14" i="6"/>
  <c r="I20" i="6" s="1"/>
  <c r="I21" i="6" s="1"/>
  <c r="G14" i="6"/>
  <c r="G20" i="6" s="1"/>
  <c r="G21" i="6" s="1"/>
  <c r="F14" i="6"/>
  <c r="F20" i="6" s="1"/>
  <c r="F21" i="6" s="1"/>
  <c r="G14" i="4"/>
  <c r="H14" i="6"/>
  <c r="H20" i="6" s="1"/>
  <c r="H21" i="6" s="1"/>
  <c r="H14" i="4"/>
  <c r="P6" i="6"/>
  <c r="P14" i="6" s="1"/>
  <c r="N5" i="7"/>
  <c r="O6" i="6"/>
  <c r="O14" i="6" s="1"/>
  <c r="M5" i="7"/>
  <c r="K20" i="7"/>
  <c r="R20" i="7" s="1"/>
  <c r="X20" i="7" s="1"/>
  <c r="M12" i="6"/>
  <c r="L5" i="7"/>
  <c r="N6" i="6"/>
  <c r="N14" i="6" s="1"/>
  <c r="P17" i="7"/>
  <c r="W17" i="7" s="1"/>
  <c r="AC17" i="7" s="1"/>
  <c r="R12" i="6"/>
  <c r="R14" i="6" s="1"/>
  <c r="K5" i="7"/>
  <c r="M6" i="6"/>
  <c r="D14" i="6"/>
  <c r="D20" i="6" s="1"/>
  <c r="D21" i="6" s="1"/>
  <c r="W5" i="7"/>
  <c r="AC5" i="7" s="1"/>
  <c r="E14" i="4"/>
  <c r="Q6" i="6"/>
  <c r="Q14" i="6" s="1"/>
  <c r="O5" i="7"/>
  <c r="K84" i="3" l="1"/>
  <c r="K88" i="3" s="1"/>
  <c r="K92" i="3"/>
  <c r="K95" i="3" s="1"/>
  <c r="AY84" i="3"/>
  <c r="AY88" i="3" s="1"/>
  <c r="AY77" i="3"/>
  <c r="AY92" i="3"/>
  <c r="AY95" i="3" s="1"/>
  <c r="P25" i="7"/>
  <c r="AR88" i="3"/>
  <c r="V25" i="7"/>
  <c r="AB25" i="7" s="1"/>
  <c r="O29" i="7"/>
  <c r="V29" i="7" s="1"/>
  <c r="AB29" i="7" s="1"/>
  <c r="M14" i="6"/>
  <c r="P27" i="7"/>
  <c r="W27" i="7" s="1"/>
  <c r="AC27" i="7" s="1"/>
  <c r="R5" i="7"/>
  <c r="X5" i="7" s="1"/>
  <c r="K27" i="7"/>
  <c r="R27" i="7" s="1"/>
  <c r="X27" i="7" s="1"/>
  <c r="S5" i="7"/>
  <c r="Y5" i="7" s="1"/>
  <c r="L27" i="7"/>
  <c r="S27" i="7" s="1"/>
  <c r="Y27" i="7" s="1"/>
  <c r="T5" i="7"/>
  <c r="Z5" i="7" s="1"/>
  <c r="M27" i="7"/>
  <c r="T27" i="7" s="1"/>
  <c r="Z27" i="7" s="1"/>
  <c r="V5" i="7"/>
  <c r="AB5" i="7" s="1"/>
  <c r="O27" i="7"/>
  <c r="V27" i="7" s="1"/>
  <c r="AB27" i="7" s="1"/>
  <c r="U5" i="7"/>
  <c r="AA5" i="7" s="1"/>
  <c r="N27" i="7"/>
  <c r="U27" i="7" s="1"/>
  <c r="AA27" i="7" s="1"/>
  <c r="W25" i="7" l="1"/>
  <c r="AC25" i="7" s="1"/>
  <c r="P29" i="7"/>
  <c r="W29" i="7" s="1"/>
  <c r="AC29" i="7" s="1"/>
  <c r="BB87" i="2" l="1"/>
  <c r="BC87" i="2"/>
  <c r="BE87" i="2"/>
  <c r="BD87" i="2"/>
  <c r="BD86" i="2" l="1"/>
  <c r="AZ86" i="2"/>
  <c r="BA87" i="2"/>
  <c r="BB83" i="2"/>
  <c r="AZ87" i="2"/>
  <c r="BD83" i="2"/>
  <c r="BA83" i="2"/>
  <c r="BC83" i="2"/>
  <c r="AZ83" i="2"/>
  <c r="BC99" i="2"/>
  <c r="BD94" i="2"/>
  <c r="AZ94" i="2"/>
  <c r="BE94" i="2"/>
  <c r="BB100" i="2"/>
  <c r="BE100" i="2"/>
  <c r="AZ92" i="2"/>
  <c r="AZ99" i="2"/>
  <c r="BB99" i="2"/>
  <c r="BA100" i="2"/>
  <c r="BA93" i="2"/>
  <c r="AZ100" i="2"/>
  <c r="BB94" i="2"/>
  <c r="BA94" i="2"/>
  <c r="BC94" i="2"/>
  <c r="BD93" i="2"/>
  <c r="AZ93" i="2"/>
  <c r="BC100" i="2"/>
  <c r="BE93" i="2"/>
  <c r="BD100" i="2"/>
  <c r="BA82" i="2"/>
  <c r="BD99" i="2"/>
  <c r="BD82" i="2"/>
  <c r="BE98" i="2"/>
  <c r="BE83" i="2"/>
  <c r="BB84" i="2"/>
  <c r="BA86" i="2"/>
  <c r="BB92" i="2" l="1"/>
  <c r="BE84" i="2"/>
  <c r="BD92" i="2"/>
  <c r="BA99" i="2"/>
  <c r="BB82" i="2"/>
  <c r="BA92" i="2"/>
  <c r="AZ82" i="2"/>
  <c r="BA101" i="2"/>
  <c r="BC86" i="2"/>
  <c r="BA84" i="2"/>
  <c r="BC92" i="2"/>
  <c r="BD77" i="2"/>
  <c r="BE86" i="2"/>
  <c r="BE82" i="2"/>
  <c r="BB86" i="2"/>
  <c r="BD101" i="2"/>
  <c r="BC84" i="2"/>
  <c r="BC82" i="2"/>
  <c r="AZ84" i="2"/>
  <c r="BD84" i="2" l="1"/>
  <c r="BB98" i="2"/>
  <c r="AZ101" i="2"/>
  <c r="AZ77" i="2"/>
  <c r="AZ91" i="2"/>
  <c r="AZ95" i="2" s="1"/>
  <c r="BE99" i="2"/>
  <c r="AZ98" i="2"/>
  <c r="BE92" i="2"/>
  <c r="BB101" i="2"/>
  <c r="BB102" i="2" s="1"/>
  <c r="BB77" i="2"/>
  <c r="BB91" i="2"/>
  <c r="BD98" i="2"/>
  <c r="BD102" i="2" s="1"/>
  <c r="BD91" i="2"/>
  <c r="BD95" i="2" s="1"/>
  <c r="BC101" i="2"/>
  <c r="BC91" i="2"/>
  <c r="BC77" i="2"/>
  <c r="BC98" i="2"/>
  <c r="BA98" i="2"/>
  <c r="BA102" i="2" s="1"/>
  <c r="BA88" i="2"/>
  <c r="BC93" i="2"/>
  <c r="BB93" i="2"/>
  <c r="BA77" i="2"/>
  <c r="BA91" i="2"/>
  <c r="BA95" i="2" s="1"/>
  <c r="BD88" i="2"/>
  <c r="BE77" i="2"/>
  <c r="BE101" i="2"/>
  <c r="BE88" i="2"/>
  <c r="BE91" i="2"/>
  <c r="AZ102" i="2" l="1"/>
  <c r="BC95" i="2"/>
  <c r="BE95" i="2"/>
  <c r="BB88" i="2"/>
  <c r="BB95" i="2"/>
  <c r="BC102" i="2"/>
  <c r="AZ88" i="2"/>
  <c r="BE102" i="2"/>
  <c r="BC88" i="2"/>
</calcChain>
</file>

<file path=xl/sharedStrings.xml><?xml version="1.0" encoding="utf-8"?>
<sst xmlns="http://schemas.openxmlformats.org/spreadsheetml/2006/main" count="1340" uniqueCount="130">
  <si>
    <t>Descrete Projects</t>
  </si>
  <si>
    <t>Likelihood %</t>
  </si>
  <si>
    <t>Likelihood % (connected)</t>
  </si>
  <si>
    <t>Non-Committed</t>
  </si>
  <si>
    <t>Existing</t>
  </si>
  <si>
    <t>New</t>
  </si>
  <si>
    <t>Committed</t>
  </si>
  <si>
    <t>Total</t>
  </si>
  <si>
    <t>Whitby</t>
  </si>
  <si>
    <t>Veridian</t>
  </si>
  <si>
    <t>Large Use</t>
  </si>
  <si>
    <t>Sub-Totals</t>
  </si>
  <si>
    <t/>
  </si>
  <si>
    <t>Speculative (Application Received)</t>
  </si>
  <si>
    <t xml:space="preserve">Commercial </t>
  </si>
  <si>
    <t>Committed (OTC in Progress)</t>
  </si>
  <si>
    <t xml:space="preserve">Mixed Use Residential </t>
  </si>
  <si>
    <t>Committed (Deposit Received)</t>
  </si>
  <si>
    <t xml:space="preserve">Hospital </t>
  </si>
  <si>
    <t xml:space="preserve">Industrial </t>
  </si>
  <si>
    <t>Contracted (Energized)</t>
  </si>
  <si>
    <t xml:space="preserve">Residential Condo </t>
  </si>
  <si>
    <t>Project Delayed</t>
  </si>
  <si>
    <t>New in 2025</t>
  </si>
  <si>
    <t>Contracted (OTC Signed)</t>
  </si>
  <si>
    <t xml:space="preserve">High Rise Residential </t>
  </si>
  <si>
    <t>Committed (Desposit Received)</t>
  </si>
  <si>
    <t>Committed (Mou Signed and Design Desposit Received)</t>
  </si>
  <si>
    <t>Committed (Deffered by Customer)</t>
  </si>
  <si>
    <t>Project Advanced</t>
  </si>
  <si>
    <t>Residential (Long Term Care Home)</t>
  </si>
  <si>
    <t>Project Advanced &amp; Expansion volumes added after anticipated year</t>
  </si>
  <si>
    <t>Notes</t>
  </si>
  <si>
    <t>Billed kW</t>
  </si>
  <si>
    <t>%</t>
  </si>
  <si>
    <t>Peak kW</t>
  </si>
  <si>
    <t>Cumulative Change from 3-Staff 93-b</t>
  </si>
  <si>
    <t>Half-Year Rule &amp; Cumulative</t>
  </si>
  <si>
    <t>Connection Timing Adjustment
(If connected in 2025 -&gt; full amount , if not, 25% of previous year + 75% of current year)</t>
  </si>
  <si>
    <t>Connected (2025)</t>
  </si>
  <si>
    <t>Billed Load Adjustment (x 70% x 12 months)</t>
  </si>
  <si>
    <t>Probability Adjustment (x Confidence %)</t>
  </si>
  <si>
    <t>Rate Zone</t>
  </si>
  <si>
    <t>New/ Existing</t>
  </si>
  <si>
    <t>Rate Class</t>
  </si>
  <si>
    <t>Committed/ Non-Committed</t>
  </si>
  <si>
    <t>Status (Contracted, Committed or Speculative)</t>
  </si>
  <si>
    <t>Confidence</t>
  </si>
  <si>
    <t>Anticipated Load</t>
  </si>
  <si>
    <t>Anticipated Year</t>
  </si>
  <si>
    <t xml:space="preserve">Customer Type </t>
  </si>
  <si>
    <t>Customer #</t>
  </si>
  <si>
    <t>Billed kW Calculation</t>
  </si>
  <si>
    <t>Customer Details</t>
  </si>
  <si>
    <t>Revised 3-Staff-93-b</t>
  </si>
  <si>
    <t>Half-year adjustment in each year</t>
  </si>
  <si>
    <t>Customer Count</t>
  </si>
  <si>
    <t>Change from 3-Staff 93-b</t>
  </si>
  <si>
    <t>Customer Count Calculation</t>
  </si>
  <si>
    <t>Revised 3-Staff-93 (Loads replaced with customers)</t>
  </si>
  <si>
    <t xml:space="preserve">Total MW </t>
  </si>
  <si>
    <t>Total Customers</t>
  </si>
  <si>
    <t>Expected MW of New Customers</t>
  </si>
  <si>
    <t>Expected MW increase from Existing Customers</t>
  </si>
  <si>
    <t>New Customers</t>
  </si>
  <si>
    <t>Existing Customers</t>
  </si>
  <si>
    <t>Part a) ii)</t>
  </si>
  <si>
    <t>Part a) i)</t>
  </si>
  <si>
    <t>Part b) Billed MW (above)</t>
  </si>
  <si>
    <t>Part a) Committed/Non-Committed</t>
  </si>
  <si>
    <t>Reconciliation:</t>
  </si>
  <si>
    <r>
      <t xml:space="preserve">Q = </t>
    </r>
    <r>
      <rPr>
        <sz val="11"/>
        <color theme="1"/>
        <rFont val="Aptos Narrow"/>
        <family val="2"/>
      </rPr>
      <t>∑</t>
    </r>
    <r>
      <rPr>
        <sz val="11"/>
        <color theme="1"/>
        <rFont val="Aptos Narrow"/>
        <family val="2"/>
        <scheme val="minor"/>
      </rPr>
      <t xml:space="preserve"> P</t>
    </r>
    <r>
      <rPr>
        <vertAlign val="subscript"/>
        <sz val="11"/>
        <color theme="1"/>
        <rFont val="Aptos Narrow"/>
        <family val="2"/>
        <scheme val="minor"/>
      </rPr>
      <t>2026</t>
    </r>
    <r>
      <rPr>
        <sz val="11"/>
        <color theme="1"/>
        <rFont val="Aptos Narrow"/>
        <family val="2"/>
        <scheme val="minor"/>
      </rPr>
      <t>:P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 + P * 50%</t>
    </r>
  </si>
  <si>
    <t>Half-year adjustment</t>
  </si>
  <si>
    <t>P = N + O</t>
  </si>
  <si>
    <t>O = L</t>
  </si>
  <si>
    <t>Connected in 2025</t>
  </si>
  <si>
    <r>
      <t>N = K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x 25% + K x 75%</t>
    </r>
  </si>
  <si>
    <t>Not Connected by 2025</t>
  </si>
  <si>
    <t>Connection timing adjustment</t>
  </si>
  <si>
    <t>M = K + L</t>
  </si>
  <si>
    <t>L = I x 70% x 12</t>
  </si>
  <si>
    <t>K = (F + G + H) x 70% x 12</t>
  </si>
  <si>
    <t>70% Average-to-Peak Ratio
&amp; x 12 Months</t>
  </si>
  <si>
    <t>J = F + G + H + I</t>
  </si>
  <si>
    <t>I = Likelihood * D</t>
  </si>
  <si>
    <t>H = Likelihood * C</t>
  </si>
  <si>
    <t>Not Connected in 2025</t>
  </si>
  <si>
    <t>G = Likelihood * B</t>
  </si>
  <si>
    <t>F = Likelihood * A</t>
  </si>
  <si>
    <t>Likelihood-Adjustment</t>
  </si>
  <si>
    <t>E = A + B + C + D</t>
  </si>
  <si>
    <t>*No connection timing adjustment</t>
  </si>
  <si>
    <t>D</t>
  </si>
  <si>
    <t>C</t>
  </si>
  <si>
    <t>B</t>
  </si>
  <si>
    <t>A</t>
  </si>
  <si>
    <t>Anticipated Loads (kW)</t>
  </si>
  <si>
    <t>Formula</t>
  </si>
  <si>
    <t>Likelihood</t>
  </si>
  <si>
    <t>Part b) kWh (above)</t>
  </si>
  <si>
    <t>Part b) Billed MW</t>
  </si>
  <si>
    <t>*Forecast billed MW is divided by the billed kW/kWh ratio from Exhibit 3 load forecast.</t>
  </si>
  <si>
    <t>Veridian Sub-Total</t>
  </si>
  <si>
    <t>GS 3,000 to 4,999 kW</t>
  </si>
  <si>
    <t>GS 50 to 2,999 kW</t>
  </si>
  <si>
    <t>Whitby Sub-Total</t>
  </si>
  <si>
    <t>kWh</t>
  </si>
  <si>
    <t>kW/kWh Ratio</t>
  </si>
  <si>
    <t>Customers</t>
  </si>
  <si>
    <t>kW</t>
  </si>
  <si>
    <t>GS 3,000-4,999</t>
  </si>
  <si>
    <t>GS 50-2,999</t>
  </si>
  <si>
    <t>Cumulative Large Load and Customer Additions</t>
  </si>
  <si>
    <t>Variance %</t>
  </si>
  <si>
    <t>Variance</t>
  </si>
  <si>
    <t>Revised</t>
  </si>
  <si>
    <t>3-SEC-68</t>
  </si>
  <si>
    <t>Annual Anticipated Loads (Peak kW)
(2026 Loads include anticipated 2025 loads that have not yet materialized for customers that connected in 2025)</t>
  </si>
  <si>
    <t>Half-Year Rule &amp; Cumulative
(if connected in 2025, half-year adjustment is applied in each year)</t>
  </si>
  <si>
    <t>Additional connection expected</t>
  </si>
  <si>
    <t>Connected in 2025, anticipated loads reduced</t>
  </si>
  <si>
    <t>Current Rate Class</t>
  </si>
  <si>
    <t>GS 50 to 2,999</t>
  </si>
  <si>
    <t>GS 3,000 to 4,999</t>
  </si>
  <si>
    <t>Year</t>
  </si>
  <si>
    <t>Total Large Use</t>
  </si>
  <si>
    <t>Total GS 3,000 - 4,999 kW</t>
  </si>
  <si>
    <t>LLRVA GS 3,000 - 4,999 kW</t>
  </si>
  <si>
    <t>LLRVA Large Use</t>
  </si>
  <si>
    <t>Customer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</si>
</sst>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0.0"/>
    <numFmt numFmtId="167" formatCode="_-* #,##0.00000_-;\-* #,##0.00000_-;_-* &quot;-&quot;??_-;_-@_-"/>
    <numFmt numFmtId="168" formatCode="0.0%"/>
    <numFmt numFmtId="169" formatCode="0.00000"/>
    <numFmt numFmtId="170" formatCode="_-* #,##0.000_-;\-* #,##0.000_-;_-* &quot;-&quot;??_-;_-@_-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sz val="11"/>
      <color theme="1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4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3" fillId="0" borderId="6" xfId="1" applyNumberFormat="1" applyFont="1" applyBorder="1"/>
    <xf numFmtId="164" fontId="3" fillId="0" borderId="4" xfId="1" applyNumberFormat="1" applyFont="1" applyBorder="1"/>
    <xf numFmtId="164" fontId="3" fillId="0" borderId="7" xfId="1" applyNumberFormat="1" applyFont="1" applyBorder="1"/>
    <xf numFmtId="164" fontId="3" fillId="0" borderId="0" xfId="1" applyNumberFormat="1" applyFont="1" applyBorder="1"/>
    <xf numFmtId="164" fontId="0" fillId="0" borderId="2" xfId="1" applyNumberFormat="1" applyFont="1" applyBorder="1"/>
    <xf numFmtId="164" fontId="0" fillId="0" borderId="0" xfId="1" applyNumberFormat="1" applyFont="1" applyBorder="1"/>
    <xf numFmtId="164" fontId="0" fillId="0" borderId="3" xfId="1" applyNumberFormat="1" applyFont="1" applyBorder="1"/>
    <xf numFmtId="164" fontId="3" fillId="0" borderId="2" xfId="1" applyNumberFormat="1" applyFont="1" applyBorder="1"/>
    <xf numFmtId="164" fontId="3" fillId="0" borderId="3" xfId="1" applyNumberFormat="1" applyFont="1" applyBorder="1"/>
    <xf numFmtId="0" fontId="3" fillId="0" borderId="8" xfId="0" applyFont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/>
    <xf numFmtId="0" fontId="4" fillId="2" borderId="7" xfId="0" applyFont="1" applyFill="1" applyBorder="1"/>
    <xf numFmtId="0" fontId="4" fillId="2" borderId="10" xfId="0" applyFont="1" applyFill="1" applyBorder="1"/>
    <xf numFmtId="0" fontId="4" fillId="2" borderId="8" xfId="0" applyFont="1" applyFill="1" applyBorder="1"/>
    <xf numFmtId="0" fontId="4" fillId="2" borderId="11" xfId="0" applyFont="1" applyFill="1" applyBorder="1"/>
    <xf numFmtId="164" fontId="4" fillId="2" borderId="8" xfId="1" applyNumberFormat="1" applyFont="1" applyFill="1" applyBorder="1"/>
    <xf numFmtId="164" fontId="4" fillId="2" borderId="8" xfId="0" applyNumberFormat="1" applyFont="1" applyFill="1" applyBorder="1"/>
    <xf numFmtId="0" fontId="2" fillId="2" borderId="11" xfId="0" applyFont="1" applyFill="1" applyBorder="1"/>
    <xf numFmtId="164" fontId="0" fillId="0" borderId="0" xfId="0" applyNumberFormat="1"/>
    <xf numFmtId="164" fontId="0" fillId="0" borderId="2" xfId="0" applyNumberFormat="1" applyBorder="1"/>
    <xf numFmtId="164" fontId="0" fillId="0" borderId="3" xfId="0" applyNumberFormat="1" applyBorder="1"/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1" xfId="0" applyFont="1" applyBorder="1"/>
    <xf numFmtId="164" fontId="5" fillId="0" borderId="3" xfId="1" applyNumberFormat="1" applyFont="1" applyBorder="1"/>
    <xf numFmtId="0" fontId="3" fillId="0" borderId="2" xfId="0" applyFont="1" applyBorder="1"/>
    <xf numFmtId="0" fontId="3" fillId="0" borderId="3" xfId="0" applyFont="1" applyBorder="1"/>
    <xf numFmtId="0" fontId="6" fillId="0" borderId="3" xfId="0" applyFont="1" applyBorder="1"/>
    <xf numFmtId="164" fontId="6" fillId="0" borderId="3" xfId="0" applyNumberFormat="1" applyFont="1" applyBorder="1"/>
    <xf numFmtId="0" fontId="0" fillId="0" borderId="12" xfId="0" applyBorder="1"/>
    <xf numFmtId="164" fontId="0" fillId="0" borderId="13" xfId="1" applyNumberFormat="1" applyFont="1" applyFill="1" applyBorder="1"/>
    <xf numFmtId="0" fontId="0" fillId="0" borderId="13" xfId="0" applyBorder="1" applyAlignment="1">
      <alignment horizontal="center"/>
    </xf>
    <xf numFmtId="164" fontId="0" fillId="0" borderId="13" xfId="1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164" fontId="0" fillId="0" borderId="13" xfId="1" applyNumberFormat="1" applyFont="1" applyFill="1" applyBorder="1" applyAlignment="1">
      <alignment horizontal="center"/>
    </xf>
    <xf numFmtId="164" fontId="0" fillId="3" borderId="2" xfId="0" applyNumberFormat="1" applyFill="1" applyBorder="1"/>
    <xf numFmtId="164" fontId="0" fillId="4" borderId="0" xfId="0" applyNumberFormat="1" applyFill="1"/>
    <xf numFmtId="164" fontId="0" fillId="3" borderId="0" xfId="0" applyNumberFormat="1" applyFill="1"/>
    <xf numFmtId="164" fontId="0" fillId="4" borderId="3" xfId="0" applyNumberFormat="1" applyFill="1" applyBorder="1"/>
    <xf numFmtId="164" fontId="0" fillId="3" borderId="13" xfId="1" applyNumberFormat="1" applyFont="1" applyFill="1" applyBorder="1" applyAlignment="1">
      <alignment horizontal="center"/>
    </xf>
    <xf numFmtId="164" fontId="0" fillId="3" borderId="3" xfId="0" applyNumberFormat="1" applyFill="1" applyBorder="1"/>
    <xf numFmtId="164" fontId="0" fillId="4" borderId="2" xfId="0" applyNumberFormat="1" applyFill="1" applyBorder="1"/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3" fillId="0" borderId="0" xfId="0" applyNumberFormat="1" applyFont="1"/>
    <xf numFmtId="1" fontId="0" fillId="0" borderId="2" xfId="0" applyNumberFormat="1" applyBorder="1"/>
    <xf numFmtId="1" fontId="0" fillId="0" borderId="0" xfId="0" applyNumberFormat="1"/>
    <xf numFmtId="1" fontId="0" fillId="0" borderId="3" xfId="0" applyNumberFormat="1" applyBorder="1"/>
    <xf numFmtId="165" fontId="3" fillId="0" borderId="6" xfId="0" applyNumberFormat="1" applyFont="1" applyBorder="1"/>
    <xf numFmtId="165" fontId="3" fillId="0" borderId="4" xfId="0" applyNumberFormat="1" applyFont="1" applyBorder="1"/>
    <xf numFmtId="165" fontId="3" fillId="0" borderId="7" xfId="0" applyNumberFormat="1" applyFont="1" applyBorder="1"/>
    <xf numFmtId="164" fontId="3" fillId="0" borderId="6" xfId="0" applyNumberFormat="1" applyFont="1" applyBorder="1"/>
    <xf numFmtId="164" fontId="3" fillId="0" borderId="4" xfId="0" applyNumberFormat="1" applyFont="1" applyBorder="1"/>
    <xf numFmtId="164" fontId="3" fillId="0" borderId="7" xfId="0" applyNumberFormat="1" applyFont="1" applyBorder="1"/>
    <xf numFmtId="166" fontId="3" fillId="0" borderId="2" xfId="0" applyNumberFormat="1" applyFont="1" applyBorder="1"/>
    <xf numFmtId="166" fontId="3" fillId="0" borderId="0" xfId="0" applyNumberFormat="1" applyFont="1"/>
    <xf numFmtId="166" fontId="3" fillId="0" borderId="3" xfId="0" applyNumberFormat="1" applyFont="1" applyBorder="1"/>
    <xf numFmtId="165" fontId="3" fillId="0" borderId="2" xfId="0" applyNumberFormat="1" applyFont="1" applyBorder="1"/>
    <xf numFmtId="165" fontId="3" fillId="0" borderId="0" xfId="0" applyNumberFormat="1" applyFont="1"/>
    <xf numFmtId="165" fontId="3" fillId="0" borderId="3" xfId="0" applyNumberFormat="1" applyFont="1" applyBorder="1"/>
    <xf numFmtId="166" fontId="0" fillId="0" borderId="0" xfId="0" applyNumberFormat="1"/>
    <xf numFmtId="166" fontId="0" fillId="0" borderId="3" xfId="0" applyNumberFormat="1" applyBorder="1"/>
    <xf numFmtId="164" fontId="0" fillId="0" borderId="0" xfId="1" applyNumberFormat="1" applyFont="1" applyFill="1" applyBorder="1"/>
    <xf numFmtId="164" fontId="3" fillId="0" borderId="0" xfId="1" applyNumberFormat="1" applyFont="1" applyFill="1" applyBorder="1"/>
    <xf numFmtId="165" fontId="0" fillId="0" borderId="2" xfId="0" applyNumberFormat="1" applyBorder="1"/>
    <xf numFmtId="165" fontId="0" fillId="0" borderId="0" xfId="0" applyNumberFormat="1"/>
    <xf numFmtId="165" fontId="0" fillId="0" borderId="3" xfId="0" applyNumberFormat="1" applyBorder="1"/>
    <xf numFmtId="165" fontId="0" fillId="0" borderId="0" xfId="1" applyNumberFormat="1" applyFont="1" applyFill="1" applyBorder="1"/>
    <xf numFmtId="165" fontId="0" fillId="0" borderId="3" xfId="1" applyNumberFormat="1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0" fillId="5" borderId="0" xfId="0" applyFill="1"/>
    <xf numFmtId="164" fontId="0" fillId="5" borderId="0" xfId="0" applyNumberFormat="1" applyFill="1"/>
    <xf numFmtId="165" fontId="0" fillId="5" borderId="0" xfId="0" applyNumberFormat="1" applyFill="1"/>
    <xf numFmtId="164" fontId="0" fillId="5" borderId="0" xfId="1" applyNumberFormat="1" applyFont="1" applyFill="1"/>
    <xf numFmtId="165" fontId="3" fillId="5" borderId="21" xfId="0" applyNumberFormat="1" applyFont="1" applyFill="1" applyBorder="1"/>
    <xf numFmtId="165" fontId="3" fillId="5" borderId="22" xfId="0" applyNumberFormat="1" applyFont="1" applyFill="1" applyBorder="1"/>
    <xf numFmtId="165" fontId="3" fillId="5" borderId="23" xfId="0" applyNumberFormat="1" applyFont="1" applyFill="1" applyBorder="1"/>
    <xf numFmtId="0" fontId="3" fillId="5" borderId="23" xfId="0" applyFont="1" applyFill="1" applyBorder="1"/>
    <xf numFmtId="165" fontId="0" fillId="5" borderId="24" xfId="0" applyNumberFormat="1" applyFill="1" applyBorder="1"/>
    <xf numFmtId="165" fontId="0" fillId="5" borderId="25" xfId="0" applyNumberFormat="1" applyFill="1" applyBorder="1"/>
    <xf numFmtId="0" fontId="0" fillId="5" borderId="25" xfId="0" applyFill="1" applyBorder="1"/>
    <xf numFmtId="0" fontId="0" fillId="5" borderId="28" xfId="0" applyFill="1" applyBorder="1"/>
    <xf numFmtId="164" fontId="0" fillId="5" borderId="21" xfId="0" applyNumberFormat="1" applyFill="1" applyBorder="1"/>
    <xf numFmtId="164" fontId="0" fillId="5" borderId="22" xfId="0" applyNumberFormat="1" applyFill="1" applyBorder="1"/>
    <xf numFmtId="164" fontId="0" fillId="5" borderId="23" xfId="0" applyNumberFormat="1" applyFill="1" applyBorder="1"/>
    <xf numFmtId="0" fontId="0" fillId="5" borderId="29" xfId="0" applyFill="1" applyBorder="1"/>
    <xf numFmtId="164" fontId="0" fillId="5" borderId="30" xfId="0" applyNumberFormat="1" applyFill="1" applyBorder="1"/>
    <xf numFmtId="164" fontId="0" fillId="5" borderId="31" xfId="0" applyNumberFormat="1" applyFill="1" applyBorder="1"/>
    <xf numFmtId="164" fontId="0" fillId="5" borderId="32" xfId="0" applyNumberFormat="1" applyFill="1" applyBorder="1"/>
    <xf numFmtId="0" fontId="3" fillId="6" borderId="19" xfId="0" applyFont="1" applyFill="1" applyBorder="1" applyAlignment="1">
      <alignment horizontal="center"/>
    </xf>
    <xf numFmtId="0" fontId="3" fillId="6" borderId="34" xfId="0" applyFont="1" applyFill="1" applyBorder="1"/>
    <xf numFmtId="0" fontId="0" fillId="5" borderId="35" xfId="0" applyFill="1" applyBorder="1"/>
    <xf numFmtId="0" fontId="3" fillId="6" borderId="37" xfId="0" applyFont="1" applyFill="1" applyBorder="1"/>
    <xf numFmtId="0" fontId="3" fillId="6" borderId="38" xfId="0" applyFont="1" applyFill="1" applyBorder="1"/>
    <xf numFmtId="0" fontId="3" fillId="6" borderId="39" xfId="0" applyFont="1" applyFill="1" applyBorder="1"/>
    <xf numFmtId="0" fontId="0" fillId="5" borderId="0" xfId="0" applyFill="1" applyAlignment="1">
      <alignment horizontal="center" vertical="center" wrapText="1"/>
    </xf>
    <xf numFmtId="0" fontId="3" fillId="5" borderId="0" xfId="0" applyFont="1" applyFill="1"/>
    <xf numFmtId="0" fontId="0" fillId="5" borderId="40" xfId="0" applyFill="1" applyBorder="1" applyAlignment="1">
      <alignment vertical="center"/>
    </xf>
    <xf numFmtId="164" fontId="3" fillId="5" borderId="19" xfId="1" applyNumberFormat="1" applyFont="1" applyFill="1" applyBorder="1"/>
    <xf numFmtId="164" fontId="3" fillId="5" borderId="34" xfId="1" applyNumberFormat="1" applyFont="1" applyFill="1" applyBorder="1"/>
    <xf numFmtId="0" fontId="0" fillId="5" borderId="19" xfId="0" applyFill="1" applyBorder="1"/>
    <xf numFmtId="0" fontId="0" fillId="5" borderId="41" xfId="0" applyFill="1" applyBorder="1" applyAlignment="1">
      <alignment vertical="center"/>
    </xf>
    <xf numFmtId="164" fontId="3" fillId="5" borderId="4" xfId="0" applyNumberFormat="1" applyFont="1" applyFill="1" applyBorder="1"/>
    <xf numFmtId="164" fontId="3" fillId="5" borderId="28" xfId="0" applyNumberFormat="1" applyFont="1" applyFill="1" applyBorder="1"/>
    <xf numFmtId="0" fontId="0" fillId="5" borderId="4" xfId="0" applyFill="1" applyBorder="1"/>
    <xf numFmtId="0" fontId="3" fillId="5" borderId="28" xfId="0" applyFont="1" applyFill="1" applyBorder="1"/>
    <xf numFmtId="0" fontId="0" fillId="5" borderId="42" xfId="0" applyFill="1" applyBorder="1" applyAlignment="1">
      <alignment vertical="center"/>
    </xf>
    <xf numFmtId="164" fontId="0" fillId="5" borderId="0" xfId="1" applyNumberFormat="1" applyFont="1" applyFill="1" applyBorder="1"/>
    <xf numFmtId="164" fontId="0" fillId="5" borderId="25" xfId="1" applyNumberFormat="1" applyFont="1" applyFill="1" applyBorder="1"/>
    <xf numFmtId="0" fontId="0" fillId="5" borderId="43" xfId="0" applyFill="1" applyBorder="1" applyAlignment="1">
      <alignment vertical="center"/>
    </xf>
    <xf numFmtId="164" fontId="0" fillId="5" borderId="8" xfId="1" applyNumberFormat="1" applyFont="1" applyFill="1" applyBorder="1"/>
    <xf numFmtId="164" fontId="0" fillId="5" borderId="35" xfId="1" applyNumberFormat="1" applyFont="1" applyFill="1" applyBorder="1"/>
    <xf numFmtId="0" fontId="0" fillId="5" borderId="8" xfId="0" applyFill="1" applyBorder="1"/>
    <xf numFmtId="0" fontId="0" fillId="5" borderId="0" xfId="0" applyFill="1" applyAlignment="1">
      <alignment horizontal="center"/>
    </xf>
    <xf numFmtId="0" fontId="0" fillId="5" borderId="44" xfId="0" applyFill="1" applyBorder="1" applyAlignment="1">
      <alignment horizontal="center"/>
    </xf>
    <xf numFmtId="9" fontId="0" fillId="5" borderId="45" xfId="2" applyFont="1" applyFill="1" applyBorder="1" applyAlignment="1">
      <alignment horizontal="center"/>
    </xf>
    <xf numFmtId="9" fontId="0" fillId="5" borderId="46" xfId="2" applyFont="1" applyFill="1" applyBorder="1" applyAlignment="1">
      <alignment horizontal="center"/>
    </xf>
    <xf numFmtId="164" fontId="0" fillId="5" borderId="25" xfId="0" applyNumberFormat="1" applyFill="1" applyBorder="1"/>
    <xf numFmtId="9" fontId="0" fillId="5" borderId="45" xfId="0" applyNumberFormat="1" applyFill="1" applyBorder="1" applyAlignment="1">
      <alignment horizontal="center"/>
    </xf>
    <xf numFmtId="4" fontId="0" fillId="5" borderId="42" xfId="0" applyNumberFormat="1" applyFill="1" applyBorder="1" applyAlignment="1">
      <alignment vertical="center"/>
    </xf>
    <xf numFmtId="0" fontId="3" fillId="6" borderId="40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/>
    </xf>
    <xf numFmtId="0" fontId="3" fillId="6" borderId="47" xfId="0" applyFont="1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 applyAlignment="1">
      <alignment horizontal="center" vertical="center" wrapText="1"/>
    </xf>
    <xf numFmtId="164" fontId="3" fillId="5" borderId="48" xfId="0" applyNumberFormat="1" applyFont="1" applyFill="1" applyBorder="1"/>
    <xf numFmtId="164" fontId="3" fillId="5" borderId="49" xfId="0" applyNumberFormat="1" applyFont="1" applyFill="1" applyBorder="1"/>
    <xf numFmtId="164" fontId="3" fillId="5" borderId="50" xfId="0" applyNumberFormat="1" applyFont="1" applyFill="1" applyBorder="1"/>
    <xf numFmtId="0" fontId="0" fillId="5" borderId="52" xfId="0" applyFill="1" applyBorder="1"/>
    <xf numFmtId="0" fontId="0" fillId="5" borderId="53" xfId="0" applyFill="1" applyBorder="1"/>
    <xf numFmtId="0" fontId="0" fillId="5" borderId="54" xfId="0" applyFill="1" applyBorder="1"/>
    <xf numFmtId="0" fontId="0" fillId="5" borderId="53" xfId="0" applyFill="1" applyBorder="1" applyAlignment="1">
      <alignment horizontal="center"/>
    </xf>
    <xf numFmtId="164" fontId="3" fillId="5" borderId="12" xfId="0" applyNumberFormat="1" applyFont="1" applyFill="1" applyBorder="1"/>
    <xf numFmtId="164" fontId="3" fillId="5" borderId="13" xfId="0" applyNumberFormat="1" applyFont="1" applyFill="1" applyBorder="1"/>
    <xf numFmtId="164" fontId="3" fillId="5" borderId="14" xfId="0" applyNumberFormat="1" applyFont="1" applyFill="1" applyBorder="1"/>
    <xf numFmtId="0" fontId="3" fillId="5" borderId="13" xfId="0" applyFont="1" applyFill="1" applyBorder="1" applyAlignment="1">
      <alignment horizontal="left"/>
    </xf>
    <xf numFmtId="164" fontId="0" fillId="5" borderId="12" xfId="1" applyNumberFormat="1" applyFont="1" applyFill="1" applyBorder="1"/>
    <xf numFmtId="164" fontId="0" fillId="5" borderId="13" xfId="1" applyNumberFormat="1" applyFont="1" applyFill="1" applyBorder="1"/>
    <xf numFmtId="164" fontId="0" fillId="5" borderId="14" xfId="1" applyNumberFormat="1" applyFont="1" applyFill="1" applyBorder="1"/>
    <xf numFmtId="167" fontId="0" fillId="5" borderId="56" xfId="1" applyNumberFormat="1" applyFont="1" applyFill="1" applyBorder="1"/>
    <xf numFmtId="164" fontId="0" fillId="5" borderId="12" xfId="0" applyNumberFormat="1" applyFill="1" applyBorder="1"/>
    <xf numFmtId="164" fontId="0" fillId="5" borderId="13" xfId="0" applyNumberFormat="1" applyFill="1" applyBorder="1"/>
    <xf numFmtId="0" fontId="0" fillId="5" borderId="13" xfId="0" applyFill="1" applyBorder="1" applyAlignment="1">
      <alignment horizontal="left"/>
    </xf>
    <xf numFmtId="167" fontId="0" fillId="5" borderId="58" xfId="1" applyNumberFormat="1" applyFont="1" applyFill="1" applyBorder="1"/>
    <xf numFmtId="0" fontId="3" fillId="6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0" fillId="6" borderId="60" xfId="0" applyFill="1" applyBorder="1" applyAlignment="1">
      <alignment horizontal="center"/>
    </xf>
    <xf numFmtId="0" fontId="0" fillId="6" borderId="54" xfId="0" applyFill="1" applyBorder="1"/>
    <xf numFmtId="0" fontId="3" fillId="5" borderId="1" xfId="0" applyFont="1" applyFill="1" applyBorder="1"/>
    <xf numFmtId="0" fontId="3" fillId="5" borderId="0" xfId="0" applyFont="1" applyFill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6" borderId="61" xfId="0" applyFont="1" applyFill="1" applyBorder="1" applyAlignment="1">
      <alignment horizontal="center" vertical="center"/>
    </xf>
    <xf numFmtId="0" fontId="3" fillId="6" borderId="36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168" fontId="0" fillId="0" borderId="0" xfId="2" applyNumberFormat="1" applyFont="1"/>
    <xf numFmtId="9" fontId="0" fillId="0" borderId="6" xfId="2" applyFont="1" applyBorder="1"/>
    <xf numFmtId="9" fontId="0" fillId="0" borderId="4" xfId="2" applyFont="1" applyBorder="1"/>
    <xf numFmtId="9" fontId="0" fillId="0" borderId="7" xfId="2" applyFont="1" applyBorder="1"/>
    <xf numFmtId="164" fontId="0" fillId="0" borderId="6" xfId="0" applyNumberFormat="1" applyBorder="1"/>
    <xf numFmtId="164" fontId="0" fillId="0" borderId="4" xfId="0" applyNumberFormat="1" applyBorder="1"/>
    <xf numFmtId="164" fontId="0" fillId="0" borderId="7" xfId="0" applyNumberFormat="1" applyBorder="1"/>
    <xf numFmtId="9" fontId="0" fillId="0" borderId="2" xfId="2" applyFont="1" applyBorder="1"/>
    <xf numFmtId="9" fontId="0" fillId="0" borderId="0" xfId="2" applyFont="1" applyBorder="1"/>
    <xf numFmtId="9" fontId="0" fillId="0" borderId="3" xfId="2" applyFont="1" applyBorder="1"/>
    <xf numFmtId="0" fontId="2" fillId="2" borderId="66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0" fontId="4" fillId="2" borderId="31" xfId="0" applyFont="1" applyFill="1" applyBorder="1" applyAlignment="1">
      <alignment horizontal="center"/>
    </xf>
    <xf numFmtId="0" fontId="4" fillId="2" borderId="6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6" fillId="3" borderId="3" xfId="0" applyNumberFormat="1" applyFont="1" applyFill="1" applyBorder="1"/>
    <xf numFmtId="0" fontId="2" fillId="2" borderId="2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0" fillId="3" borderId="0" xfId="0" applyFill="1"/>
    <xf numFmtId="165" fontId="3" fillId="0" borderId="3" xfId="1" applyNumberFormat="1" applyFont="1" applyBorder="1"/>
    <xf numFmtId="165" fontId="3" fillId="0" borderId="0" xfId="1" applyNumberFormat="1" applyFont="1" applyBorder="1"/>
    <xf numFmtId="165" fontId="3" fillId="0" borderId="2" xfId="1" applyNumberFormat="1" applyFont="1" applyBorder="1"/>
    <xf numFmtId="2" fontId="0" fillId="0" borderId="3" xfId="0" applyNumberFormat="1" applyBorder="1"/>
    <xf numFmtId="2" fontId="0" fillId="0" borderId="0" xfId="0" applyNumberFormat="1"/>
    <xf numFmtId="169" fontId="0" fillId="0" borderId="3" xfId="0" applyNumberFormat="1" applyBorder="1"/>
    <xf numFmtId="169" fontId="0" fillId="0" borderId="0" xfId="0" applyNumberFormat="1"/>
    <xf numFmtId="169" fontId="0" fillId="0" borderId="2" xfId="0" applyNumberFormat="1" applyBorder="1"/>
    <xf numFmtId="164" fontId="2" fillId="2" borderId="67" xfId="0" applyNumberFormat="1" applyFont="1" applyFill="1" applyBorder="1" applyAlignment="1">
      <alignment horizontal="center"/>
    </xf>
    <xf numFmtId="164" fontId="2" fillId="2" borderId="31" xfId="0" applyNumberFormat="1" applyFont="1" applyFill="1" applyBorder="1" applyAlignment="1">
      <alignment horizontal="center"/>
    </xf>
    <xf numFmtId="164" fontId="2" fillId="2" borderId="66" xfId="0" applyNumberFormat="1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164" fontId="3" fillId="0" borderId="2" xfId="0" applyNumberFormat="1" applyFont="1" applyBorder="1"/>
    <xf numFmtId="0" fontId="3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6" borderId="35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6" borderId="19" xfId="0" applyFont="1" applyFill="1" applyBorder="1" applyAlignment="1">
      <alignment horizontal="center"/>
    </xf>
    <xf numFmtId="0" fontId="3" fillId="6" borderId="33" xfId="0" applyFont="1" applyFill="1" applyBorder="1" applyAlignment="1">
      <alignment horizontal="center"/>
    </xf>
    <xf numFmtId="0" fontId="0" fillId="6" borderId="27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26" xfId="0" applyFill="1" applyBorder="1" applyAlignment="1">
      <alignment horizontal="center"/>
    </xf>
    <xf numFmtId="0" fontId="0" fillId="5" borderId="3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left" vertical="center" wrapText="1"/>
    </xf>
    <xf numFmtId="0" fontId="0" fillId="5" borderId="19" xfId="0" applyFill="1" applyBorder="1" applyAlignment="1">
      <alignment horizontal="left" vertical="center" wrapText="1"/>
    </xf>
    <xf numFmtId="0" fontId="3" fillId="5" borderId="51" xfId="0" applyFont="1" applyFill="1" applyBorder="1" applyAlignment="1">
      <alignment horizontal="left"/>
    </xf>
    <xf numFmtId="0" fontId="3" fillId="5" borderId="37" xfId="0" applyFont="1" applyFill="1" applyBorder="1" applyAlignment="1">
      <alignment horizontal="left"/>
    </xf>
    <xf numFmtId="0" fontId="3" fillId="6" borderId="63" xfId="0" applyFont="1" applyFill="1" applyBorder="1" applyAlignment="1">
      <alignment horizontal="center" vertical="center"/>
    </xf>
    <xf numFmtId="0" fontId="3" fillId="6" borderId="62" xfId="0" applyFont="1" applyFill="1" applyBorder="1" applyAlignment="1">
      <alignment horizontal="center" vertical="center"/>
    </xf>
    <xf numFmtId="0" fontId="3" fillId="6" borderId="65" xfId="0" applyFont="1" applyFill="1" applyBorder="1" applyAlignment="1">
      <alignment horizontal="center" vertical="center" wrapText="1"/>
    </xf>
    <xf numFmtId="0" fontId="3" fillId="6" borderId="58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5" borderId="57" xfId="0" applyFill="1" applyBorder="1" applyAlignment="1">
      <alignment horizontal="center" vertical="center"/>
    </xf>
    <xf numFmtId="0" fontId="0" fillId="5" borderId="55" xfId="0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164" fontId="0" fillId="0" borderId="0" xfId="1" applyNumberFormat="1" applyFont="1"/>
    <xf numFmtId="165" fontId="0" fillId="0" borderId="0" xfId="1" applyNumberFormat="1" applyFont="1"/>
    <xf numFmtId="0" fontId="0" fillId="0" borderId="0" xfId="0" applyBorder="1"/>
    <xf numFmtId="0" fontId="3" fillId="0" borderId="0" xfId="0" applyFont="1" applyBorder="1"/>
    <xf numFmtId="164" fontId="3" fillId="0" borderId="0" xfId="0" applyNumberFormat="1" applyFont="1"/>
    <xf numFmtId="164" fontId="3" fillId="0" borderId="0" xfId="1" applyNumberFormat="1" applyFont="1"/>
    <xf numFmtId="0" fontId="2" fillId="2" borderId="0" xfId="0" applyFont="1" applyFill="1" applyBorder="1" applyAlignment="1">
      <alignment horizontal="center" vertical="center"/>
    </xf>
    <xf numFmtId="165" fontId="0" fillId="0" borderId="0" xfId="0" applyNumberFormat="1" applyBorder="1"/>
    <xf numFmtId="165" fontId="3" fillId="0" borderId="0" xfId="0" applyNumberFormat="1" applyFont="1" applyBorder="1"/>
    <xf numFmtId="166" fontId="0" fillId="0" borderId="0" xfId="0" applyNumberFormat="1" applyBorder="1"/>
    <xf numFmtId="1" fontId="0" fillId="0" borderId="0" xfId="0" applyNumberFormat="1" applyBorder="1"/>
    <xf numFmtId="166" fontId="3" fillId="0" borderId="0" xfId="0" applyNumberFormat="1" applyFont="1" applyBorder="1"/>
    <xf numFmtId="164" fontId="0" fillId="0" borderId="1" xfId="1" applyNumberFormat="1" applyFont="1" applyBorder="1"/>
    <xf numFmtId="164" fontId="3" fillId="0" borderId="1" xfId="1" applyNumberFormat="1" applyFont="1" applyBorder="1"/>
    <xf numFmtId="165" fontId="3" fillId="0" borderId="0" xfId="1" applyNumberFormat="1" applyFont="1"/>
    <xf numFmtId="0" fontId="0" fillId="0" borderId="0" xfId="1" applyNumberFormat="1" applyFont="1"/>
    <xf numFmtId="170" fontId="0" fillId="0" borderId="0" xfId="0" applyNumberFormat="1"/>
    <xf numFmtId="164" fontId="6" fillId="4" borderId="3" xfId="0" applyNumberFormat="1" applyFont="1" applyFill="1" applyBorder="1"/>
    <xf numFmtId="43" fontId="0" fillId="0" borderId="0" xfId="1" applyNumberFormat="1" applyFont="1" applyFill="1" applyBorder="1"/>
    <xf numFmtId="0" fontId="2" fillId="2" borderId="64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/>
    </xf>
    <xf numFmtId="0" fontId="0" fillId="5" borderId="0" xfId="0" applyFill="1" applyBorder="1"/>
    <xf numFmtId="164" fontId="0" fillId="5" borderId="2" xfId="1" applyNumberFormat="1" applyFont="1" applyFill="1" applyBorder="1"/>
    <xf numFmtId="0" fontId="3" fillId="5" borderId="3" xfId="0" applyFont="1" applyFill="1" applyBorder="1" applyAlignment="1">
      <alignment horizontal="center"/>
    </xf>
    <xf numFmtId="0" fontId="3" fillId="5" borderId="0" xfId="0" applyFont="1" applyFill="1" applyBorder="1"/>
    <xf numFmtId="164" fontId="3" fillId="5" borderId="0" xfId="1" applyNumberFormat="1" applyFont="1" applyFill="1" applyBorder="1"/>
    <xf numFmtId="164" fontId="3" fillId="5" borderId="2" xfId="1" applyNumberFormat="1" applyFont="1" applyFill="1" applyBorder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/>
    <xf numFmtId="164" fontId="3" fillId="5" borderId="4" xfId="1" applyNumberFormat="1" applyFont="1" applyFill="1" applyBorder="1"/>
    <xf numFmtId="164" fontId="3" fillId="5" borderId="6" xfId="1" applyNumberFormat="1" applyFont="1" applyFill="1" applyBorder="1"/>
    <xf numFmtId="0" fontId="0" fillId="5" borderId="2" xfId="0" applyFill="1" applyBorder="1"/>
    <xf numFmtId="0" fontId="3" fillId="5" borderId="6" xfId="0" applyFont="1" applyFill="1" applyBorder="1"/>
    <xf numFmtId="0" fontId="2" fillId="2" borderId="6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11" fillId="7" borderId="13" xfId="0" applyFont="1" applyFill="1" applyBorder="1" applyAlignment="1">
      <alignment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166" fontId="13" fillId="0" borderId="13" xfId="0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164" fontId="2" fillId="2" borderId="63" xfId="1" applyNumberFormat="1" applyFont="1" applyFill="1" applyBorder="1" applyAlignment="1">
      <alignment horizontal="center" vertical="center" wrapText="1"/>
    </xf>
    <xf numFmtId="166" fontId="0" fillId="5" borderId="0" xfId="0" applyNumberFormat="1" applyFill="1" applyBorder="1"/>
    <xf numFmtId="166" fontId="0" fillId="5" borderId="2" xfId="0" applyNumberFormat="1" applyFill="1" applyBorder="1"/>
    <xf numFmtId="166" fontId="3" fillId="5" borderId="0" xfId="0" applyNumberFormat="1" applyFont="1" applyFill="1" applyBorder="1"/>
    <xf numFmtId="166" fontId="3" fillId="5" borderId="2" xfId="0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A7FD8-5B16-41AB-9156-7184FE658DD0}">
  <dimension ref="B2:R32"/>
  <sheetViews>
    <sheetView tabSelected="1" workbookViewId="0">
      <selection activeCell="O16" sqref="O16"/>
    </sheetView>
  </sheetViews>
  <sheetFormatPr defaultRowHeight="14.4" x14ac:dyDescent="0.3"/>
  <cols>
    <col min="1" max="1" width="8.88671875" style="97"/>
    <col min="2" max="2" width="11.21875" style="140" customWidth="1"/>
    <col min="3" max="3" width="11.21875" style="97" customWidth="1"/>
    <col min="4" max="4" width="11.21875" style="100" customWidth="1"/>
    <col min="5" max="5" width="11.21875" style="97" customWidth="1"/>
    <col min="6" max="7" width="10.44140625" style="97" bestFit="1" customWidth="1"/>
    <col min="8" max="11" width="11.44140625" style="97" bestFit="1" customWidth="1"/>
    <col min="12" max="14" width="8.88671875" style="97"/>
    <col min="15" max="15" width="9.88671875" style="97" customWidth="1"/>
    <col min="16" max="16" width="8.88671875" style="97"/>
    <col min="17" max="17" width="9.88671875" style="97" customWidth="1"/>
    <col min="18" max="16384" width="8.88671875" style="97"/>
  </cols>
  <sheetData>
    <row r="2" spans="2:18" x14ac:dyDescent="0.3">
      <c r="B2" s="320" t="s">
        <v>33</v>
      </c>
      <c r="C2" s="320"/>
      <c r="D2" s="320"/>
      <c r="E2" s="320"/>
      <c r="F2" s="320"/>
      <c r="G2" s="320"/>
      <c r="H2" s="320"/>
      <c r="I2" s="320"/>
      <c r="J2" s="320"/>
      <c r="K2" s="320"/>
    </row>
    <row r="3" spans="2:18" ht="15" thickBot="1" x14ac:dyDescent="0.35">
      <c r="N3" s="314"/>
      <c r="O3" s="315" t="s">
        <v>103</v>
      </c>
      <c r="P3" s="315"/>
      <c r="Q3" s="315" t="s">
        <v>10</v>
      </c>
      <c r="R3" s="315"/>
    </row>
    <row r="4" spans="2:18" ht="28.8" x14ac:dyDescent="0.3">
      <c r="B4" s="295" t="str">
        <f>'3-Staff-93-b Billed kW'!A2</f>
        <v>Customer #</v>
      </c>
      <c r="C4" s="296" t="str">
        <f>'3-Staff-93-b Billed kW'!C2</f>
        <v>Anticipated Year</v>
      </c>
      <c r="D4" s="321" t="str">
        <f>'3-Staff-93-b Billed kW'!D2</f>
        <v>Anticipated Load</v>
      </c>
      <c r="E4" s="296" t="str">
        <f>'3-Staff-93-b Billed kW'!E2</f>
        <v>Confidence</v>
      </c>
      <c r="F4" s="296">
        <f>'3-Staff-93-b Billed kW'!F2</f>
        <v>2026</v>
      </c>
      <c r="G4" s="296">
        <f>'3-Staff-93-b Billed kW'!G2</f>
        <v>2027</v>
      </c>
      <c r="H4" s="296">
        <f>'3-Staff-93-b Billed kW'!H2</f>
        <v>2028</v>
      </c>
      <c r="I4" s="296">
        <f>'3-Staff-93-b Billed kW'!I2</f>
        <v>2029</v>
      </c>
      <c r="J4" s="296">
        <f>'3-Staff-93-b Billed kW'!J2</f>
        <v>2030</v>
      </c>
      <c r="K4" s="297">
        <f>'3-Staff-93-b Billed kW'!K2</f>
        <v>2031</v>
      </c>
      <c r="N4" s="316" t="s">
        <v>124</v>
      </c>
      <c r="O4" s="316" t="s">
        <v>56</v>
      </c>
      <c r="P4" s="316" t="s">
        <v>33</v>
      </c>
      <c r="Q4" s="316" t="s">
        <v>56</v>
      </c>
      <c r="R4" s="316" t="s">
        <v>33</v>
      </c>
    </row>
    <row r="5" spans="2:18" x14ac:dyDescent="0.3">
      <c r="B5" s="311" t="s">
        <v>103</v>
      </c>
      <c r="C5" s="312"/>
      <c r="D5" s="312"/>
      <c r="E5" s="312"/>
      <c r="F5" s="312"/>
      <c r="G5" s="312"/>
      <c r="H5" s="312"/>
      <c r="I5" s="312"/>
      <c r="J5" s="312"/>
      <c r="K5" s="313"/>
      <c r="N5" s="317">
        <v>2026</v>
      </c>
      <c r="O5" s="319">
        <f ca="1">OFFSET($F$28,0,ROW()-ROW($O$5))</f>
        <v>1.425</v>
      </c>
      <c r="P5" s="318">
        <f ca="1">OFFSET($F$12,0,ROW()-ROW($P$5))</f>
        <v>35150.85</v>
      </c>
      <c r="Q5" s="319">
        <f ca="1">OFFSET($F$32,0,ROW()-ROW($Q$5))</f>
        <v>0</v>
      </c>
      <c r="R5" s="318">
        <f ca="1">OFFSET($F$16,0,ROW()-ROW($R$5))</f>
        <v>0</v>
      </c>
    </row>
    <row r="6" spans="2:18" x14ac:dyDescent="0.3">
      <c r="B6" s="298">
        <f>'3-Staff-93-b Billed kW'!A114</f>
        <v>7</v>
      </c>
      <c r="C6" s="299">
        <f>'3-Staff-93-b Billed kW'!C114</f>
        <v>2026</v>
      </c>
      <c r="D6" s="134">
        <f>'3-Staff-93-b Billed kW'!D114</f>
        <v>3250</v>
      </c>
      <c r="E6" s="299">
        <f>'3-Staff-93-b Billed kW'!E114</f>
        <v>80</v>
      </c>
      <c r="F6" s="134">
        <f>'3-Staff-93-b Billed kW'!F114</f>
        <v>5040</v>
      </c>
      <c r="G6" s="134">
        <f>'3-Staff-93-b Billed kW'!G114</f>
        <v>14910</v>
      </c>
      <c r="H6" s="134">
        <f>'3-Staff-93-b Billed kW'!H114</f>
        <v>20790</v>
      </c>
      <c r="I6" s="134">
        <f>'3-Staff-93-b Billed kW'!I114</f>
        <v>21840</v>
      </c>
      <c r="J6" s="134">
        <f>'3-Staff-93-b Billed kW'!J114</f>
        <v>21840</v>
      </c>
      <c r="K6" s="300">
        <f>'3-Staff-93-b Billed kW'!K114</f>
        <v>21840</v>
      </c>
      <c r="N6" s="317">
        <v>2027</v>
      </c>
      <c r="O6" s="319">
        <f ca="1">OFFSET($F$28,0,ROW()-ROW($O$5))</f>
        <v>3.3250000000000002</v>
      </c>
      <c r="P6" s="318">
        <f ca="1">OFFSET($F$12,0,ROW()-ROW($P$5))</f>
        <v>85688.4</v>
      </c>
      <c r="Q6" s="319">
        <f ca="1">OFFSET($F$32,0,ROW()-ROW($Q$5))</f>
        <v>0</v>
      </c>
      <c r="R6" s="318">
        <f ca="1">OFFSET($F$16,0,ROW()-ROW($R$5))</f>
        <v>0</v>
      </c>
    </row>
    <row r="7" spans="2:18" x14ac:dyDescent="0.3">
      <c r="B7" s="298">
        <f>'3-Staff-93-b Billed kW'!A115</f>
        <v>11</v>
      </c>
      <c r="C7" s="299">
        <f>'3-Staff-93-b Billed kW'!C115</f>
        <v>2026</v>
      </c>
      <c r="D7" s="134">
        <f>'3-Staff-93-b Billed kW'!D115</f>
        <v>4280</v>
      </c>
      <c r="E7" s="299">
        <f>'3-Staff-93-b Billed kW'!E115</f>
        <v>100</v>
      </c>
      <c r="F7" s="134">
        <f>'3-Staff-93-b Billed kW'!F115</f>
        <v>2520</v>
      </c>
      <c r="G7" s="134">
        <f>'3-Staff-93-b Billed kW'!G115</f>
        <v>6399.75</v>
      </c>
      <c r="H7" s="134">
        <f>'3-Staff-93-b Billed kW'!H115</f>
        <v>13492.5</v>
      </c>
      <c r="I7" s="134">
        <f>'3-Staff-93-b Billed kW'!I115</f>
        <v>22260</v>
      </c>
      <c r="J7" s="134">
        <f>'3-Staff-93-b Billed kW'!J115</f>
        <v>29389.5</v>
      </c>
      <c r="K7" s="300">
        <f>'3-Staff-93-b Billed kW'!K115</f>
        <v>34718.25</v>
      </c>
      <c r="N7" s="317">
        <v>2028</v>
      </c>
      <c r="O7" s="319">
        <f ca="1">OFFSET($F$28,0,ROW()-ROW($O$5))</f>
        <v>3.9874999999999998</v>
      </c>
      <c r="P7" s="318">
        <f ca="1">OFFSET($F$12,0,ROW()-ROW($P$5))</f>
        <v>112625.625</v>
      </c>
      <c r="Q7" s="319">
        <f ca="1">OFFSET($F$32,0,ROW()-ROW($Q$5))</f>
        <v>0.1875</v>
      </c>
      <c r="R7" s="318">
        <f ca="1">OFFSET($F$16,0,ROW()-ROW($R$5))</f>
        <v>39375</v>
      </c>
    </row>
    <row r="8" spans="2:18" x14ac:dyDescent="0.3">
      <c r="B8" s="298">
        <f>'3-Staff-93-b Billed kW'!A116</f>
        <v>14</v>
      </c>
      <c r="C8" s="299">
        <f>'3-Staff-93-b Billed kW'!C116</f>
        <v>2026</v>
      </c>
      <c r="D8" s="134">
        <f>'3-Staff-93-b Billed kW'!D116</f>
        <v>4959</v>
      </c>
      <c r="E8" s="299">
        <f>'3-Staff-93-b Billed kW'!E116</f>
        <v>100</v>
      </c>
      <c r="F8" s="134">
        <f>'3-Staff-93-b Billed kW'!F116</f>
        <v>15620.849999999999</v>
      </c>
      <c r="G8" s="134">
        <f>'3-Staff-93-b Billed kW'!G116</f>
        <v>36448.649999999994</v>
      </c>
      <c r="H8" s="134">
        <f>'3-Staff-93-b Billed kW'!H116</f>
        <v>41655.599999999999</v>
      </c>
      <c r="I8" s="134">
        <f>'3-Staff-93-b Billed kW'!I116</f>
        <v>41655.599999999999</v>
      </c>
      <c r="J8" s="134">
        <f>'3-Staff-93-b Billed kW'!J116</f>
        <v>41655.599999999999</v>
      </c>
      <c r="K8" s="300">
        <f>'3-Staff-93-b Billed kW'!K116</f>
        <v>41655.599999999999</v>
      </c>
      <c r="N8" s="317">
        <v>2029</v>
      </c>
      <c r="O8" s="319">
        <f ca="1">OFFSET($F$28,0,ROW()-ROW($O$5))</f>
        <v>4.4249999999999998</v>
      </c>
      <c r="P8" s="318">
        <f ca="1">OFFSET($F$12,0,ROW()-ROW($P$5))</f>
        <v>135693.6</v>
      </c>
      <c r="Q8" s="319">
        <f ca="1">OFFSET($F$32,0,ROW()-ROW($Q$5))</f>
        <v>0.4375</v>
      </c>
      <c r="R8" s="318">
        <f ca="1">OFFSET($F$16,0,ROW()-ROW($R$5))</f>
        <v>115500</v>
      </c>
    </row>
    <row r="9" spans="2:18" x14ac:dyDescent="0.3">
      <c r="B9" s="298">
        <f>'3-Staff-93-b Billed kW'!A117</f>
        <v>44</v>
      </c>
      <c r="C9" s="299">
        <f>'3-Staff-93-b Billed kW'!C117</f>
        <v>2026</v>
      </c>
      <c r="D9" s="134">
        <f>'3-Staff-93-b Billed kW'!D117</f>
        <v>3800</v>
      </c>
      <c r="E9" s="299">
        <f>'3-Staff-93-b Billed kW'!E117</f>
        <v>100</v>
      </c>
      <c r="F9" s="134">
        <f>'3-Staff-93-b Billed kW'!F117</f>
        <v>11970</v>
      </c>
      <c r="G9" s="134">
        <f>'3-Staff-93-b Billed kW'!G117</f>
        <v>27930</v>
      </c>
      <c r="H9" s="134">
        <f>'3-Staff-93-b Billed kW'!H117</f>
        <v>31920</v>
      </c>
      <c r="I9" s="134">
        <f>'3-Staff-93-b Billed kW'!I117</f>
        <v>31920</v>
      </c>
      <c r="J9" s="134">
        <f>'3-Staff-93-b Billed kW'!J117</f>
        <v>31920</v>
      </c>
      <c r="K9" s="300">
        <f>'3-Staff-93-b Billed kW'!K117</f>
        <v>31920</v>
      </c>
      <c r="N9" s="317">
        <v>2030</v>
      </c>
      <c r="O9" s="319">
        <f ca="1">OFFSET($F$28,0,ROW()-ROW($O$5))</f>
        <v>4.7374999999999998</v>
      </c>
      <c r="P9" s="318">
        <f ca="1">OFFSET($F$12,0,ROW()-ROW($P$5))</f>
        <v>153603.97500000001</v>
      </c>
      <c r="Q9" s="319">
        <f ca="1">OFFSET($F$32,0,ROW()-ROW($Q$5))</f>
        <v>0.5</v>
      </c>
      <c r="R9" s="318">
        <f ca="1">OFFSET($F$16,0,ROW()-ROW($R$5))</f>
        <v>160125</v>
      </c>
    </row>
    <row r="10" spans="2:18" x14ac:dyDescent="0.3">
      <c r="B10" s="298">
        <f>'3-Staff-93-b Billed kW'!A118</f>
        <v>45</v>
      </c>
      <c r="C10" s="299">
        <f>'3-Staff-93-b Billed kW'!C118</f>
        <v>2029</v>
      </c>
      <c r="D10" s="134">
        <f>'3-Staff-93-b Billed kW'!D118</f>
        <v>4000</v>
      </c>
      <c r="E10" s="299">
        <f>'3-Staff-93-b Billed kW'!E118</f>
        <v>50</v>
      </c>
      <c r="F10" s="134">
        <f>'3-Staff-93-b Billed kW'!F118</f>
        <v>0</v>
      </c>
      <c r="G10" s="134">
        <f>'3-Staff-93-b Billed kW'!G118</f>
        <v>0</v>
      </c>
      <c r="H10" s="134">
        <f>'3-Staff-93-b Billed kW'!H118</f>
        <v>0</v>
      </c>
      <c r="I10" s="134">
        <f>'3-Staff-93-b Billed kW'!I118</f>
        <v>6300</v>
      </c>
      <c r="J10" s="134">
        <f>'3-Staff-93-b Billed kW'!J118</f>
        <v>14700</v>
      </c>
      <c r="K10" s="300">
        <f>'3-Staff-93-b Billed kW'!K118</f>
        <v>16800</v>
      </c>
      <c r="N10" s="317">
        <v>2031</v>
      </c>
      <c r="O10" s="319">
        <f ca="1">OFFSET($F$28,0,ROW()-ROW($O$5))</f>
        <v>4.8</v>
      </c>
      <c r="P10" s="318">
        <f ca="1">OFFSET($F$12,0,ROW()-ROW($P$5))</f>
        <v>161230.65</v>
      </c>
      <c r="Q10" s="319">
        <f ca="1">OFFSET($F$32,0,ROW()-ROW($Q$5))</f>
        <v>0.5</v>
      </c>
      <c r="R10" s="318">
        <f ca="1">OFFSET($F$16,0,ROW()-ROW($R$5))</f>
        <v>168000</v>
      </c>
    </row>
    <row r="11" spans="2:18" x14ac:dyDescent="0.3">
      <c r="B11" s="298">
        <f>'3-Staff-93-b Billed kW'!A119</f>
        <v>66</v>
      </c>
      <c r="C11" s="299">
        <f>'3-Staff-93-b Billed kW'!C119</f>
        <v>2028</v>
      </c>
      <c r="D11" s="134">
        <f>'3-Staff-93-b Billed kW'!D119</f>
        <v>3404</v>
      </c>
      <c r="E11" s="299">
        <f>'3-Staff-93-b Billed kW'!E119</f>
        <v>50</v>
      </c>
      <c r="F11" s="134">
        <f>'3-Staff-93-b Billed kW'!F119</f>
        <v>0</v>
      </c>
      <c r="G11" s="134">
        <f>'3-Staff-93-b Billed kW'!G119</f>
        <v>0</v>
      </c>
      <c r="H11" s="134">
        <f>'3-Staff-93-b Billed kW'!H119</f>
        <v>4767.5250000000005</v>
      </c>
      <c r="I11" s="134">
        <f>'3-Staff-93-b Billed kW'!I119</f>
        <v>11718.000000000002</v>
      </c>
      <c r="J11" s="134">
        <f>'3-Staff-93-b Billed kW'!J119</f>
        <v>14098.875</v>
      </c>
      <c r="K11" s="300">
        <f>'3-Staff-93-b Billed kW'!K119</f>
        <v>14296.800000000001</v>
      </c>
    </row>
    <row r="12" spans="2:18" s="123" customFormat="1" x14ac:dyDescent="0.3">
      <c r="B12" s="301" t="s">
        <v>7</v>
      </c>
      <c r="C12" s="302"/>
      <c r="D12" s="303"/>
      <c r="E12" s="302"/>
      <c r="F12" s="303">
        <f>'3-Staff-93-b Billed kW'!F120</f>
        <v>35150.85</v>
      </c>
      <c r="G12" s="303">
        <f>'3-Staff-93-b Billed kW'!G120</f>
        <v>85688.4</v>
      </c>
      <c r="H12" s="303">
        <f>'3-Staff-93-b Billed kW'!H120</f>
        <v>112625.625</v>
      </c>
      <c r="I12" s="303">
        <f>'3-Staff-93-b Billed kW'!I120</f>
        <v>135693.6</v>
      </c>
      <c r="J12" s="303">
        <f>'3-Staff-93-b Billed kW'!J120</f>
        <v>153603.97500000001</v>
      </c>
      <c r="K12" s="304">
        <f>'3-Staff-93-b Billed kW'!K120</f>
        <v>161230.65</v>
      </c>
    </row>
    <row r="13" spans="2:18" x14ac:dyDescent="0.3">
      <c r="B13" s="298"/>
      <c r="C13" s="299"/>
      <c r="D13" s="134"/>
      <c r="E13" s="299"/>
      <c r="F13" s="134"/>
      <c r="G13" s="134"/>
      <c r="H13" s="134"/>
      <c r="I13" s="134"/>
      <c r="J13" s="134"/>
      <c r="K13" s="300"/>
    </row>
    <row r="14" spans="2:18" x14ac:dyDescent="0.3">
      <c r="B14" s="311" t="s">
        <v>10</v>
      </c>
      <c r="C14" s="312"/>
      <c r="D14" s="312"/>
      <c r="E14" s="312"/>
      <c r="F14" s="312"/>
      <c r="G14" s="312"/>
      <c r="H14" s="312"/>
      <c r="I14" s="312"/>
      <c r="J14" s="312"/>
      <c r="K14" s="313"/>
    </row>
    <row r="15" spans="2:18" x14ac:dyDescent="0.3">
      <c r="B15" s="298">
        <f>'3-Staff-93-b Billed kW'!A123</f>
        <v>24</v>
      </c>
      <c r="C15" s="299">
        <f>'3-Staff-93-b Billed kW'!C123</f>
        <v>2028</v>
      </c>
      <c r="D15" s="134">
        <f>'3-Staff-93-b Billed kW'!D123</f>
        <v>40000</v>
      </c>
      <c r="E15" s="299">
        <f>'3-Staff-93-b Billed kW'!E123</f>
        <v>50</v>
      </c>
      <c r="F15" s="134">
        <f>'3-Staff-93-b Billed kW'!F123</f>
        <v>0</v>
      </c>
      <c r="G15" s="134">
        <f>'3-Staff-93-b Billed kW'!G123</f>
        <v>0</v>
      </c>
      <c r="H15" s="134">
        <f>'3-Staff-93-b Billed kW'!H123</f>
        <v>39375</v>
      </c>
      <c r="I15" s="134">
        <f>'3-Staff-93-b Billed kW'!I123</f>
        <v>115500</v>
      </c>
      <c r="J15" s="134">
        <f>'3-Staff-93-b Billed kW'!J123</f>
        <v>160125</v>
      </c>
      <c r="K15" s="300">
        <f>'3-Staff-93-b Billed kW'!K123</f>
        <v>168000</v>
      </c>
    </row>
    <row r="16" spans="2:18" s="123" customFormat="1" ht="15" thickBot="1" x14ac:dyDescent="0.35">
      <c r="B16" s="305" t="s">
        <v>7</v>
      </c>
      <c r="C16" s="306"/>
      <c r="D16" s="307"/>
      <c r="E16" s="306"/>
      <c r="F16" s="307">
        <f>'3-Staff-93-b Billed kW'!F124</f>
        <v>0</v>
      </c>
      <c r="G16" s="307">
        <f>'3-Staff-93-b Billed kW'!G124</f>
        <v>0</v>
      </c>
      <c r="H16" s="307">
        <f>'3-Staff-93-b Billed kW'!H124</f>
        <v>39375</v>
      </c>
      <c r="I16" s="307">
        <f>'3-Staff-93-b Billed kW'!I124</f>
        <v>115500</v>
      </c>
      <c r="J16" s="307">
        <f>'3-Staff-93-b Billed kW'!J124</f>
        <v>160125</v>
      </c>
      <c r="K16" s="308">
        <f>'3-Staff-93-b Billed kW'!K124</f>
        <v>168000</v>
      </c>
    </row>
    <row r="17" spans="2:11" x14ac:dyDescent="0.3">
      <c r="F17" s="100"/>
      <c r="G17" s="100"/>
      <c r="H17" s="100"/>
      <c r="I17" s="100"/>
      <c r="J17" s="100"/>
      <c r="K17" s="100"/>
    </row>
    <row r="18" spans="2:11" x14ac:dyDescent="0.3">
      <c r="B18" s="320" t="s">
        <v>129</v>
      </c>
      <c r="C18" s="320"/>
      <c r="D18" s="320"/>
      <c r="E18" s="320"/>
      <c r="F18" s="320"/>
      <c r="G18" s="320"/>
      <c r="H18" s="320"/>
      <c r="I18" s="320"/>
      <c r="J18" s="320"/>
      <c r="K18" s="320"/>
    </row>
    <row r="19" spans="2:11" ht="15" thickBot="1" x14ac:dyDescent="0.35"/>
    <row r="20" spans="2:11" ht="28.8" x14ac:dyDescent="0.3">
      <c r="B20" s="295" t="str">
        <f>'3-Staff-93-b Counts'!A2</f>
        <v>Customer #</v>
      </c>
      <c r="C20" s="296" t="str">
        <f>'3-Staff-93-b Counts'!C2</f>
        <v>Anticipated Year</v>
      </c>
      <c r="D20" s="321" t="str">
        <f>'3-Staff-93-b Counts'!D2</f>
        <v>Anticipated Load</v>
      </c>
      <c r="E20" s="296" t="str">
        <f>'3-Staff-93-b Counts'!E2</f>
        <v>Confidence</v>
      </c>
      <c r="F20" s="296">
        <f>'3-Staff-93-b Counts'!F2</f>
        <v>2026</v>
      </c>
      <c r="G20" s="296">
        <f>'3-Staff-93-b Counts'!G2</f>
        <v>2027</v>
      </c>
      <c r="H20" s="296">
        <f>'3-Staff-93-b Counts'!H2</f>
        <v>2028</v>
      </c>
      <c r="I20" s="296">
        <f>'3-Staff-93-b Counts'!I2</f>
        <v>2029</v>
      </c>
      <c r="J20" s="296">
        <f>'3-Staff-93-b Counts'!J2</f>
        <v>2030</v>
      </c>
      <c r="K20" s="297">
        <f>'3-Staff-93-b Counts'!K2</f>
        <v>2031</v>
      </c>
    </row>
    <row r="21" spans="2:11" x14ac:dyDescent="0.3">
      <c r="B21" s="311" t="s">
        <v>103</v>
      </c>
      <c r="C21" s="312"/>
      <c r="D21" s="312"/>
      <c r="E21" s="312"/>
      <c r="F21" s="312"/>
      <c r="G21" s="312"/>
      <c r="H21" s="312"/>
      <c r="I21" s="312"/>
      <c r="J21" s="312"/>
      <c r="K21" s="313"/>
    </row>
    <row r="22" spans="2:11" x14ac:dyDescent="0.3">
      <c r="B22" s="298">
        <f>'3-Staff-93-b Counts'!A101</f>
        <v>7</v>
      </c>
      <c r="C22" s="299">
        <f>'3-Staff-93-b Counts'!C101</f>
        <v>2026</v>
      </c>
      <c r="D22" s="134">
        <f>'3-Staff-93-b Counts'!D101</f>
        <v>3250</v>
      </c>
      <c r="E22" s="299">
        <f>'3-Staff-93-b Counts'!E101</f>
        <v>80</v>
      </c>
      <c r="F22" s="322">
        <f>'3-Staff-93-b Counts'!F101</f>
        <v>0.30000000000000004</v>
      </c>
      <c r="G22" s="322">
        <f>'3-Staff-93-b Counts'!G101</f>
        <v>0.70000000000000007</v>
      </c>
      <c r="H22" s="322">
        <f>'3-Staff-93-b Counts'!H101</f>
        <v>0.8</v>
      </c>
      <c r="I22" s="322">
        <f>'3-Staff-93-b Counts'!I101</f>
        <v>0.8</v>
      </c>
      <c r="J22" s="322">
        <f>'3-Staff-93-b Counts'!J101</f>
        <v>0.8</v>
      </c>
      <c r="K22" s="323">
        <f>'3-Staff-93-b Counts'!K101</f>
        <v>0.8</v>
      </c>
    </row>
    <row r="23" spans="2:11" x14ac:dyDescent="0.3">
      <c r="B23" s="298">
        <f>'3-Staff-93-b Counts'!A102</f>
        <v>11</v>
      </c>
      <c r="C23" s="299">
        <f>'3-Staff-93-b Counts'!C102</f>
        <v>2026</v>
      </c>
      <c r="D23" s="134">
        <f>'3-Staff-93-b Counts'!D102</f>
        <v>4280</v>
      </c>
      <c r="E23" s="299">
        <f>'3-Staff-93-b Counts'!E102</f>
        <v>100</v>
      </c>
      <c r="F23" s="322">
        <f>'3-Staff-93-b Counts'!F102</f>
        <v>0.375</v>
      </c>
      <c r="G23" s="322">
        <f>'3-Staff-93-b Counts'!G102</f>
        <v>0.875</v>
      </c>
      <c r="H23" s="322">
        <f>'3-Staff-93-b Counts'!H102</f>
        <v>1</v>
      </c>
      <c r="I23" s="322">
        <f>'3-Staff-93-b Counts'!I102</f>
        <v>1</v>
      </c>
      <c r="J23" s="322">
        <f>'3-Staff-93-b Counts'!J102</f>
        <v>1</v>
      </c>
      <c r="K23" s="323">
        <f>'3-Staff-93-b Counts'!K102</f>
        <v>1</v>
      </c>
    </row>
    <row r="24" spans="2:11" x14ac:dyDescent="0.3">
      <c r="B24" s="298">
        <f>'3-Staff-93-b Counts'!A103</f>
        <v>14</v>
      </c>
      <c r="C24" s="299">
        <f>'3-Staff-93-b Counts'!C103</f>
        <v>2026</v>
      </c>
      <c r="D24" s="134">
        <f>'3-Staff-93-b Counts'!D103</f>
        <v>4959</v>
      </c>
      <c r="E24" s="299">
        <f>'3-Staff-93-b Counts'!E103</f>
        <v>100</v>
      </c>
      <c r="F24" s="322">
        <f>'3-Staff-93-b Counts'!F103</f>
        <v>0.375</v>
      </c>
      <c r="G24" s="322">
        <f>'3-Staff-93-b Counts'!G103</f>
        <v>0.875</v>
      </c>
      <c r="H24" s="322">
        <f>'3-Staff-93-b Counts'!H103</f>
        <v>1</v>
      </c>
      <c r="I24" s="322">
        <f>'3-Staff-93-b Counts'!I103</f>
        <v>1</v>
      </c>
      <c r="J24" s="322">
        <f>'3-Staff-93-b Counts'!J103</f>
        <v>1</v>
      </c>
      <c r="K24" s="323">
        <f>'3-Staff-93-b Counts'!K103</f>
        <v>1</v>
      </c>
    </row>
    <row r="25" spans="2:11" x14ac:dyDescent="0.3">
      <c r="B25" s="298">
        <f>'3-Staff-93-b Counts'!A104</f>
        <v>44</v>
      </c>
      <c r="C25" s="299">
        <f>'3-Staff-93-b Counts'!C104</f>
        <v>2025</v>
      </c>
      <c r="D25" s="134">
        <f>'3-Staff-93-b Counts'!D104</f>
        <v>3800</v>
      </c>
      <c r="E25" s="299">
        <f>'3-Staff-93-b Counts'!E104</f>
        <v>100</v>
      </c>
      <c r="F25" s="322">
        <f>'3-Staff-93-b Counts'!F104</f>
        <v>0.375</v>
      </c>
      <c r="G25" s="322">
        <f>'3-Staff-93-b Counts'!G104</f>
        <v>0.875</v>
      </c>
      <c r="H25" s="322">
        <f>'3-Staff-93-b Counts'!H104</f>
        <v>1</v>
      </c>
      <c r="I25" s="322">
        <f>'3-Staff-93-b Counts'!I104</f>
        <v>1</v>
      </c>
      <c r="J25" s="322">
        <f>'3-Staff-93-b Counts'!J104</f>
        <v>1</v>
      </c>
      <c r="K25" s="323">
        <f>'3-Staff-93-b Counts'!K104</f>
        <v>1</v>
      </c>
    </row>
    <row r="26" spans="2:11" x14ac:dyDescent="0.3">
      <c r="B26" s="298">
        <f>'3-Staff-93-b Counts'!A105</f>
        <v>45</v>
      </c>
      <c r="C26" s="299">
        <f>'3-Staff-93-b Counts'!C105</f>
        <v>2029</v>
      </c>
      <c r="D26" s="134">
        <f>'3-Staff-93-b Counts'!D105</f>
        <v>4000</v>
      </c>
      <c r="E26" s="299">
        <f>'3-Staff-93-b Counts'!E105</f>
        <v>50</v>
      </c>
      <c r="F26" s="322">
        <f>'3-Staff-93-b Counts'!F105</f>
        <v>0</v>
      </c>
      <c r="G26" s="322">
        <f>'3-Staff-93-b Counts'!G105</f>
        <v>0</v>
      </c>
      <c r="H26" s="322">
        <f>'3-Staff-93-b Counts'!H105</f>
        <v>0</v>
      </c>
      <c r="I26" s="322">
        <f>'3-Staff-93-b Counts'!I105</f>
        <v>0.1875</v>
      </c>
      <c r="J26" s="322">
        <f>'3-Staff-93-b Counts'!J105</f>
        <v>0.4375</v>
      </c>
      <c r="K26" s="323">
        <f>'3-Staff-93-b Counts'!K105</f>
        <v>0.5</v>
      </c>
    </row>
    <row r="27" spans="2:11" x14ac:dyDescent="0.3">
      <c r="B27" s="298">
        <f>'3-Staff-93-b Counts'!A106</f>
        <v>66</v>
      </c>
      <c r="C27" s="299">
        <f>'3-Staff-93-b Counts'!C106</f>
        <v>2028</v>
      </c>
      <c r="D27" s="134">
        <f>'3-Staff-93-b Counts'!D106</f>
        <v>3404</v>
      </c>
      <c r="E27" s="299">
        <f>'3-Staff-93-b Counts'!E106</f>
        <v>50</v>
      </c>
      <c r="F27" s="322">
        <f>'3-Staff-93-b Counts'!F106</f>
        <v>0</v>
      </c>
      <c r="G27" s="322">
        <f>'3-Staff-93-b Counts'!G106</f>
        <v>0</v>
      </c>
      <c r="H27" s="322">
        <f>'3-Staff-93-b Counts'!H106</f>
        <v>0.1875</v>
      </c>
      <c r="I27" s="322">
        <f>'3-Staff-93-b Counts'!I106</f>
        <v>0.4375</v>
      </c>
      <c r="J27" s="322">
        <f>'3-Staff-93-b Counts'!J106</f>
        <v>0.5</v>
      </c>
      <c r="K27" s="323">
        <f>'3-Staff-93-b Counts'!K106</f>
        <v>0.5</v>
      </c>
    </row>
    <row r="28" spans="2:11" s="123" customFormat="1" x14ac:dyDescent="0.3">
      <c r="B28" s="301" t="s">
        <v>7</v>
      </c>
      <c r="C28" s="302"/>
      <c r="D28" s="303"/>
      <c r="E28" s="302"/>
      <c r="F28" s="324">
        <f>'3-Staff-93-b Counts'!F107</f>
        <v>1.425</v>
      </c>
      <c r="G28" s="324">
        <f>'3-Staff-93-b Counts'!G107</f>
        <v>3.3250000000000002</v>
      </c>
      <c r="H28" s="324">
        <f>'3-Staff-93-b Counts'!H107</f>
        <v>3.9874999999999998</v>
      </c>
      <c r="I28" s="324">
        <f>'3-Staff-93-b Counts'!I107</f>
        <v>4.4249999999999998</v>
      </c>
      <c r="J28" s="324">
        <f>'3-Staff-93-b Counts'!J107</f>
        <v>4.7374999999999998</v>
      </c>
      <c r="K28" s="325">
        <f>'3-Staff-93-b Counts'!K107</f>
        <v>4.8</v>
      </c>
    </row>
    <row r="29" spans="2:11" x14ac:dyDescent="0.3">
      <c r="B29" s="298"/>
      <c r="C29" s="299"/>
      <c r="D29" s="134"/>
      <c r="E29" s="299"/>
      <c r="F29" s="299"/>
      <c r="G29" s="299"/>
      <c r="H29" s="299"/>
      <c r="I29" s="299"/>
      <c r="J29" s="299"/>
      <c r="K29" s="309"/>
    </row>
    <row r="30" spans="2:11" x14ac:dyDescent="0.3">
      <c r="B30" s="311" t="s">
        <v>10</v>
      </c>
      <c r="C30" s="312"/>
      <c r="D30" s="312"/>
      <c r="E30" s="312"/>
      <c r="F30" s="312"/>
      <c r="G30" s="312"/>
      <c r="H30" s="312"/>
      <c r="I30" s="312"/>
      <c r="J30" s="312"/>
      <c r="K30" s="313"/>
    </row>
    <row r="31" spans="2:11" x14ac:dyDescent="0.3">
      <c r="B31" s="298">
        <f>'3-Staff-93-b Counts'!A110</f>
        <v>24</v>
      </c>
      <c r="C31" s="299">
        <f>'3-Staff-93-b Counts'!C110</f>
        <v>2028</v>
      </c>
      <c r="D31" s="134">
        <f>'3-Staff-93-b Counts'!D110</f>
        <v>40000</v>
      </c>
      <c r="E31" s="299">
        <f>'3-Staff-93-b Counts'!E110</f>
        <v>50</v>
      </c>
      <c r="F31" s="299">
        <f>'3-Staff-93-b Counts'!F110</f>
        <v>0</v>
      </c>
      <c r="G31" s="299">
        <f>'3-Staff-93-b Counts'!G110</f>
        <v>0</v>
      </c>
      <c r="H31" s="299">
        <f>'3-Staff-93-b Counts'!H110</f>
        <v>0.1875</v>
      </c>
      <c r="I31" s="299">
        <f>'3-Staff-93-b Counts'!I110</f>
        <v>0.4375</v>
      </c>
      <c r="J31" s="299">
        <f>'3-Staff-93-b Counts'!J110</f>
        <v>0.5</v>
      </c>
      <c r="K31" s="309">
        <f>'3-Staff-93-b Counts'!K110</f>
        <v>0.5</v>
      </c>
    </row>
    <row r="32" spans="2:11" s="123" customFormat="1" ht="15" thickBot="1" x14ac:dyDescent="0.35">
      <c r="B32" s="305" t="s">
        <v>7</v>
      </c>
      <c r="C32" s="306"/>
      <c r="D32" s="307"/>
      <c r="E32" s="306"/>
      <c r="F32" s="306">
        <f>'3-Staff-93-b Counts'!F111</f>
        <v>0</v>
      </c>
      <c r="G32" s="306">
        <f>'3-Staff-93-b Counts'!G111</f>
        <v>0</v>
      </c>
      <c r="H32" s="306">
        <f>'3-Staff-93-b Counts'!H111</f>
        <v>0.1875</v>
      </c>
      <c r="I32" s="306">
        <f>'3-Staff-93-b Counts'!I111</f>
        <v>0.4375</v>
      </c>
      <c r="J32" s="306">
        <f>'3-Staff-93-b Counts'!J111</f>
        <v>0.5</v>
      </c>
      <c r="K32" s="310">
        <f>'3-Staff-93-b Counts'!K111</f>
        <v>0.5</v>
      </c>
    </row>
  </sheetData>
  <mergeCells count="8">
    <mergeCell ref="B2:K2"/>
    <mergeCell ref="B18:K18"/>
    <mergeCell ref="B5:K5"/>
    <mergeCell ref="B14:K14"/>
    <mergeCell ref="B21:K21"/>
    <mergeCell ref="B30:K30"/>
    <mergeCell ref="O3:P3"/>
    <mergeCell ref="Q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1B8A-FF67-40BC-AADA-7B62F24FB203}">
  <sheetPr codeName="Sheet1">
    <tabColor theme="2" tint="-9.9978637043366805E-2"/>
  </sheetPr>
  <dimension ref="A1:BK147"/>
  <sheetViews>
    <sheetView workbookViewId="0">
      <pane xSplit="5" ySplit="3" topLeftCell="F4" activePane="bottomRight" state="frozen"/>
      <selection pane="topRight"/>
      <selection pane="bottomLeft"/>
      <selection pane="bottomRight" activeCell="B113" sqref="B113"/>
    </sheetView>
  </sheetViews>
  <sheetFormatPr defaultRowHeight="14.4" x14ac:dyDescent="0.3"/>
  <cols>
    <col min="1" max="1" width="11.44140625" style="3" customWidth="1"/>
    <col min="2" max="2" width="37" customWidth="1"/>
    <col min="3" max="5" width="11.33203125" customWidth="1"/>
    <col min="6" max="7" width="10.44140625" bestFit="1" customWidth="1"/>
    <col min="8" max="11" width="11.44140625" bestFit="1" customWidth="1"/>
    <col min="12" max="12" width="49.109375" style="2" bestFit="1" customWidth="1"/>
    <col min="13" max="13" width="2.33203125" customWidth="1"/>
    <col min="14" max="14" width="15.33203125" style="3" bestFit="1" customWidth="1"/>
    <col min="15" max="15" width="15.33203125" customWidth="1"/>
    <col min="16" max="16" width="14.109375" bestFit="1" customWidth="1"/>
    <col min="17" max="17" width="13.33203125" customWidth="1"/>
    <col min="18" max="18" width="12.21875" customWidth="1"/>
    <col min="19" max="19" width="12.21875" style="2" customWidth="1"/>
    <col min="20" max="20" width="9.6640625" style="3" customWidth="1"/>
    <col min="21" max="22" width="10.6640625" bestFit="1" customWidth="1"/>
    <col min="23" max="23" width="10.5546875" bestFit="1" customWidth="1"/>
    <col min="24" max="24" width="9.6640625" bestFit="1" customWidth="1"/>
    <col min="25" max="25" width="9.6640625" style="2" bestFit="1" customWidth="1"/>
    <col min="26" max="26" width="10.44140625" bestFit="1" customWidth="1"/>
    <col min="27" max="27" width="9.44140625" bestFit="1" customWidth="1"/>
    <col min="28" max="28" width="10.44140625" bestFit="1" customWidth="1"/>
    <col min="29" max="29" width="8.5546875" customWidth="1"/>
    <col min="30" max="30" width="9.44140625" bestFit="1" customWidth="1"/>
    <col min="31" max="31" width="7" bestFit="1" customWidth="1"/>
    <col min="32" max="32" width="10.44140625" style="3" bestFit="1" customWidth="1"/>
    <col min="33" max="33" width="9.44140625" bestFit="1" customWidth="1"/>
    <col min="34" max="34" width="11.44140625" bestFit="1" customWidth="1"/>
    <col min="35" max="35" width="8.77734375" customWidth="1"/>
    <col min="36" max="36" width="9.44140625" bestFit="1" customWidth="1"/>
    <col min="37" max="37" width="8" style="2" bestFit="1" customWidth="1"/>
    <col min="38" max="38" width="11.44140625" style="3" bestFit="1" customWidth="1"/>
    <col min="39" max="41" width="10.44140625" bestFit="1" customWidth="1"/>
    <col min="42" max="42" width="9.109375" customWidth="1"/>
    <col min="43" max="43" width="10.44140625" bestFit="1" customWidth="1"/>
    <col min="44" max="44" width="9.44140625" style="2" bestFit="1" customWidth="1"/>
    <col min="45" max="45" width="10.44140625" style="3" bestFit="1" customWidth="1"/>
    <col min="46" max="46" width="10.44140625" bestFit="1" customWidth="1"/>
    <col min="47" max="49" width="11.44140625" bestFit="1" customWidth="1"/>
    <col min="50" max="50" width="11.44140625" style="2" bestFit="1" customWidth="1"/>
    <col min="51" max="51" width="4.44140625" customWidth="1"/>
    <col min="52" max="52" width="9.44140625" style="3" bestFit="1" customWidth="1"/>
    <col min="53" max="55" width="10.44140625" bestFit="1" customWidth="1"/>
    <col min="56" max="56" width="9.44140625" bestFit="1" customWidth="1"/>
    <col min="57" max="57" width="9.44140625" style="2" bestFit="1" customWidth="1"/>
    <col min="58" max="58" width="55.77734375" style="1" bestFit="1" customWidth="1"/>
  </cols>
  <sheetData>
    <row r="1" spans="1:58" s="70" customFormat="1" ht="15" thickBot="1" x14ac:dyDescent="0.35">
      <c r="A1" s="246" t="s">
        <v>54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8"/>
      <c r="M1"/>
      <c r="N1" s="234" t="s">
        <v>53</v>
      </c>
      <c r="O1" s="234"/>
      <c r="P1" s="234"/>
      <c r="Q1" s="234"/>
      <c r="R1" s="234"/>
      <c r="S1" s="234"/>
      <c r="T1" s="249" t="s">
        <v>52</v>
      </c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50"/>
      <c r="AZ1" s="241" t="s">
        <v>36</v>
      </c>
      <c r="BA1" s="242"/>
      <c r="BB1" s="242"/>
      <c r="BC1" s="242"/>
      <c r="BD1" s="242"/>
      <c r="BE1" s="242"/>
      <c r="BF1" s="243"/>
    </row>
    <row r="2" spans="1:58" s="59" customFormat="1" ht="44.4" customHeight="1" x14ac:dyDescent="0.3">
      <c r="A2" s="69" t="s">
        <v>51</v>
      </c>
      <c r="B2" s="67" t="s">
        <v>50</v>
      </c>
      <c r="C2" s="67" t="s">
        <v>49</v>
      </c>
      <c r="D2" s="67" t="s">
        <v>48</v>
      </c>
      <c r="E2" s="67" t="s">
        <v>47</v>
      </c>
      <c r="F2" s="67">
        <v>2026</v>
      </c>
      <c r="G2" s="67">
        <v>2027</v>
      </c>
      <c r="H2" s="67">
        <v>2028</v>
      </c>
      <c r="I2" s="67">
        <v>2029</v>
      </c>
      <c r="J2" s="67">
        <v>2030</v>
      </c>
      <c r="K2" s="67">
        <v>2031</v>
      </c>
      <c r="L2" s="68" t="s">
        <v>46</v>
      </c>
      <c r="M2" s="9"/>
      <c r="N2" s="210" t="s">
        <v>45</v>
      </c>
      <c r="O2" s="208" t="s">
        <v>121</v>
      </c>
      <c r="P2" s="209" t="s">
        <v>44</v>
      </c>
      <c r="Q2" s="209" t="s">
        <v>43</v>
      </c>
      <c r="R2" s="209" t="s">
        <v>23</v>
      </c>
      <c r="S2" s="211" t="s">
        <v>42</v>
      </c>
      <c r="T2" s="227" t="s">
        <v>117</v>
      </c>
      <c r="U2" s="228"/>
      <c r="V2" s="228"/>
      <c r="W2" s="228"/>
      <c r="X2" s="228"/>
      <c r="Y2" s="229"/>
      <c r="Z2" s="230" t="s">
        <v>41</v>
      </c>
      <c r="AA2" s="230"/>
      <c r="AB2" s="230"/>
      <c r="AC2" s="230"/>
      <c r="AD2" s="230"/>
      <c r="AE2" s="231"/>
      <c r="AF2" s="232" t="s">
        <v>40</v>
      </c>
      <c r="AG2" s="230"/>
      <c r="AH2" s="230"/>
      <c r="AI2" s="230"/>
      <c r="AJ2" s="230"/>
      <c r="AK2" s="231"/>
      <c r="AL2" s="244" t="s">
        <v>39</v>
      </c>
      <c r="AM2" s="233" t="s">
        <v>38</v>
      </c>
      <c r="AN2" s="230"/>
      <c r="AO2" s="230"/>
      <c r="AP2" s="230"/>
      <c r="AQ2" s="230"/>
      <c r="AR2" s="231"/>
      <c r="AS2" s="232" t="s">
        <v>37</v>
      </c>
      <c r="AT2" s="230"/>
      <c r="AU2" s="230"/>
      <c r="AV2" s="230"/>
      <c r="AW2" s="230"/>
      <c r="AX2" s="231"/>
      <c r="AZ2" s="235"/>
      <c r="BA2" s="236"/>
      <c r="BB2" s="236"/>
      <c r="BC2" s="236"/>
      <c r="BD2" s="236"/>
      <c r="BE2" s="237"/>
      <c r="BF2" s="60"/>
    </row>
    <row r="3" spans="1:58" s="59" customFormat="1" x14ac:dyDescent="0.3">
      <c r="A3" s="66"/>
      <c r="B3" s="65"/>
      <c r="C3" s="65"/>
      <c r="D3" s="67" t="s">
        <v>35</v>
      </c>
      <c r="E3" s="65" t="s">
        <v>34</v>
      </c>
      <c r="F3" s="234" t="s">
        <v>33</v>
      </c>
      <c r="G3" s="234"/>
      <c r="H3" s="234"/>
      <c r="I3" s="234"/>
      <c r="J3" s="234"/>
      <c r="K3" s="234"/>
      <c r="L3" s="64"/>
      <c r="M3" s="9"/>
      <c r="N3" s="238"/>
      <c r="O3" s="239"/>
      <c r="P3" s="234"/>
      <c r="Q3" s="234"/>
      <c r="R3" s="234"/>
      <c r="S3" s="240"/>
      <c r="T3" s="63">
        <v>2026</v>
      </c>
      <c r="U3" s="62">
        <f>T3+1</f>
        <v>2027</v>
      </c>
      <c r="V3" s="62">
        <f>U3+1</f>
        <v>2028</v>
      </c>
      <c r="W3" s="62">
        <f>V3+1</f>
        <v>2029</v>
      </c>
      <c r="X3" s="62">
        <f>W3+1</f>
        <v>2030</v>
      </c>
      <c r="Y3" s="61">
        <f>X3+1</f>
        <v>2031</v>
      </c>
      <c r="Z3" s="62">
        <v>2026</v>
      </c>
      <c r="AA3" s="62">
        <f>Z3+1</f>
        <v>2027</v>
      </c>
      <c r="AB3" s="62">
        <f>AA3+1</f>
        <v>2028</v>
      </c>
      <c r="AC3" s="62">
        <f>AB3+1</f>
        <v>2029</v>
      </c>
      <c r="AD3" s="62">
        <f>AC3+1</f>
        <v>2030</v>
      </c>
      <c r="AE3" s="62">
        <f>AD3+1</f>
        <v>2031</v>
      </c>
      <c r="AF3" s="63">
        <f t="shared" ref="AF3:AK3" si="0">Z3</f>
        <v>2026</v>
      </c>
      <c r="AG3" s="62">
        <f t="shared" si="0"/>
        <v>2027</v>
      </c>
      <c r="AH3" s="62">
        <f t="shared" si="0"/>
        <v>2028</v>
      </c>
      <c r="AI3" s="62">
        <f t="shared" si="0"/>
        <v>2029</v>
      </c>
      <c r="AJ3" s="62">
        <f t="shared" si="0"/>
        <v>2030</v>
      </c>
      <c r="AK3" s="61">
        <f t="shared" si="0"/>
        <v>2031</v>
      </c>
      <c r="AL3" s="245"/>
      <c r="AM3" s="62">
        <v>2026</v>
      </c>
      <c r="AN3" s="62">
        <f>AM3+1</f>
        <v>2027</v>
      </c>
      <c r="AO3" s="62">
        <f>AN3+1</f>
        <v>2028</v>
      </c>
      <c r="AP3" s="62">
        <f>AO3+1</f>
        <v>2029</v>
      </c>
      <c r="AQ3" s="62">
        <f>AP3+1</f>
        <v>2030</v>
      </c>
      <c r="AR3" s="61">
        <f>AQ3+1</f>
        <v>2031</v>
      </c>
      <c r="AS3" s="63">
        <f t="shared" ref="AS3:AX3" si="1">AM3</f>
        <v>2026</v>
      </c>
      <c r="AT3" s="62">
        <f t="shared" si="1"/>
        <v>2027</v>
      </c>
      <c r="AU3" s="62">
        <f t="shared" si="1"/>
        <v>2028</v>
      </c>
      <c r="AV3" s="62">
        <f t="shared" si="1"/>
        <v>2029</v>
      </c>
      <c r="AW3" s="62">
        <f t="shared" si="1"/>
        <v>2030</v>
      </c>
      <c r="AX3" s="61">
        <f t="shared" si="1"/>
        <v>2031</v>
      </c>
      <c r="AZ3" s="63">
        <f t="shared" ref="AZ3:BE3" si="2">AS3</f>
        <v>2026</v>
      </c>
      <c r="BA3" s="62">
        <f t="shared" si="2"/>
        <v>2027</v>
      </c>
      <c r="BB3" s="62">
        <f t="shared" si="2"/>
        <v>2028</v>
      </c>
      <c r="BC3" s="62">
        <f t="shared" si="2"/>
        <v>2029</v>
      </c>
      <c r="BD3" s="62">
        <f t="shared" si="2"/>
        <v>2030</v>
      </c>
      <c r="BE3" s="61">
        <f t="shared" si="2"/>
        <v>2031</v>
      </c>
      <c r="BF3" s="60" t="s">
        <v>32</v>
      </c>
    </row>
    <row r="4" spans="1:58" x14ac:dyDescent="0.3">
      <c r="A4" s="50">
        <v>1</v>
      </c>
      <c r="B4" s="49" t="s">
        <v>30</v>
      </c>
      <c r="C4" s="47">
        <v>2026</v>
      </c>
      <c r="D4" s="51">
        <v>2700</v>
      </c>
      <c r="E4" s="47">
        <v>100</v>
      </c>
      <c r="F4" s="46">
        <f t="shared" ref="F4:F35" si="3">AS4</f>
        <v>11339.999999999998</v>
      </c>
      <c r="G4" s="46">
        <f t="shared" ref="G4:G35" si="4">AT4</f>
        <v>22679.999999999996</v>
      </c>
      <c r="H4" s="46">
        <f t="shared" ref="H4:H35" si="5">AU4</f>
        <v>22679.999999999996</v>
      </c>
      <c r="I4" s="46">
        <f t="shared" ref="I4:I35" si="6">AV4</f>
        <v>22679.999999999996</v>
      </c>
      <c r="J4" s="46">
        <f t="shared" ref="J4:J35" si="7">AW4</f>
        <v>22679.999999999996</v>
      </c>
      <c r="K4" s="46">
        <f t="shared" ref="K4:K35" si="8">AX4</f>
        <v>22679.999999999996</v>
      </c>
      <c r="L4" s="45" t="s">
        <v>20</v>
      </c>
      <c r="N4" s="3" t="s">
        <v>6</v>
      </c>
      <c r="P4" t="s">
        <v>122</v>
      </c>
      <c r="Q4" t="s">
        <v>5</v>
      </c>
      <c r="R4" t="s">
        <v>23</v>
      </c>
      <c r="S4" s="2" t="s">
        <v>9</v>
      </c>
      <c r="T4" s="36">
        <v>2700</v>
      </c>
      <c r="U4" s="34">
        <v>0</v>
      </c>
      <c r="V4" s="34">
        <v>0</v>
      </c>
      <c r="W4" s="34">
        <v>0</v>
      </c>
      <c r="X4" s="34">
        <v>0</v>
      </c>
      <c r="Y4" s="35">
        <v>0</v>
      </c>
      <c r="Z4" s="34">
        <f t="shared" ref="Z4:Z35" si="9">T4*$E4/100</f>
        <v>2700</v>
      </c>
      <c r="AA4" s="34">
        <f t="shared" ref="AA4:AA35" si="10">U4*$E4/100</f>
        <v>0</v>
      </c>
      <c r="AB4" s="34">
        <f t="shared" ref="AB4:AB35" si="11">V4*$E4/100</f>
        <v>0</v>
      </c>
      <c r="AC4" s="34">
        <f t="shared" ref="AC4:AC35" si="12">W4*$E4/100</f>
        <v>0</v>
      </c>
      <c r="AD4" s="34">
        <f t="shared" ref="AD4:AD35" si="13">X4*$E4/100</f>
        <v>0</v>
      </c>
      <c r="AE4" s="34">
        <f t="shared" ref="AE4:AE35" si="14">Y4*$E4/100</f>
        <v>0</v>
      </c>
      <c r="AF4" s="36">
        <f t="shared" ref="AF4:AF35" si="15">Z4*70%*12</f>
        <v>22679.999999999996</v>
      </c>
      <c r="AG4" s="34">
        <f t="shared" ref="AG4:AG35" si="16">AA4*70%*12</f>
        <v>0</v>
      </c>
      <c r="AH4" s="34">
        <f t="shared" ref="AH4:AH35" si="17">AB4*70%*12</f>
        <v>0</v>
      </c>
      <c r="AI4" s="34">
        <f t="shared" ref="AI4:AI35" si="18">AC4*70%*12</f>
        <v>0</v>
      </c>
      <c r="AJ4" s="34">
        <f t="shared" ref="AJ4:AJ35" si="19">AD4*70%*12</f>
        <v>0</v>
      </c>
      <c r="AK4" s="35">
        <f t="shared" ref="AK4:AK35" si="20">AE4*70%*12</f>
        <v>0</v>
      </c>
      <c r="AL4" s="44">
        <v>1</v>
      </c>
      <c r="AM4" s="20">
        <f t="shared" ref="AM4:AM35" si="21">IF($AL4=1,AF4,AF4*0.75)</f>
        <v>22679.999999999996</v>
      </c>
      <c r="AN4" s="20">
        <f t="shared" ref="AN4:AN35" si="22">IF($AL4=1,AG4,AF4*(1-0.75)+AG4*0.75)</f>
        <v>0</v>
      </c>
      <c r="AO4" s="20">
        <f t="shared" ref="AO4:AO35" si="23">IF($AL4=1,AH4,AG4*(1-0.75)+AH4*0.75)</f>
        <v>0</v>
      </c>
      <c r="AP4" s="20">
        <f t="shared" ref="AP4:AP35" si="24">IF($AL4=1,AI4,AH4*(1-0.75)+AI4*0.75)</f>
        <v>0</v>
      </c>
      <c r="AQ4" s="20">
        <f t="shared" ref="AQ4:AQ35" si="25">IF($AL4=1,AJ4,AI4*(1-0.75)+AJ4*0.75)</f>
        <v>0</v>
      </c>
      <c r="AR4" s="19">
        <f t="shared" ref="AR4:AR35" si="26">IF($AL4=1,AK4,AJ4*(1-0.75)+AK4*0.75)</f>
        <v>0</v>
      </c>
      <c r="AS4" s="36">
        <f t="shared" ref="AS4:AS35" si="27">AM4/2</f>
        <v>11339.999999999998</v>
      </c>
      <c r="AT4" s="34">
        <f>SUM($AM4:AM4)+AN4/2</f>
        <v>22679.999999999996</v>
      </c>
      <c r="AU4" s="34">
        <f>SUM($AM4:AN4)+AO4/2</f>
        <v>22679.999999999996</v>
      </c>
      <c r="AV4" s="34">
        <f>SUM($AM4:AO4)+AP4/2</f>
        <v>22679.999999999996</v>
      </c>
      <c r="AW4" s="34">
        <f>SUM($AM4:AP4)+AQ4/2</f>
        <v>22679.999999999996</v>
      </c>
      <c r="AX4" s="35">
        <f>SUM($AM4:AQ4)+AR4/2</f>
        <v>22679.999999999996</v>
      </c>
      <c r="AZ4" s="36">
        <v>0</v>
      </c>
      <c r="BA4" s="34">
        <v>0</v>
      </c>
      <c r="BB4" s="34">
        <v>0</v>
      </c>
      <c r="BC4" s="34">
        <v>0</v>
      </c>
      <c r="BD4" s="34">
        <v>0</v>
      </c>
      <c r="BE4" s="35">
        <v>0</v>
      </c>
    </row>
    <row r="5" spans="1:58" x14ac:dyDescent="0.3">
      <c r="A5" s="50">
        <v>2</v>
      </c>
      <c r="B5" s="49" t="s">
        <v>19</v>
      </c>
      <c r="C5" s="47">
        <v>2026</v>
      </c>
      <c r="D5" s="51">
        <v>3000</v>
      </c>
      <c r="E5" s="47">
        <v>80</v>
      </c>
      <c r="F5" s="46">
        <f t="shared" si="3"/>
        <v>7560</v>
      </c>
      <c r="G5" s="46">
        <f t="shared" si="4"/>
        <v>17640</v>
      </c>
      <c r="H5" s="46">
        <f t="shared" si="5"/>
        <v>20160</v>
      </c>
      <c r="I5" s="46">
        <f t="shared" si="6"/>
        <v>20160</v>
      </c>
      <c r="J5" s="46">
        <f t="shared" si="7"/>
        <v>20160</v>
      </c>
      <c r="K5" s="46">
        <f t="shared" si="8"/>
        <v>20160</v>
      </c>
      <c r="L5" s="45" t="s">
        <v>26</v>
      </c>
      <c r="N5" s="3" t="s">
        <v>6</v>
      </c>
      <c r="O5" t="s">
        <v>122</v>
      </c>
      <c r="P5" s="212" t="s">
        <v>123</v>
      </c>
      <c r="Q5" t="s">
        <v>4</v>
      </c>
      <c r="R5" t="s">
        <v>12</v>
      </c>
      <c r="S5" s="2" t="s">
        <v>9</v>
      </c>
      <c r="T5" s="36">
        <v>3000</v>
      </c>
      <c r="U5" s="34">
        <v>0</v>
      </c>
      <c r="V5" s="34">
        <v>0</v>
      </c>
      <c r="W5" s="34">
        <v>0</v>
      </c>
      <c r="X5" s="34">
        <v>0</v>
      </c>
      <c r="Y5" s="35">
        <v>0</v>
      </c>
      <c r="Z5" s="34">
        <f t="shared" si="9"/>
        <v>2400</v>
      </c>
      <c r="AA5" s="34">
        <f t="shared" si="10"/>
        <v>0</v>
      </c>
      <c r="AB5" s="34">
        <f t="shared" si="11"/>
        <v>0</v>
      </c>
      <c r="AC5" s="34">
        <f t="shared" si="12"/>
        <v>0</v>
      </c>
      <c r="AD5" s="34">
        <f t="shared" si="13"/>
        <v>0</v>
      </c>
      <c r="AE5" s="34">
        <f t="shared" si="14"/>
        <v>0</v>
      </c>
      <c r="AF5" s="36">
        <f t="shared" si="15"/>
        <v>20160</v>
      </c>
      <c r="AG5" s="34">
        <f t="shared" si="16"/>
        <v>0</v>
      </c>
      <c r="AH5" s="34">
        <f t="shared" si="17"/>
        <v>0</v>
      </c>
      <c r="AI5" s="34">
        <f t="shared" si="18"/>
        <v>0</v>
      </c>
      <c r="AJ5" s="34">
        <f t="shared" si="19"/>
        <v>0</v>
      </c>
      <c r="AK5" s="35">
        <f t="shared" si="20"/>
        <v>0</v>
      </c>
      <c r="AL5" s="44">
        <v>0</v>
      </c>
      <c r="AM5" s="20">
        <f t="shared" si="21"/>
        <v>15120</v>
      </c>
      <c r="AN5" s="20">
        <f t="shared" si="22"/>
        <v>5040</v>
      </c>
      <c r="AO5" s="20">
        <f t="shared" si="23"/>
        <v>0</v>
      </c>
      <c r="AP5" s="20">
        <f t="shared" si="24"/>
        <v>0</v>
      </c>
      <c r="AQ5" s="20">
        <f t="shared" si="25"/>
        <v>0</v>
      </c>
      <c r="AR5" s="19">
        <f t="shared" si="26"/>
        <v>0</v>
      </c>
      <c r="AS5" s="36">
        <f t="shared" si="27"/>
        <v>7560</v>
      </c>
      <c r="AT5" s="34">
        <f>SUM($AM5:AM5)+AN5/2</f>
        <v>17640</v>
      </c>
      <c r="AU5" s="34">
        <f>SUM($AM5:AN5)+AO5/2</f>
        <v>20160</v>
      </c>
      <c r="AV5" s="34">
        <f>SUM($AM5:AO5)+AP5/2</f>
        <v>20160</v>
      </c>
      <c r="AW5" s="34">
        <f>SUM($AM5:AP5)+AQ5/2</f>
        <v>20160</v>
      </c>
      <c r="AX5" s="35">
        <f>SUM($AM5:AQ5)+AR5/2</f>
        <v>20160</v>
      </c>
      <c r="AZ5" s="36">
        <v>0</v>
      </c>
      <c r="BA5" s="34">
        <v>0</v>
      </c>
      <c r="BB5" s="34">
        <v>0</v>
      </c>
      <c r="BC5" s="34">
        <v>0</v>
      </c>
      <c r="BD5" s="34">
        <v>0</v>
      </c>
      <c r="BE5" s="35">
        <v>0</v>
      </c>
    </row>
    <row r="6" spans="1:58" x14ac:dyDescent="0.3">
      <c r="A6" s="50">
        <v>3</v>
      </c>
      <c r="B6" s="49" t="s">
        <v>19</v>
      </c>
      <c r="C6" s="47">
        <v>2025</v>
      </c>
      <c r="D6" s="51">
        <v>6500</v>
      </c>
      <c r="E6" s="47">
        <v>100</v>
      </c>
      <c r="F6" s="46">
        <f t="shared" si="3"/>
        <v>6569.9999999999982</v>
      </c>
      <c r="G6" s="46">
        <f t="shared" si="4"/>
        <v>19439.999999999996</v>
      </c>
      <c r="H6" s="46">
        <f t="shared" si="5"/>
        <v>38340</v>
      </c>
      <c r="I6" s="46">
        <f t="shared" si="6"/>
        <v>50940</v>
      </c>
      <c r="J6" s="46">
        <f t="shared" si="7"/>
        <v>50940</v>
      </c>
      <c r="K6" s="46">
        <f t="shared" si="8"/>
        <v>50940</v>
      </c>
      <c r="L6" s="45" t="s">
        <v>20</v>
      </c>
      <c r="N6" s="3" t="s">
        <v>6</v>
      </c>
      <c r="O6" t="s">
        <v>122</v>
      </c>
      <c r="P6" s="212" t="s">
        <v>10</v>
      </c>
      <c r="Q6" t="s">
        <v>4</v>
      </c>
      <c r="S6" s="2" t="s">
        <v>9</v>
      </c>
      <c r="T6" s="36">
        <v>1564.2857142857142</v>
      </c>
      <c r="U6" s="34">
        <v>1500</v>
      </c>
      <c r="V6" s="34">
        <v>3000</v>
      </c>
      <c r="W6" s="34">
        <v>0</v>
      </c>
      <c r="X6" s="34">
        <v>0</v>
      </c>
      <c r="Y6" s="35">
        <v>0</v>
      </c>
      <c r="Z6" s="34">
        <f t="shared" si="9"/>
        <v>1564.2857142857142</v>
      </c>
      <c r="AA6" s="34">
        <f t="shared" si="10"/>
        <v>1500</v>
      </c>
      <c r="AB6" s="34">
        <f t="shared" si="11"/>
        <v>3000</v>
      </c>
      <c r="AC6" s="34">
        <f t="shared" si="12"/>
        <v>0</v>
      </c>
      <c r="AD6" s="34">
        <f t="shared" si="13"/>
        <v>0</v>
      </c>
      <c r="AE6" s="34">
        <f t="shared" si="14"/>
        <v>0</v>
      </c>
      <c r="AF6" s="36">
        <f t="shared" si="15"/>
        <v>13139.999999999996</v>
      </c>
      <c r="AG6" s="34">
        <f t="shared" si="16"/>
        <v>12600</v>
      </c>
      <c r="AH6" s="34">
        <f t="shared" si="17"/>
        <v>25200</v>
      </c>
      <c r="AI6" s="34">
        <f t="shared" si="18"/>
        <v>0</v>
      </c>
      <c r="AJ6" s="34">
        <f t="shared" si="19"/>
        <v>0</v>
      </c>
      <c r="AK6" s="35">
        <f t="shared" si="20"/>
        <v>0</v>
      </c>
      <c r="AL6" s="44">
        <v>1</v>
      </c>
      <c r="AM6" s="20">
        <f t="shared" si="21"/>
        <v>13139.999999999996</v>
      </c>
      <c r="AN6" s="20">
        <f t="shared" si="22"/>
        <v>12600</v>
      </c>
      <c r="AO6" s="20">
        <f t="shared" si="23"/>
        <v>25200</v>
      </c>
      <c r="AP6" s="20">
        <f t="shared" si="24"/>
        <v>0</v>
      </c>
      <c r="AQ6" s="20">
        <f t="shared" si="25"/>
        <v>0</v>
      </c>
      <c r="AR6" s="19">
        <f t="shared" si="26"/>
        <v>0</v>
      </c>
      <c r="AS6" s="36">
        <f t="shared" si="27"/>
        <v>6569.9999999999982</v>
      </c>
      <c r="AT6" s="34">
        <f>SUM($AM6:AM6)+AN6/2</f>
        <v>19439.999999999996</v>
      </c>
      <c r="AU6" s="34">
        <f>SUM($AM6:AN6)+AO6/2</f>
        <v>38340</v>
      </c>
      <c r="AV6" s="34">
        <f>SUM($AM6:AO6)+AP6/2</f>
        <v>50940</v>
      </c>
      <c r="AW6" s="34">
        <f>SUM($AM6:AP6)+AQ6/2</f>
        <v>50940</v>
      </c>
      <c r="AX6" s="35">
        <f>SUM($AM6:AQ6)+AR6/2</f>
        <v>50940</v>
      </c>
      <c r="AZ6" s="36">
        <v>0</v>
      </c>
      <c r="BA6" s="34">
        <v>0</v>
      </c>
      <c r="BB6" s="34">
        <v>0</v>
      </c>
      <c r="BC6" s="34">
        <v>0</v>
      </c>
      <c r="BD6" s="34">
        <v>0</v>
      </c>
      <c r="BE6" s="35">
        <v>0</v>
      </c>
    </row>
    <row r="7" spans="1:58" x14ac:dyDescent="0.3">
      <c r="A7" s="50">
        <v>4</v>
      </c>
      <c r="B7" s="49" t="s">
        <v>19</v>
      </c>
      <c r="C7" s="47">
        <v>2025</v>
      </c>
      <c r="D7" s="51">
        <v>11000</v>
      </c>
      <c r="E7" s="47">
        <v>100</v>
      </c>
      <c r="F7" s="46">
        <f t="shared" si="3"/>
        <v>17154</v>
      </c>
      <c r="G7" s="46">
        <f t="shared" si="4"/>
        <v>42708</v>
      </c>
      <c r="H7" s="46">
        <f t="shared" si="5"/>
        <v>55308</v>
      </c>
      <c r="I7" s="46">
        <f t="shared" si="6"/>
        <v>59508</v>
      </c>
      <c r="J7" s="46">
        <f t="shared" si="7"/>
        <v>59508</v>
      </c>
      <c r="K7" s="46">
        <f t="shared" si="8"/>
        <v>59508</v>
      </c>
      <c r="L7" s="45" t="s">
        <v>20</v>
      </c>
      <c r="N7" s="3" t="s">
        <v>6</v>
      </c>
      <c r="O7" t="s">
        <v>122</v>
      </c>
      <c r="P7" s="212" t="s">
        <v>10</v>
      </c>
      <c r="Q7" t="s">
        <v>4</v>
      </c>
      <c r="S7" s="2" t="s">
        <v>9</v>
      </c>
      <c r="T7" s="36">
        <v>4084.2857142857142</v>
      </c>
      <c r="U7" s="34">
        <v>2000</v>
      </c>
      <c r="V7" s="34">
        <v>1000</v>
      </c>
      <c r="W7" s="34">
        <v>0</v>
      </c>
      <c r="X7" s="34">
        <v>0</v>
      </c>
      <c r="Y7" s="35">
        <v>0</v>
      </c>
      <c r="Z7" s="34">
        <f t="shared" si="9"/>
        <v>4084.2857142857142</v>
      </c>
      <c r="AA7" s="34">
        <f t="shared" si="10"/>
        <v>2000</v>
      </c>
      <c r="AB7" s="34">
        <f t="shared" si="11"/>
        <v>1000</v>
      </c>
      <c r="AC7" s="34">
        <f t="shared" si="12"/>
        <v>0</v>
      </c>
      <c r="AD7" s="34">
        <f t="shared" si="13"/>
        <v>0</v>
      </c>
      <c r="AE7" s="34">
        <f t="shared" si="14"/>
        <v>0</v>
      </c>
      <c r="AF7" s="36">
        <f t="shared" si="15"/>
        <v>34308</v>
      </c>
      <c r="AG7" s="34">
        <f t="shared" si="16"/>
        <v>16800</v>
      </c>
      <c r="AH7" s="34">
        <f t="shared" si="17"/>
        <v>8400</v>
      </c>
      <c r="AI7" s="34">
        <f t="shared" si="18"/>
        <v>0</v>
      </c>
      <c r="AJ7" s="34">
        <f t="shared" si="19"/>
        <v>0</v>
      </c>
      <c r="AK7" s="35">
        <f t="shared" si="20"/>
        <v>0</v>
      </c>
      <c r="AL7" s="44">
        <v>1</v>
      </c>
      <c r="AM7" s="20">
        <f t="shared" si="21"/>
        <v>34308</v>
      </c>
      <c r="AN7" s="20">
        <f t="shared" si="22"/>
        <v>16800</v>
      </c>
      <c r="AO7" s="20">
        <f t="shared" si="23"/>
        <v>8400</v>
      </c>
      <c r="AP7" s="20">
        <f t="shared" si="24"/>
        <v>0</v>
      </c>
      <c r="AQ7" s="20">
        <f t="shared" si="25"/>
        <v>0</v>
      </c>
      <c r="AR7" s="19">
        <f t="shared" si="26"/>
        <v>0</v>
      </c>
      <c r="AS7" s="36">
        <f t="shared" si="27"/>
        <v>17154</v>
      </c>
      <c r="AT7" s="34">
        <f>SUM($AM7:AM7)+AN7/2</f>
        <v>42708</v>
      </c>
      <c r="AU7" s="34">
        <f>SUM($AM7:AN7)+AO7/2</f>
        <v>55308</v>
      </c>
      <c r="AV7" s="34">
        <f>SUM($AM7:AO7)+AP7/2</f>
        <v>59508</v>
      </c>
      <c r="AW7" s="34">
        <f>SUM($AM7:AP7)+AQ7/2</f>
        <v>59508</v>
      </c>
      <c r="AX7" s="35">
        <f>SUM($AM7:AQ7)+AR7/2</f>
        <v>59508</v>
      </c>
      <c r="AZ7" s="36">
        <v>0</v>
      </c>
      <c r="BA7" s="34">
        <v>0</v>
      </c>
      <c r="BB7" s="34">
        <v>0</v>
      </c>
      <c r="BC7" s="34">
        <v>0</v>
      </c>
      <c r="BD7" s="34">
        <v>0</v>
      </c>
      <c r="BE7" s="35">
        <v>0</v>
      </c>
    </row>
    <row r="8" spans="1:58" x14ac:dyDescent="0.3">
      <c r="A8" s="50">
        <v>5</v>
      </c>
      <c r="B8" s="49" t="s">
        <v>16</v>
      </c>
      <c r="C8" s="47">
        <v>2026</v>
      </c>
      <c r="D8" s="51">
        <v>2100</v>
      </c>
      <c r="E8" s="47">
        <v>80</v>
      </c>
      <c r="F8" s="46">
        <f t="shared" si="3"/>
        <v>5292</v>
      </c>
      <c r="G8" s="46">
        <f t="shared" si="4"/>
        <v>12348</v>
      </c>
      <c r="H8" s="46">
        <f t="shared" si="5"/>
        <v>14112</v>
      </c>
      <c r="I8" s="46">
        <f t="shared" si="6"/>
        <v>14112</v>
      </c>
      <c r="J8" s="46">
        <f t="shared" si="7"/>
        <v>14112</v>
      </c>
      <c r="K8" s="46">
        <f t="shared" si="8"/>
        <v>14112</v>
      </c>
      <c r="L8" s="45" t="s">
        <v>26</v>
      </c>
      <c r="N8" s="3" t="s">
        <v>6</v>
      </c>
      <c r="P8" t="s">
        <v>122</v>
      </c>
      <c r="Q8" t="s">
        <v>5</v>
      </c>
      <c r="R8" t="s">
        <v>12</v>
      </c>
      <c r="S8" s="2" t="s">
        <v>9</v>
      </c>
      <c r="T8" s="36">
        <v>2100</v>
      </c>
      <c r="U8" s="34">
        <v>0</v>
      </c>
      <c r="V8" s="34">
        <v>0</v>
      </c>
      <c r="W8" s="34">
        <v>0</v>
      </c>
      <c r="X8" s="34">
        <v>0</v>
      </c>
      <c r="Y8" s="35">
        <v>0</v>
      </c>
      <c r="Z8" s="34">
        <f t="shared" si="9"/>
        <v>1680</v>
      </c>
      <c r="AA8" s="34">
        <f t="shared" si="10"/>
        <v>0</v>
      </c>
      <c r="AB8" s="34">
        <f t="shared" si="11"/>
        <v>0</v>
      </c>
      <c r="AC8" s="34">
        <f t="shared" si="12"/>
        <v>0</v>
      </c>
      <c r="AD8" s="34">
        <f t="shared" si="13"/>
        <v>0</v>
      </c>
      <c r="AE8" s="34">
        <f t="shared" si="14"/>
        <v>0</v>
      </c>
      <c r="AF8" s="36">
        <f t="shared" si="15"/>
        <v>14112</v>
      </c>
      <c r="AG8" s="34">
        <f t="shared" si="16"/>
        <v>0</v>
      </c>
      <c r="AH8" s="34">
        <f t="shared" si="17"/>
        <v>0</v>
      </c>
      <c r="AI8" s="34">
        <f t="shared" si="18"/>
        <v>0</v>
      </c>
      <c r="AJ8" s="34">
        <f t="shared" si="19"/>
        <v>0</v>
      </c>
      <c r="AK8" s="35">
        <f t="shared" si="20"/>
        <v>0</v>
      </c>
      <c r="AL8" s="44">
        <v>0</v>
      </c>
      <c r="AM8" s="20">
        <f t="shared" si="21"/>
        <v>10584</v>
      </c>
      <c r="AN8" s="20">
        <f t="shared" si="22"/>
        <v>3528</v>
      </c>
      <c r="AO8" s="20">
        <f t="shared" si="23"/>
        <v>0</v>
      </c>
      <c r="AP8" s="20">
        <f t="shared" si="24"/>
        <v>0</v>
      </c>
      <c r="AQ8" s="20">
        <f t="shared" si="25"/>
        <v>0</v>
      </c>
      <c r="AR8" s="19">
        <f t="shared" si="26"/>
        <v>0</v>
      </c>
      <c r="AS8" s="36">
        <f t="shared" si="27"/>
        <v>5292</v>
      </c>
      <c r="AT8" s="34">
        <f>SUM($AM8:AM8)+AN8/2</f>
        <v>12348</v>
      </c>
      <c r="AU8" s="34">
        <f>SUM($AM8:AN8)+AO8/2</f>
        <v>14112</v>
      </c>
      <c r="AV8" s="34">
        <f>SUM($AM8:AO8)+AP8/2</f>
        <v>14112</v>
      </c>
      <c r="AW8" s="34">
        <f>SUM($AM8:AP8)+AQ8/2</f>
        <v>14112</v>
      </c>
      <c r="AX8" s="35">
        <f>SUM($AM8:AQ8)+AR8/2</f>
        <v>14112</v>
      </c>
      <c r="AZ8" s="36">
        <v>0</v>
      </c>
      <c r="BA8" s="34">
        <v>0</v>
      </c>
      <c r="BB8" s="34">
        <v>0</v>
      </c>
      <c r="BC8" s="34">
        <v>0</v>
      </c>
      <c r="BD8" s="34">
        <v>0</v>
      </c>
      <c r="BE8" s="35">
        <v>0</v>
      </c>
    </row>
    <row r="9" spans="1:58" x14ac:dyDescent="0.3">
      <c r="A9" s="50">
        <v>6</v>
      </c>
      <c r="B9" s="49" t="s">
        <v>19</v>
      </c>
      <c r="C9" s="47">
        <v>2026</v>
      </c>
      <c r="D9" s="51">
        <v>1943</v>
      </c>
      <c r="E9" s="47">
        <v>80</v>
      </c>
      <c r="F9" s="46">
        <f t="shared" si="3"/>
        <v>1133.9999999999998</v>
      </c>
      <c r="G9" s="46">
        <f t="shared" si="4"/>
        <v>4536</v>
      </c>
      <c r="H9" s="46">
        <f t="shared" si="5"/>
        <v>8694</v>
      </c>
      <c r="I9" s="46">
        <f t="shared" si="6"/>
        <v>11616.36</v>
      </c>
      <c r="J9" s="46">
        <f t="shared" si="7"/>
        <v>12852.84</v>
      </c>
      <c r="K9" s="46">
        <f t="shared" si="8"/>
        <v>13056.96</v>
      </c>
      <c r="L9" s="45" t="s">
        <v>26</v>
      </c>
      <c r="N9" s="3" t="s">
        <v>6</v>
      </c>
      <c r="P9" t="s">
        <v>122</v>
      </c>
      <c r="Q9" t="s">
        <v>5</v>
      </c>
      <c r="R9" t="s">
        <v>12</v>
      </c>
      <c r="S9" s="2" t="s">
        <v>9</v>
      </c>
      <c r="T9" s="36">
        <v>450</v>
      </c>
      <c r="U9" s="34">
        <v>750</v>
      </c>
      <c r="V9" s="34">
        <v>500</v>
      </c>
      <c r="W9" s="34">
        <v>243</v>
      </c>
      <c r="X9" s="34">
        <v>0</v>
      </c>
      <c r="Y9" s="35">
        <v>0</v>
      </c>
      <c r="Z9" s="34">
        <f t="shared" si="9"/>
        <v>360</v>
      </c>
      <c r="AA9" s="34">
        <f t="shared" si="10"/>
        <v>600</v>
      </c>
      <c r="AB9" s="34">
        <f t="shared" si="11"/>
        <v>400</v>
      </c>
      <c r="AC9" s="34">
        <f t="shared" si="12"/>
        <v>194.4</v>
      </c>
      <c r="AD9" s="34">
        <f t="shared" si="13"/>
        <v>0</v>
      </c>
      <c r="AE9" s="34">
        <f t="shared" si="14"/>
        <v>0</v>
      </c>
      <c r="AF9" s="36">
        <f t="shared" si="15"/>
        <v>3023.9999999999995</v>
      </c>
      <c r="AG9" s="34">
        <f t="shared" si="16"/>
        <v>5040</v>
      </c>
      <c r="AH9" s="34">
        <f t="shared" si="17"/>
        <v>3360</v>
      </c>
      <c r="AI9" s="34">
        <f t="shared" si="18"/>
        <v>1632.9599999999998</v>
      </c>
      <c r="AJ9" s="34">
        <f t="shared" si="19"/>
        <v>0</v>
      </c>
      <c r="AK9" s="35">
        <f t="shared" si="20"/>
        <v>0</v>
      </c>
      <c r="AL9" s="44">
        <v>0</v>
      </c>
      <c r="AM9" s="20">
        <f t="shared" si="21"/>
        <v>2267.9999999999995</v>
      </c>
      <c r="AN9" s="20">
        <f t="shared" si="22"/>
        <v>4536</v>
      </c>
      <c r="AO9" s="20">
        <f t="shared" si="23"/>
        <v>3780</v>
      </c>
      <c r="AP9" s="20">
        <f t="shared" si="24"/>
        <v>2064.7199999999998</v>
      </c>
      <c r="AQ9" s="20">
        <f t="shared" si="25"/>
        <v>408.23999999999995</v>
      </c>
      <c r="AR9" s="19">
        <f t="shared" si="26"/>
        <v>0</v>
      </c>
      <c r="AS9" s="36">
        <f t="shared" si="27"/>
        <v>1133.9999999999998</v>
      </c>
      <c r="AT9" s="34">
        <f>SUM($AM9:AM9)+AN9/2</f>
        <v>4536</v>
      </c>
      <c r="AU9" s="34">
        <f>SUM($AM9:AN9)+AO9/2</f>
        <v>8694</v>
      </c>
      <c r="AV9" s="34">
        <f>SUM($AM9:AO9)+AP9/2</f>
        <v>11616.36</v>
      </c>
      <c r="AW9" s="34">
        <f>SUM($AM9:AP9)+AQ9/2</f>
        <v>12852.84</v>
      </c>
      <c r="AX9" s="35">
        <f>SUM($AM9:AQ9)+AR9/2</f>
        <v>13056.96</v>
      </c>
      <c r="AZ9" s="36">
        <v>0</v>
      </c>
      <c r="BA9" s="34">
        <v>0</v>
      </c>
      <c r="BB9" s="34">
        <v>0</v>
      </c>
      <c r="BC9" s="34">
        <v>0</v>
      </c>
      <c r="BD9" s="34">
        <v>0</v>
      </c>
      <c r="BE9" s="35">
        <v>0</v>
      </c>
    </row>
    <row r="10" spans="1:58" x14ac:dyDescent="0.3">
      <c r="A10" s="50">
        <v>7</v>
      </c>
      <c r="B10" s="49" t="s">
        <v>14</v>
      </c>
      <c r="C10" s="47">
        <v>2026</v>
      </c>
      <c r="D10" s="51">
        <v>3250</v>
      </c>
      <c r="E10" s="47">
        <v>80</v>
      </c>
      <c r="F10" s="46">
        <f t="shared" si="3"/>
        <v>5040</v>
      </c>
      <c r="G10" s="46">
        <f t="shared" si="4"/>
        <v>14910</v>
      </c>
      <c r="H10" s="46">
        <f t="shared" si="5"/>
        <v>20790</v>
      </c>
      <c r="I10" s="46">
        <f t="shared" si="6"/>
        <v>21840</v>
      </c>
      <c r="J10" s="46">
        <f t="shared" si="7"/>
        <v>21840</v>
      </c>
      <c r="K10" s="46">
        <f t="shared" si="8"/>
        <v>21840</v>
      </c>
      <c r="L10" s="45" t="s">
        <v>24</v>
      </c>
      <c r="N10" s="3" t="s">
        <v>6</v>
      </c>
      <c r="P10" t="s">
        <v>123</v>
      </c>
      <c r="Q10" t="s">
        <v>5</v>
      </c>
      <c r="R10" t="s">
        <v>12</v>
      </c>
      <c r="S10" s="2" t="s">
        <v>9</v>
      </c>
      <c r="T10" s="57">
        <v>2000</v>
      </c>
      <c r="U10" s="53">
        <v>1250</v>
      </c>
      <c r="V10" s="34">
        <v>0</v>
      </c>
      <c r="W10" s="34">
        <v>0</v>
      </c>
      <c r="X10" s="34">
        <v>0</v>
      </c>
      <c r="Y10" s="35">
        <v>0</v>
      </c>
      <c r="Z10" s="34">
        <f t="shared" si="9"/>
        <v>1600</v>
      </c>
      <c r="AA10" s="34">
        <f t="shared" si="10"/>
        <v>1000</v>
      </c>
      <c r="AB10" s="34">
        <f t="shared" si="11"/>
        <v>0</v>
      </c>
      <c r="AC10" s="34">
        <f t="shared" si="12"/>
        <v>0</v>
      </c>
      <c r="AD10" s="34">
        <f t="shared" si="13"/>
        <v>0</v>
      </c>
      <c r="AE10" s="34">
        <f t="shared" si="14"/>
        <v>0</v>
      </c>
      <c r="AF10" s="36">
        <f t="shared" si="15"/>
        <v>13440</v>
      </c>
      <c r="AG10" s="34">
        <f t="shared" si="16"/>
        <v>8400</v>
      </c>
      <c r="AH10" s="34">
        <f t="shared" si="17"/>
        <v>0</v>
      </c>
      <c r="AI10" s="34">
        <f t="shared" si="18"/>
        <v>0</v>
      </c>
      <c r="AJ10" s="34">
        <f t="shared" si="19"/>
        <v>0</v>
      </c>
      <c r="AK10" s="35">
        <f t="shared" si="20"/>
        <v>0</v>
      </c>
      <c r="AL10" s="44">
        <v>0</v>
      </c>
      <c r="AM10" s="20">
        <f t="shared" si="21"/>
        <v>10080</v>
      </c>
      <c r="AN10" s="20">
        <f t="shared" si="22"/>
        <v>9660</v>
      </c>
      <c r="AO10" s="20">
        <f t="shared" si="23"/>
        <v>2100</v>
      </c>
      <c r="AP10" s="20">
        <f t="shared" si="24"/>
        <v>0</v>
      </c>
      <c r="AQ10" s="20">
        <f t="shared" si="25"/>
        <v>0</v>
      </c>
      <c r="AR10" s="19">
        <f t="shared" si="26"/>
        <v>0</v>
      </c>
      <c r="AS10" s="36">
        <f t="shared" si="27"/>
        <v>5040</v>
      </c>
      <c r="AT10" s="34">
        <f>SUM($AM10:AM10)+AN10/2</f>
        <v>14910</v>
      </c>
      <c r="AU10" s="34">
        <f>SUM($AM10:AN10)+AO10/2</f>
        <v>20790</v>
      </c>
      <c r="AV10" s="34">
        <f>SUM($AM10:AO10)+AP10/2</f>
        <v>21840</v>
      </c>
      <c r="AW10" s="34">
        <f>SUM($AM10:AP10)+AQ10/2</f>
        <v>21840</v>
      </c>
      <c r="AX10" s="35">
        <f>SUM($AM10:AQ10)+AR10/2</f>
        <v>21840</v>
      </c>
      <c r="AZ10" s="36">
        <v>5040</v>
      </c>
      <c r="BA10" s="34">
        <v>9870</v>
      </c>
      <c r="BB10" s="34">
        <v>9030</v>
      </c>
      <c r="BC10" s="34">
        <v>8400</v>
      </c>
      <c r="BD10" s="34">
        <v>8400</v>
      </c>
      <c r="BE10" s="35">
        <v>8400</v>
      </c>
      <c r="BF10" s="1" t="s">
        <v>31</v>
      </c>
    </row>
    <row r="11" spans="1:58" x14ac:dyDescent="0.3">
      <c r="A11" s="50">
        <v>8</v>
      </c>
      <c r="B11" s="49" t="s">
        <v>19</v>
      </c>
      <c r="C11" s="47">
        <v>2029</v>
      </c>
      <c r="D11" s="51">
        <v>2860</v>
      </c>
      <c r="E11" s="47">
        <v>80</v>
      </c>
      <c r="F11" s="46">
        <f t="shared" si="3"/>
        <v>0</v>
      </c>
      <c r="G11" s="46">
        <f t="shared" si="4"/>
        <v>0</v>
      </c>
      <c r="H11" s="46">
        <f t="shared" si="5"/>
        <v>0</v>
      </c>
      <c r="I11" s="46">
        <f t="shared" si="6"/>
        <v>7207.1999999999989</v>
      </c>
      <c r="J11" s="46">
        <f t="shared" si="7"/>
        <v>16816.799999999996</v>
      </c>
      <c r="K11" s="46">
        <f t="shared" si="8"/>
        <v>19219.199999999997</v>
      </c>
      <c r="L11" s="45" t="s">
        <v>26</v>
      </c>
      <c r="N11" s="3" t="s">
        <v>6</v>
      </c>
      <c r="P11" t="s">
        <v>122</v>
      </c>
      <c r="Q11" t="s">
        <v>5</v>
      </c>
      <c r="R11" t="s">
        <v>12</v>
      </c>
      <c r="S11" s="2" t="s">
        <v>9</v>
      </c>
      <c r="T11" s="55">
        <v>0</v>
      </c>
      <c r="U11" s="34">
        <v>0</v>
      </c>
      <c r="V11" s="34">
        <v>0</v>
      </c>
      <c r="W11" s="54">
        <f>D11</f>
        <v>2860</v>
      </c>
      <c r="X11" s="34">
        <v>0</v>
      </c>
      <c r="Y11" s="35">
        <v>0</v>
      </c>
      <c r="Z11" s="34">
        <f t="shared" si="9"/>
        <v>0</v>
      </c>
      <c r="AA11" s="34">
        <f t="shared" si="10"/>
        <v>0</v>
      </c>
      <c r="AB11" s="34">
        <f t="shared" si="11"/>
        <v>0</v>
      </c>
      <c r="AC11" s="34">
        <f t="shared" si="12"/>
        <v>2288</v>
      </c>
      <c r="AD11" s="34">
        <f t="shared" si="13"/>
        <v>0</v>
      </c>
      <c r="AE11" s="34">
        <f t="shared" si="14"/>
        <v>0</v>
      </c>
      <c r="AF11" s="36">
        <f t="shared" si="15"/>
        <v>0</v>
      </c>
      <c r="AG11" s="34">
        <f t="shared" si="16"/>
        <v>0</v>
      </c>
      <c r="AH11" s="34">
        <f t="shared" si="17"/>
        <v>0</v>
      </c>
      <c r="AI11" s="34">
        <f t="shared" si="18"/>
        <v>19219.199999999997</v>
      </c>
      <c r="AJ11" s="34">
        <f t="shared" si="19"/>
        <v>0</v>
      </c>
      <c r="AK11" s="35">
        <f t="shared" si="20"/>
        <v>0</v>
      </c>
      <c r="AL11" s="44">
        <v>0</v>
      </c>
      <c r="AM11" s="20">
        <f t="shared" si="21"/>
        <v>0</v>
      </c>
      <c r="AN11" s="20">
        <f t="shared" si="22"/>
        <v>0</v>
      </c>
      <c r="AO11" s="20">
        <f t="shared" si="23"/>
        <v>0</v>
      </c>
      <c r="AP11" s="20">
        <f t="shared" si="24"/>
        <v>14414.399999999998</v>
      </c>
      <c r="AQ11" s="20">
        <f t="shared" si="25"/>
        <v>4804.7999999999993</v>
      </c>
      <c r="AR11" s="19">
        <f t="shared" si="26"/>
        <v>0</v>
      </c>
      <c r="AS11" s="36">
        <f t="shared" si="27"/>
        <v>0</v>
      </c>
      <c r="AT11" s="34">
        <f>SUM($AM11:AM11)+AN11/2</f>
        <v>0</v>
      </c>
      <c r="AU11" s="34">
        <f>SUM($AM11:AN11)+AO11/2</f>
        <v>0</v>
      </c>
      <c r="AV11" s="34">
        <f>SUM($AM11:AO11)+AP11/2</f>
        <v>7207.1999999999989</v>
      </c>
      <c r="AW11" s="34">
        <f>SUM($AM11:AP11)+AQ11/2</f>
        <v>16816.799999999996</v>
      </c>
      <c r="AX11" s="35">
        <f>SUM($AM11:AQ11)+AR11/2</f>
        <v>19219.199999999997</v>
      </c>
      <c r="AZ11" s="36">
        <v>-7207.1999999999989</v>
      </c>
      <c r="BA11" s="34">
        <v>-16816.799999999996</v>
      </c>
      <c r="BB11" s="34">
        <v>-19219.199999999997</v>
      </c>
      <c r="BC11" s="34">
        <v>-12011.999999999998</v>
      </c>
      <c r="BD11" s="34">
        <v>-2402.4000000000015</v>
      </c>
      <c r="BE11" s="35">
        <v>0</v>
      </c>
      <c r="BF11" s="1" t="s">
        <v>22</v>
      </c>
    </row>
    <row r="12" spans="1:58" x14ac:dyDescent="0.3">
      <c r="A12" s="50">
        <v>9</v>
      </c>
      <c r="B12" s="49" t="s">
        <v>25</v>
      </c>
      <c r="C12" s="47">
        <v>2026</v>
      </c>
      <c r="D12" s="51">
        <v>1000</v>
      </c>
      <c r="E12" s="47">
        <v>100</v>
      </c>
      <c r="F12" s="46">
        <f t="shared" si="3"/>
        <v>3150</v>
      </c>
      <c r="G12" s="46">
        <f t="shared" si="4"/>
        <v>7350</v>
      </c>
      <c r="H12" s="46">
        <f t="shared" si="5"/>
        <v>8400</v>
      </c>
      <c r="I12" s="46">
        <f t="shared" si="6"/>
        <v>8400</v>
      </c>
      <c r="J12" s="46">
        <f t="shared" si="7"/>
        <v>8400</v>
      </c>
      <c r="K12" s="46">
        <f t="shared" si="8"/>
        <v>8400</v>
      </c>
      <c r="L12" s="45" t="s">
        <v>24</v>
      </c>
      <c r="N12" s="3" t="s">
        <v>6</v>
      </c>
      <c r="P12" t="s">
        <v>122</v>
      </c>
      <c r="Q12" t="s">
        <v>5</v>
      </c>
      <c r="R12" t="s">
        <v>12</v>
      </c>
      <c r="S12" s="2" t="s">
        <v>9</v>
      </c>
      <c r="T12" s="57">
        <v>1000</v>
      </c>
      <c r="U12" s="34">
        <v>0</v>
      </c>
      <c r="V12" s="34">
        <v>0</v>
      </c>
      <c r="W12" s="34">
        <v>0</v>
      </c>
      <c r="X12" s="34">
        <v>0</v>
      </c>
      <c r="Y12" s="35">
        <v>0</v>
      </c>
      <c r="Z12" s="34">
        <f t="shared" si="9"/>
        <v>1000</v>
      </c>
      <c r="AA12" s="34">
        <f t="shared" si="10"/>
        <v>0</v>
      </c>
      <c r="AB12" s="34">
        <f t="shared" si="11"/>
        <v>0</v>
      </c>
      <c r="AC12" s="34">
        <f t="shared" si="12"/>
        <v>0</v>
      </c>
      <c r="AD12" s="34">
        <f t="shared" si="13"/>
        <v>0</v>
      </c>
      <c r="AE12" s="34">
        <f t="shared" si="14"/>
        <v>0</v>
      </c>
      <c r="AF12" s="36">
        <f t="shared" si="15"/>
        <v>8400</v>
      </c>
      <c r="AG12" s="34">
        <f t="shared" si="16"/>
        <v>0</v>
      </c>
      <c r="AH12" s="34">
        <f t="shared" si="17"/>
        <v>0</v>
      </c>
      <c r="AI12" s="34">
        <f t="shared" si="18"/>
        <v>0</v>
      </c>
      <c r="AJ12" s="34">
        <f t="shared" si="19"/>
        <v>0</v>
      </c>
      <c r="AK12" s="35">
        <f t="shared" si="20"/>
        <v>0</v>
      </c>
      <c r="AL12" s="44">
        <v>0</v>
      </c>
      <c r="AM12" s="20">
        <f t="shared" si="21"/>
        <v>6300</v>
      </c>
      <c r="AN12" s="20">
        <f t="shared" si="22"/>
        <v>2100</v>
      </c>
      <c r="AO12" s="20">
        <f t="shared" si="23"/>
        <v>0</v>
      </c>
      <c r="AP12" s="20">
        <f t="shared" si="24"/>
        <v>0</v>
      </c>
      <c r="AQ12" s="20">
        <f t="shared" si="25"/>
        <v>0</v>
      </c>
      <c r="AR12" s="19">
        <f t="shared" si="26"/>
        <v>0</v>
      </c>
      <c r="AS12" s="36">
        <f t="shared" si="27"/>
        <v>3150</v>
      </c>
      <c r="AT12" s="34">
        <f>SUM($AM12:AM12)+AN12/2</f>
        <v>7350</v>
      </c>
      <c r="AU12" s="34">
        <f>SUM($AM12:AN12)+AO12/2</f>
        <v>8400</v>
      </c>
      <c r="AV12" s="34">
        <f>SUM($AM12:AO12)+AP12/2</f>
        <v>8400</v>
      </c>
      <c r="AW12" s="34">
        <f>SUM($AM12:AP12)+AQ12/2</f>
        <v>8400</v>
      </c>
      <c r="AX12" s="35">
        <f>SUM($AM12:AQ12)+AR12/2</f>
        <v>8400</v>
      </c>
      <c r="AZ12" s="36">
        <v>3150</v>
      </c>
      <c r="BA12" s="34">
        <v>4200</v>
      </c>
      <c r="BB12" s="34">
        <v>1050</v>
      </c>
      <c r="BC12" s="34">
        <v>0</v>
      </c>
      <c r="BD12" s="34">
        <v>0</v>
      </c>
      <c r="BE12" s="35">
        <v>0</v>
      </c>
      <c r="BF12" s="1" t="s">
        <v>29</v>
      </c>
    </row>
    <row r="13" spans="1:58" x14ac:dyDescent="0.3">
      <c r="A13" s="50">
        <v>10</v>
      </c>
      <c r="B13" s="49" t="s">
        <v>25</v>
      </c>
      <c r="C13" s="47">
        <v>2025</v>
      </c>
      <c r="D13" s="51">
        <v>604</v>
      </c>
      <c r="E13" s="47">
        <v>100</v>
      </c>
      <c r="F13" s="46">
        <f t="shared" si="3"/>
        <v>2536.7999999999997</v>
      </c>
      <c r="G13" s="46">
        <f t="shared" si="4"/>
        <v>5073.5999999999995</v>
      </c>
      <c r="H13" s="46">
        <f t="shared" si="5"/>
        <v>5073.5999999999995</v>
      </c>
      <c r="I13" s="46">
        <f t="shared" si="6"/>
        <v>5073.5999999999995</v>
      </c>
      <c r="J13" s="46">
        <f t="shared" si="7"/>
        <v>5073.5999999999995</v>
      </c>
      <c r="K13" s="46">
        <f t="shared" si="8"/>
        <v>5073.5999999999995</v>
      </c>
      <c r="L13" s="45" t="s">
        <v>20</v>
      </c>
      <c r="N13" s="3" t="s">
        <v>6</v>
      </c>
      <c r="P13" t="s">
        <v>122</v>
      </c>
      <c r="Q13" t="s">
        <v>5</v>
      </c>
      <c r="R13" t="s">
        <v>23</v>
      </c>
      <c r="S13" s="2" t="s">
        <v>9</v>
      </c>
      <c r="T13" s="36">
        <v>604</v>
      </c>
      <c r="U13" s="34">
        <v>0</v>
      </c>
      <c r="V13" s="34">
        <v>0</v>
      </c>
      <c r="W13" s="34">
        <v>0</v>
      </c>
      <c r="X13" s="34">
        <v>0</v>
      </c>
      <c r="Y13" s="35">
        <v>0</v>
      </c>
      <c r="Z13" s="34">
        <f t="shared" si="9"/>
        <v>604</v>
      </c>
      <c r="AA13" s="34">
        <f t="shared" si="10"/>
        <v>0</v>
      </c>
      <c r="AB13" s="34">
        <f t="shared" si="11"/>
        <v>0</v>
      </c>
      <c r="AC13" s="34">
        <f t="shared" si="12"/>
        <v>0</v>
      </c>
      <c r="AD13" s="34">
        <f t="shared" si="13"/>
        <v>0</v>
      </c>
      <c r="AE13" s="34">
        <f t="shared" si="14"/>
        <v>0</v>
      </c>
      <c r="AF13" s="36">
        <f t="shared" si="15"/>
        <v>5073.5999999999995</v>
      </c>
      <c r="AG13" s="34">
        <f t="shared" si="16"/>
        <v>0</v>
      </c>
      <c r="AH13" s="34">
        <f t="shared" si="17"/>
        <v>0</v>
      </c>
      <c r="AI13" s="34">
        <f t="shared" si="18"/>
        <v>0</v>
      </c>
      <c r="AJ13" s="34">
        <f t="shared" si="19"/>
        <v>0</v>
      </c>
      <c r="AK13" s="35">
        <f t="shared" si="20"/>
        <v>0</v>
      </c>
      <c r="AL13" s="44">
        <v>1</v>
      </c>
      <c r="AM13" s="20">
        <f t="shared" si="21"/>
        <v>5073.5999999999995</v>
      </c>
      <c r="AN13" s="20">
        <f t="shared" si="22"/>
        <v>0</v>
      </c>
      <c r="AO13" s="20">
        <f t="shared" si="23"/>
        <v>0</v>
      </c>
      <c r="AP13" s="20">
        <f t="shared" si="24"/>
        <v>0</v>
      </c>
      <c r="AQ13" s="20">
        <f t="shared" si="25"/>
        <v>0</v>
      </c>
      <c r="AR13" s="19">
        <f t="shared" si="26"/>
        <v>0</v>
      </c>
      <c r="AS13" s="36">
        <f t="shared" si="27"/>
        <v>2536.7999999999997</v>
      </c>
      <c r="AT13" s="34">
        <f>SUM($AM13:AM13)+AN13/2</f>
        <v>5073.5999999999995</v>
      </c>
      <c r="AU13" s="34">
        <f>SUM($AM13:AN13)+AO13/2</f>
        <v>5073.5999999999995</v>
      </c>
      <c r="AV13" s="34">
        <f>SUM($AM13:AO13)+AP13/2</f>
        <v>5073.5999999999995</v>
      </c>
      <c r="AW13" s="34">
        <f>SUM($AM13:AP13)+AQ13/2</f>
        <v>5073.5999999999995</v>
      </c>
      <c r="AX13" s="35">
        <f>SUM($AM13:AQ13)+AR13/2</f>
        <v>5073.5999999999995</v>
      </c>
      <c r="AZ13" s="36">
        <v>0</v>
      </c>
      <c r="BA13" s="34">
        <v>0</v>
      </c>
      <c r="BB13" s="34">
        <v>0</v>
      </c>
      <c r="BC13" s="34">
        <v>0</v>
      </c>
      <c r="BD13" s="34">
        <v>0</v>
      </c>
      <c r="BE13" s="35">
        <v>0</v>
      </c>
    </row>
    <row r="14" spans="1:58" x14ac:dyDescent="0.3">
      <c r="A14" s="50">
        <v>11</v>
      </c>
      <c r="B14" s="49" t="s">
        <v>25</v>
      </c>
      <c r="C14" s="47">
        <v>2026</v>
      </c>
      <c r="D14" s="51">
        <v>4280</v>
      </c>
      <c r="E14" s="47">
        <v>100</v>
      </c>
      <c r="F14" s="46">
        <f t="shared" si="3"/>
        <v>2520</v>
      </c>
      <c r="G14" s="46">
        <f t="shared" si="4"/>
        <v>6399.75</v>
      </c>
      <c r="H14" s="46">
        <f t="shared" si="5"/>
        <v>13492.5</v>
      </c>
      <c r="I14" s="46">
        <f t="shared" si="6"/>
        <v>22260</v>
      </c>
      <c r="J14" s="46">
        <f t="shared" si="7"/>
        <v>29389.5</v>
      </c>
      <c r="K14" s="46">
        <f t="shared" si="8"/>
        <v>34718.25</v>
      </c>
      <c r="L14" s="45" t="s">
        <v>24</v>
      </c>
      <c r="N14" s="3" t="s">
        <v>6</v>
      </c>
      <c r="P14" t="s">
        <v>123</v>
      </c>
      <c r="Q14" t="s">
        <v>5</v>
      </c>
      <c r="R14" t="s">
        <v>12</v>
      </c>
      <c r="S14" s="2" t="s">
        <v>9</v>
      </c>
      <c r="T14" s="36">
        <v>800</v>
      </c>
      <c r="U14" s="34">
        <v>165</v>
      </c>
      <c r="V14" s="34">
        <v>1765</v>
      </c>
      <c r="W14" s="34">
        <v>375</v>
      </c>
      <c r="X14" s="34">
        <v>1175</v>
      </c>
      <c r="Y14" s="35">
        <v>0</v>
      </c>
      <c r="Z14" s="34">
        <f t="shared" si="9"/>
        <v>800</v>
      </c>
      <c r="AA14" s="34">
        <f t="shared" si="10"/>
        <v>165</v>
      </c>
      <c r="AB14" s="34">
        <f t="shared" si="11"/>
        <v>1765</v>
      </c>
      <c r="AC14" s="34">
        <f t="shared" si="12"/>
        <v>375</v>
      </c>
      <c r="AD14" s="34">
        <f t="shared" si="13"/>
        <v>1175</v>
      </c>
      <c r="AE14" s="34">
        <f t="shared" si="14"/>
        <v>0</v>
      </c>
      <c r="AF14" s="36">
        <f t="shared" si="15"/>
        <v>6720</v>
      </c>
      <c r="AG14" s="34">
        <f t="shared" si="16"/>
        <v>1385.9999999999998</v>
      </c>
      <c r="AH14" s="34">
        <f t="shared" si="17"/>
        <v>14826</v>
      </c>
      <c r="AI14" s="34">
        <f t="shared" si="18"/>
        <v>3150</v>
      </c>
      <c r="AJ14" s="34">
        <f t="shared" si="19"/>
        <v>9870</v>
      </c>
      <c r="AK14" s="35">
        <f t="shared" si="20"/>
        <v>0</v>
      </c>
      <c r="AL14" s="44">
        <v>0</v>
      </c>
      <c r="AM14" s="20">
        <f t="shared" si="21"/>
        <v>5040</v>
      </c>
      <c r="AN14" s="20">
        <f t="shared" si="22"/>
        <v>2719.5</v>
      </c>
      <c r="AO14" s="20">
        <f t="shared" si="23"/>
        <v>11466</v>
      </c>
      <c r="AP14" s="20">
        <f t="shared" si="24"/>
        <v>6069</v>
      </c>
      <c r="AQ14" s="20">
        <f t="shared" si="25"/>
        <v>8190</v>
      </c>
      <c r="AR14" s="19">
        <f t="shared" si="26"/>
        <v>2467.5</v>
      </c>
      <c r="AS14" s="36">
        <f t="shared" si="27"/>
        <v>2520</v>
      </c>
      <c r="AT14" s="34">
        <f>SUM($AM14:AM14)+AN14/2</f>
        <v>6399.75</v>
      </c>
      <c r="AU14" s="34">
        <f>SUM($AM14:AN14)+AO14/2</f>
        <v>13492.5</v>
      </c>
      <c r="AV14" s="34">
        <f>SUM($AM14:AO14)+AP14/2</f>
        <v>22260</v>
      </c>
      <c r="AW14" s="34">
        <f>SUM($AM14:AP14)+AQ14/2</f>
        <v>29389.5</v>
      </c>
      <c r="AX14" s="35">
        <f>SUM($AM14:AQ14)+AR14/2</f>
        <v>34718.25</v>
      </c>
      <c r="AZ14" s="36">
        <v>0</v>
      </c>
      <c r="BA14" s="34">
        <v>0</v>
      </c>
      <c r="BB14" s="34">
        <v>0</v>
      </c>
      <c r="BC14" s="34">
        <v>0</v>
      </c>
      <c r="BD14" s="34">
        <v>0</v>
      </c>
      <c r="BE14" s="35">
        <v>0</v>
      </c>
    </row>
    <row r="15" spans="1:58" x14ac:dyDescent="0.3">
      <c r="A15" s="50">
        <v>12</v>
      </c>
      <c r="B15" s="49" t="s">
        <v>30</v>
      </c>
      <c r="C15" s="47">
        <v>2027</v>
      </c>
      <c r="D15" s="51">
        <v>2500</v>
      </c>
      <c r="E15" s="47">
        <v>80</v>
      </c>
      <c r="F15" s="46">
        <f t="shared" si="3"/>
        <v>0</v>
      </c>
      <c r="G15" s="46">
        <f t="shared" si="4"/>
        <v>6300</v>
      </c>
      <c r="H15" s="46">
        <f t="shared" si="5"/>
        <v>14700</v>
      </c>
      <c r="I15" s="46">
        <f t="shared" si="6"/>
        <v>16800</v>
      </c>
      <c r="J15" s="46">
        <f t="shared" si="7"/>
        <v>16800</v>
      </c>
      <c r="K15" s="46">
        <f t="shared" si="8"/>
        <v>16800</v>
      </c>
      <c r="L15" s="45" t="s">
        <v>26</v>
      </c>
      <c r="N15" s="3" t="s">
        <v>6</v>
      </c>
      <c r="P15" t="s">
        <v>122</v>
      </c>
      <c r="Q15" t="s">
        <v>5</v>
      </c>
      <c r="R15" t="s">
        <v>12</v>
      </c>
      <c r="S15" s="2" t="s">
        <v>9</v>
      </c>
      <c r="T15" s="55">
        <v>0</v>
      </c>
      <c r="U15" s="54">
        <v>2500</v>
      </c>
      <c r="V15" s="34">
        <v>0</v>
      </c>
      <c r="W15" s="34">
        <v>0</v>
      </c>
      <c r="X15" s="34">
        <v>0</v>
      </c>
      <c r="Y15" s="35">
        <v>0</v>
      </c>
      <c r="Z15" s="34">
        <f t="shared" si="9"/>
        <v>0</v>
      </c>
      <c r="AA15" s="34">
        <f t="shared" si="10"/>
        <v>2000</v>
      </c>
      <c r="AB15" s="34">
        <f t="shared" si="11"/>
        <v>0</v>
      </c>
      <c r="AC15" s="34">
        <f t="shared" si="12"/>
        <v>0</v>
      </c>
      <c r="AD15" s="34">
        <f t="shared" si="13"/>
        <v>0</v>
      </c>
      <c r="AE15" s="34">
        <f t="shared" si="14"/>
        <v>0</v>
      </c>
      <c r="AF15" s="36">
        <f t="shared" si="15"/>
        <v>0</v>
      </c>
      <c r="AG15" s="34">
        <f t="shared" si="16"/>
        <v>16800</v>
      </c>
      <c r="AH15" s="34">
        <f t="shared" si="17"/>
        <v>0</v>
      </c>
      <c r="AI15" s="34">
        <f t="shared" si="18"/>
        <v>0</v>
      </c>
      <c r="AJ15" s="34">
        <f t="shared" si="19"/>
        <v>0</v>
      </c>
      <c r="AK15" s="35">
        <f t="shared" si="20"/>
        <v>0</v>
      </c>
      <c r="AL15" s="44">
        <v>0</v>
      </c>
      <c r="AM15" s="20">
        <f t="shared" si="21"/>
        <v>0</v>
      </c>
      <c r="AN15" s="20">
        <f t="shared" si="22"/>
        <v>12600</v>
      </c>
      <c r="AO15" s="20">
        <f t="shared" si="23"/>
        <v>4200</v>
      </c>
      <c r="AP15" s="20">
        <f t="shared" si="24"/>
        <v>0</v>
      </c>
      <c r="AQ15" s="20">
        <f t="shared" si="25"/>
        <v>0</v>
      </c>
      <c r="AR15" s="19">
        <f t="shared" si="26"/>
        <v>0</v>
      </c>
      <c r="AS15" s="36">
        <f t="shared" si="27"/>
        <v>0</v>
      </c>
      <c r="AT15" s="34">
        <f>SUM($AM15:AM15)+AN15/2</f>
        <v>6300</v>
      </c>
      <c r="AU15" s="34">
        <f>SUM($AM15:AN15)+AO15/2</f>
        <v>14700</v>
      </c>
      <c r="AV15" s="34">
        <f>SUM($AM15:AO15)+AP15/2</f>
        <v>16800</v>
      </c>
      <c r="AW15" s="34">
        <f>SUM($AM15:AP15)+AQ15/2</f>
        <v>16800</v>
      </c>
      <c r="AX15" s="35">
        <f>SUM($AM15:AQ15)+AR15/2</f>
        <v>16800</v>
      </c>
      <c r="AZ15" s="36">
        <v>-6300</v>
      </c>
      <c r="BA15" s="34">
        <v>-8400</v>
      </c>
      <c r="BB15" s="34">
        <v>-2100</v>
      </c>
      <c r="BC15" s="34">
        <v>0</v>
      </c>
      <c r="BD15" s="34">
        <v>0</v>
      </c>
      <c r="BE15" s="35">
        <v>0</v>
      </c>
      <c r="BF15" s="1" t="s">
        <v>22</v>
      </c>
    </row>
    <row r="16" spans="1:58" x14ac:dyDescent="0.3">
      <c r="A16" s="50">
        <v>13</v>
      </c>
      <c r="B16" s="49" t="s">
        <v>25</v>
      </c>
      <c r="C16" s="47">
        <v>2026</v>
      </c>
      <c r="D16" s="51">
        <v>3000</v>
      </c>
      <c r="E16" s="47">
        <v>100</v>
      </c>
      <c r="F16" s="46">
        <f t="shared" si="3"/>
        <v>9450</v>
      </c>
      <c r="G16" s="46">
        <f t="shared" si="4"/>
        <v>22050</v>
      </c>
      <c r="H16" s="46">
        <f t="shared" si="5"/>
        <v>25200</v>
      </c>
      <c r="I16" s="46">
        <f t="shared" si="6"/>
        <v>25200</v>
      </c>
      <c r="J16" s="46">
        <f t="shared" si="7"/>
        <v>25200</v>
      </c>
      <c r="K16" s="46">
        <f t="shared" si="8"/>
        <v>25200</v>
      </c>
      <c r="L16" s="45" t="s">
        <v>24</v>
      </c>
      <c r="N16" s="3" t="s">
        <v>6</v>
      </c>
      <c r="P16" t="s">
        <v>122</v>
      </c>
      <c r="Q16" t="s">
        <v>5</v>
      </c>
      <c r="R16" t="s">
        <v>12</v>
      </c>
      <c r="S16" s="2" t="s">
        <v>9</v>
      </c>
      <c r="T16" s="36">
        <v>3000</v>
      </c>
      <c r="U16" s="34">
        <v>0</v>
      </c>
      <c r="V16" s="34">
        <v>0</v>
      </c>
      <c r="W16" s="34">
        <v>0</v>
      </c>
      <c r="X16" s="34">
        <v>0</v>
      </c>
      <c r="Y16" s="35">
        <v>0</v>
      </c>
      <c r="Z16" s="34">
        <f t="shared" si="9"/>
        <v>3000</v>
      </c>
      <c r="AA16" s="34">
        <f t="shared" si="10"/>
        <v>0</v>
      </c>
      <c r="AB16" s="34">
        <f t="shared" si="11"/>
        <v>0</v>
      </c>
      <c r="AC16" s="34">
        <f t="shared" si="12"/>
        <v>0</v>
      </c>
      <c r="AD16" s="34">
        <f t="shared" si="13"/>
        <v>0</v>
      </c>
      <c r="AE16" s="34">
        <f t="shared" si="14"/>
        <v>0</v>
      </c>
      <c r="AF16" s="36">
        <f t="shared" si="15"/>
        <v>25200</v>
      </c>
      <c r="AG16" s="34">
        <f t="shared" si="16"/>
        <v>0</v>
      </c>
      <c r="AH16" s="34">
        <f t="shared" si="17"/>
        <v>0</v>
      </c>
      <c r="AI16" s="34">
        <f t="shared" si="18"/>
        <v>0</v>
      </c>
      <c r="AJ16" s="34">
        <f t="shared" si="19"/>
        <v>0</v>
      </c>
      <c r="AK16" s="35">
        <f t="shared" si="20"/>
        <v>0</v>
      </c>
      <c r="AL16" s="44">
        <v>0</v>
      </c>
      <c r="AM16" s="20">
        <f t="shared" si="21"/>
        <v>18900</v>
      </c>
      <c r="AN16" s="20">
        <f t="shared" si="22"/>
        <v>6300</v>
      </c>
      <c r="AO16" s="20">
        <f t="shared" si="23"/>
        <v>0</v>
      </c>
      <c r="AP16" s="20">
        <f t="shared" si="24"/>
        <v>0</v>
      </c>
      <c r="AQ16" s="20">
        <f t="shared" si="25"/>
        <v>0</v>
      </c>
      <c r="AR16" s="19">
        <f t="shared" si="26"/>
        <v>0</v>
      </c>
      <c r="AS16" s="36">
        <f t="shared" si="27"/>
        <v>9450</v>
      </c>
      <c r="AT16" s="34">
        <f>SUM($AM16:AM16)+AN16/2</f>
        <v>22050</v>
      </c>
      <c r="AU16" s="34">
        <f>SUM($AM16:AN16)+AO16/2</f>
        <v>25200</v>
      </c>
      <c r="AV16" s="34">
        <f>SUM($AM16:AO16)+AP16/2</f>
        <v>25200</v>
      </c>
      <c r="AW16" s="34">
        <f>SUM($AM16:AP16)+AQ16/2</f>
        <v>25200</v>
      </c>
      <c r="AX16" s="35">
        <f>SUM($AM16:AQ16)+AR16/2</f>
        <v>25200</v>
      </c>
      <c r="AZ16" s="36">
        <v>0</v>
      </c>
      <c r="BA16" s="34">
        <v>0</v>
      </c>
      <c r="BB16" s="34">
        <v>0</v>
      </c>
      <c r="BC16" s="34">
        <v>0</v>
      </c>
      <c r="BD16" s="34">
        <v>0</v>
      </c>
      <c r="BE16" s="35">
        <v>0</v>
      </c>
    </row>
    <row r="17" spans="1:58" x14ac:dyDescent="0.3">
      <c r="A17" s="50">
        <v>14</v>
      </c>
      <c r="B17" s="49" t="s">
        <v>19</v>
      </c>
      <c r="C17" s="47">
        <v>2026</v>
      </c>
      <c r="D17" s="51">
        <v>4959</v>
      </c>
      <c r="E17" s="47">
        <v>100</v>
      </c>
      <c r="F17" s="46">
        <f t="shared" si="3"/>
        <v>15620.849999999999</v>
      </c>
      <c r="G17" s="46">
        <f t="shared" si="4"/>
        <v>36448.649999999994</v>
      </c>
      <c r="H17" s="46">
        <f t="shared" si="5"/>
        <v>41655.599999999999</v>
      </c>
      <c r="I17" s="46">
        <f t="shared" si="6"/>
        <v>41655.599999999999</v>
      </c>
      <c r="J17" s="46">
        <f t="shared" si="7"/>
        <v>41655.599999999999</v>
      </c>
      <c r="K17" s="46">
        <f t="shared" si="8"/>
        <v>41655.599999999999</v>
      </c>
      <c r="L17" s="45" t="s">
        <v>24</v>
      </c>
      <c r="N17" s="3" t="s">
        <v>6</v>
      </c>
      <c r="P17" t="s">
        <v>123</v>
      </c>
      <c r="Q17" t="s">
        <v>5</v>
      </c>
      <c r="R17" t="s">
        <v>12</v>
      </c>
      <c r="S17" s="2" t="s">
        <v>9</v>
      </c>
      <c r="T17" s="36">
        <v>4959</v>
      </c>
      <c r="U17" s="34">
        <v>0</v>
      </c>
      <c r="V17" s="34">
        <v>0</v>
      </c>
      <c r="W17" s="34">
        <v>0</v>
      </c>
      <c r="X17" s="34">
        <v>0</v>
      </c>
      <c r="Y17" s="35">
        <v>0</v>
      </c>
      <c r="Z17" s="34">
        <f t="shared" si="9"/>
        <v>4959</v>
      </c>
      <c r="AA17" s="34">
        <f t="shared" si="10"/>
        <v>0</v>
      </c>
      <c r="AB17" s="34">
        <f t="shared" si="11"/>
        <v>0</v>
      </c>
      <c r="AC17" s="34">
        <f t="shared" si="12"/>
        <v>0</v>
      </c>
      <c r="AD17" s="34">
        <f t="shared" si="13"/>
        <v>0</v>
      </c>
      <c r="AE17" s="34">
        <f t="shared" si="14"/>
        <v>0</v>
      </c>
      <c r="AF17" s="36">
        <f t="shared" si="15"/>
        <v>41655.599999999999</v>
      </c>
      <c r="AG17" s="34">
        <f t="shared" si="16"/>
        <v>0</v>
      </c>
      <c r="AH17" s="34">
        <f t="shared" si="17"/>
        <v>0</v>
      </c>
      <c r="AI17" s="34">
        <f t="shared" si="18"/>
        <v>0</v>
      </c>
      <c r="AJ17" s="34">
        <f t="shared" si="19"/>
        <v>0</v>
      </c>
      <c r="AK17" s="35">
        <f t="shared" si="20"/>
        <v>0</v>
      </c>
      <c r="AL17" s="44">
        <v>0</v>
      </c>
      <c r="AM17" s="20">
        <f t="shared" si="21"/>
        <v>31241.699999999997</v>
      </c>
      <c r="AN17" s="20">
        <f t="shared" si="22"/>
        <v>10413.9</v>
      </c>
      <c r="AO17" s="20">
        <f t="shared" si="23"/>
        <v>0</v>
      </c>
      <c r="AP17" s="20">
        <f t="shared" si="24"/>
        <v>0</v>
      </c>
      <c r="AQ17" s="20">
        <f t="shared" si="25"/>
        <v>0</v>
      </c>
      <c r="AR17" s="19">
        <f t="shared" si="26"/>
        <v>0</v>
      </c>
      <c r="AS17" s="36">
        <f t="shared" si="27"/>
        <v>15620.849999999999</v>
      </c>
      <c r="AT17" s="34">
        <f>SUM($AM17:AM17)+AN17/2</f>
        <v>36448.649999999994</v>
      </c>
      <c r="AU17" s="34">
        <f>SUM($AM17:AN17)+AO17/2</f>
        <v>41655.599999999999</v>
      </c>
      <c r="AV17" s="34">
        <f>SUM($AM17:AO17)+AP17/2</f>
        <v>41655.599999999999</v>
      </c>
      <c r="AW17" s="34">
        <f>SUM($AM17:AP17)+AQ17/2</f>
        <v>41655.599999999999</v>
      </c>
      <c r="AX17" s="35">
        <f>SUM($AM17:AQ17)+AR17/2</f>
        <v>41655.599999999999</v>
      </c>
      <c r="AZ17" s="36">
        <v>0</v>
      </c>
      <c r="BA17" s="34">
        <v>0</v>
      </c>
      <c r="BB17" s="34">
        <v>0</v>
      </c>
      <c r="BC17" s="34">
        <v>0</v>
      </c>
      <c r="BD17" s="34">
        <v>0</v>
      </c>
      <c r="BE17" s="35">
        <v>0</v>
      </c>
    </row>
    <row r="18" spans="1:58" x14ac:dyDescent="0.3">
      <c r="A18" s="50">
        <v>15</v>
      </c>
      <c r="B18" s="49" t="s">
        <v>25</v>
      </c>
      <c r="C18" s="47">
        <v>2026</v>
      </c>
      <c r="D18" s="56">
        <v>1100</v>
      </c>
      <c r="E18" s="47">
        <v>80</v>
      </c>
      <c r="F18" s="46">
        <f t="shared" si="3"/>
        <v>2267.9999999999995</v>
      </c>
      <c r="G18" s="46">
        <f t="shared" si="4"/>
        <v>5291.9999999999991</v>
      </c>
      <c r="H18" s="46">
        <f t="shared" si="5"/>
        <v>6047.9999999999991</v>
      </c>
      <c r="I18" s="46">
        <f t="shared" si="6"/>
        <v>6299.9999999999991</v>
      </c>
      <c r="J18" s="46">
        <f t="shared" si="7"/>
        <v>6887.9999999999991</v>
      </c>
      <c r="K18" s="46">
        <f t="shared" si="8"/>
        <v>7307.9999999999991</v>
      </c>
      <c r="L18" s="45" t="s">
        <v>15</v>
      </c>
      <c r="N18" s="3" t="s">
        <v>6</v>
      </c>
      <c r="P18" t="s">
        <v>122</v>
      </c>
      <c r="Q18" t="s">
        <v>5</v>
      </c>
      <c r="R18" t="s">
        <v>12</v>
      </c>
      <c r="S18" s="2" t="s">
        <v>9</v>
      </c>
      <c r="T18" s="57">
        <v>900</v>
      </c>
      <c r="U18" s="34">
        <v>0</v>
      </c>
      <c r="V18" s="53">
        <v>0</v>
      </c>
      <c r="W18" s="54">
        <v>100</v>
      </c>
      <c r="X18" s="54">
        <v>100</v>
      </c>
      <c r="Y18" s="58">
        <v>0</v>
      </c>
      <c r="Z18" s="34">
        <f t="shared" si="9"/>
        <v>720</v>
      </c>
      <c r="AA18" s="34">
        <f t="shared" si="10"/>
        <v>0</v>
      </c>
      <c r="AB18" s="34">
        <f t="shared" si="11"/>
        <v>0</v>
      </c>
      <c r="AC18" s="34">
        <f t="shared" si="12"/>
        <v>80</v>
      </c>
      <c r="AD18" s="34">
        <f t="shared" si="13"/>
        <v>80</v>
      </c>
      <c r="AE18" s="34">
        <f t="shared" si="14"/>
        <v>0</v>
      </c>
      <c r="AF18" s="36">
        <f t="shared" si="15"/>
        <v>6047.9999999999991</v>
      </c>
      <c r="AG18" s="34">
        <f t="shared" si="16"/>
        <v>0</v>
      </c>
      <c r="AH18" s="34">
        <f t="shared" si="17"/>
        <v>0</v>
      </c>
      <c r="AI18" s="34">
        <f t="shared" si="18"/>
        <v>672</v>
      </c>
      <c r="AJ18" s="34">
        <f t="shared" si="19"/>
        <v>672</v>
      </c>
      <c r="AK18" s="35">
        <f t="shared" si="20"/>
        <v>0</v>
      </c>
      <c r="AL18" s="44">
        <v>0</v>
      </c>
      <c r="AM18" s="20">
        <f t="shared" si="21"/>
        <v>4535.9999999999991</v>
      </c>
      <c r="AN18" s="20">
        <f t="shared" si="22"/>
        <v>1511.9999999999998</v>
      </c>
      <c r="AO18" s="20">
        <f t="shared" si="23"/>
        <v>0</v>
      </c>
      <c r="AP18" s="20">
        <f t="shared" si="24"/>
        <v>504</v>
      </c>
      <c r="AQ18" s="20">
        <f t="shared" si="25"/>
        <v>672</v>
      </c>
      <c r="AR18" s="19">
        <f t="shared" si="26"/>
        <v>168</v>
      </c>
      <c r="AS18" s="36">
        <f t="shared" si="27"/>
        <v>2267.9999999999995</v>
      </c>
      <c r="AT18" s="34">
        <f>SUM($AM18:AM18)+AN18/2</f>
        <v>5291.9999999999991</v>
      </c>
      <c r="AU18" s="34">
        <f>SUM($AM18:AN18)+AO18/2</f>
        <v>6047.9999999999991</v>
      </c>
      <c r="AV18" s="34">
        <f>SUM($AM18:AO18)+AP18/2</f>
        <v>6299.9999999999991</v>
      </c>
      <c r="AW18" s="34">
        <f>SUM($AM18:AP18)+AQ18/2</f>
        <v>6887.9999999999991</v>
      </c>
      <c r="AX18" s="35">
        <f>SUM($AM18:AQ18)+AR18/2</f>
        <v>7307.9999999999991</v>
      </c>
      <c r="AZ18" s="36">
        <v>2267.9999999999995</v>
      </c>
      <c r="BA18" s="34">
        <v>5291.9999999999991</v>
      </c>
      <c r="BB18" s="34">
        <v>3779.9999999999995</v>
      </c>
      <c r="BC18" s="34">
        <v>1008</v>
      </c>
      <c r="BD18" s="34">
        <v>840</v>
      </c>
      <c r="BE18" s="35">
        <v>1008</v>
      </c>
      <c r="BF18" s="1" t="s">
        <v>29</v>
      </c>
    </row>
    <row r="19" spans="1:58" x14ac:dyDescent="0.3">
      <c r="A19" s="50">
        <v>16</v>
      </c>
      <c r="B19" s="49" t="s">
        <v>19</v>
      </c>
      <c r="C19" s="47">
        <v>2026</v>
      </c>
      <c r="D19" s="51">
        <v>3000</v>
      </c>
      <c r="E19" s="47">
        <v>80</v>
      </c>
      <c r="F19" s="46">
        <f t="shared" si="3"/>
        <v>3780</v>
      </c>
      <c r="G19" s="46">
        <f t="shared" si="4"/>
        <v>12600</v>
      </c>
      <c r="H19" s="46">
        <f t="shared" si="5"/>
        <v>18900</v>
      </c>
      <c r="I19" s="46">
        <f t="shared" si="6"/>
        <v>20160</v>
      </c>
      <c r="J19" s="46">
        <f t="shared" si="7"/>
        <v>20160</v>
      </c>
      <c r="K19" s="46">
        <f t="shared" si="8"/>
        <v>20160</v>
      </c>
      <c r="L19" s="45" t="s">
        <v>15</v>
      </c>
      <c r="N19" s="3" t="s">
        <v>6</v>
      </c>
      <c r="O19" t="s">
        <v>122</v>
      </c>
      <c r="P19" s="212" t="s">
        <v>123</v>
      </c>
      <c r="Q19" t="s">
        <v>4</v>
      </c>
      <c r="R19" t="s">
        <v>12</v>
      </c>
      <c r="S19" s="2" t="s">
        <v>9</v>
      </c>
      <c r="T19" s="36">
        <v>1500</v>
      </c>
      <c r="U19" s="34">
        <v>1500</v>
      </c>
      <c r="V19" s="34">
        <v>0</v>
      </c>
      <c r="W19" s="34">
        <v>0</v>
      </c>
      <c r="X19" s="34">
        <v>0</v>
      </c>
      <c r="Y19" s="35">
        <v>0</v>
      </c>
      <c r="Z19" s="34">
        <f t="shared" si="9"/>
        <v>1200</v>
      </c>
      <c r="AA19" s="34">
        <f t="shared" si="10"/>
        <v>1200</v>
      </c>
      <c r="AB19" s="34">
        <f t="shared" si="11"/>
        <v>0</v>
      </c>
      <c r="AC19" s="34">
        <f t="shared" si="12"/>
        <v>0</v>
      </c>
      <c r="AD19" s="34">
        <f t="shared" si="13"/>
        <v>0</v>
      </c>
      <c r="AE19" s="34">
        <f t="shared" si="14"/>
        <v>0</v>
      </c>
      <c r="AF19" s="36">
        <f t="shared" si="15"/>
        <v>10080</v>
      </c>
      <c r="AG19" s="34">
        <f t="shared" si="16"/>
        <v>10080</v>
      </c>
      <c r="AH19" s="34">
        <f t="shared" si="17"/>
        <v>0</v>
      </c>
      <c r="AI19" s="34">
        <f t="shared" si="18"/>
        <v>0</v>
      </c>
      <c r="AJ19" s="34">
        <f t="shared" si="19"/>
        <v>0</v>
      </c>
      <c r="AK19" s="35">
        <f t="shared" si="20"/>
        <v>0</v>
      </c>
      <c r="AL19" s="44">
        <v>0</v>
      </c>
      <c r="AM19" s="20">
        <f t="shared" si="21"/>
        <v>7560</v>
      </c>
      <c r="AN19" s="20">
        <f t="shared" si="22"/>
        <v>10080</v>
      </c>
      <c r="AO19" s="20">
        <f t="shared" si="23"/>
        <v>2520</v>
      </c>
      <c r="AP19" s="20">
        <f t="shared" si="24"/>
        <v>0</v>
      </c>
      <c r="AQ19" s="20">
        <f t="shared" si="25"/>
        <v>0</v>
      </c>
      <c r="AR19" s="19">
        <f t="shared" si="26"/>
        <v>0</v>
      </c>
      <c r="AS19" s="36">
        <f t="shared" si="27"/>
        <v>3780</v>
      </c>
      <c r="AT19" s="34">
        <f>SUM($AM19:AM19)+AN19/2</f>
        <v>12600</v>
      </c>
      <c r="AU19" s="34">
        <f>SUM($AM19:AN19)+AO19/2</f>
        <v>18900</v>
      </c>
      <c r="AV19" s="34">
        <f>SUM($AM19:AO19)+AP19/2</f>
        <v>20160</v>
      </c>
      <c r="AW19" s="34">
        <f>SUM($AM19:AP19)+AQ19/2</f>
        <v>20160</v>
      </c>
      <c r="AX19" s="35">
        <f>SUM($AM19:AQ19)+AR19/2</f>
        <v>20160</v>
      </c>
      <c r="AZ19" s="36">
        <v>0</v>
      </c>
      <c r="BA19" s="34">
        <v>0</v>
      </c>
      <c r="BB19" s="34">
        <v>0</v>
      </c>
      <c r="BC19" s="34">
        <v>0</v>
      </c>
      <c r="BD19" s="34">
        <v>0</v>
      </c>
      <c r="BE19" s="35">
        <v>0</v>
      </c>
    </row>
    <row r="20" spans="1:58" x14ac:dyDescent="0.3">
      <c r="A20" s="50">
        <v>17</v>
      </c>
      <c r="B20" s="49" t="s">
        <v>19</v>
      </c>
      <c r="C20" s="47">
        <v>2026</v>
      </c>
      <c r="D20" s="51">
        <v>3889</v>
      </c>
      <c r="E20" s="47">
        <v>100</v>
      </c>
      <c r="F20" s="46">
        <f t="shared" si="3"/>
        <v>7333.1999999999989</v>
      </c>
      <c r="G20" s="46">
        <f t="shared" si="4"/>
        <v>20679.749999999996</v>
      </c>
      <c r="H20" s="46">
        <f t="shared" si="5"/>
        <v>29230.949999999997</v>
      </c>
      <c r="I20" s="46">
        <f t="shared" si="6"/>
        <v>32218.199999999997</v>
      </c>
      <c r="J20" s="46">
        <f t="shared" si="7"/>
        <v>32667.599999999995</v>
      </c>
      <c r="K20" s="46">
        <f t="shared" si="8"/>
        <v>32667.599999999995</v>
      </c>
      <c r="L20" s="45" t="s">
        <v>24</v>
      </c>
      <c r="N20" s="3" t="s">
        <v>6</v>
      </c>
      <c r="O20" t="s">
        <v>122</v>
      </c>
      <c r="P20" s="212" t="s">
        <v>123</v>
      </c>
      <c r="Q20" t="s">
        <v>4</v>
      </c>
      <c r="R20" t="s">
        <v>12</v>
      </c>
      <c r="S20" s="2" t="s">
        <v>9</v>
      </c>
      <c r="T20" s="57">
        <v>2328</v>
      </c>
      <c r="U20" s="54">
        <v>1133</v>
      </c>
      <c r="V20" s="54">
        <v>428</v>
      </c>
      <c r="W20" s="53">
        <v>0</v>
      </c>
      <c r="X20" s="34">
        <v>0</v>
      </c>
      <c r="Y20" s="35">
        <v>0</v>
      </c>
      <c r="Z20" s="34">
        <f t="shared" si="9"/>
        <v>2328</v>
      </c>
      <c r="AA20" s="34">
        <f t="shared" si="10"/>
        <v>1133</v>
      </c>
      <c r="AB20" s="34">
        <f t="shared" si="11"/>
        <v>428</v>
      </c>
      <c r="AC20" s="34">
        <f t="shared" si="12"/>
        <v>0</v>
      </c>
      <c r="AD20" s="34">
        <f t="shared" si="13"/>
        <v>0</v>
      </c>
      <c r="AE20" s="34">
        <f t="shared" si="14"/>
        <v>0</v>
      </c>
      <c r="AF20" s="36">
        <f t="shared" si="15"/>
        <v>19555.199999999997</v>
      </c>
      <c r="AG20" s="34">
        <f t="shared" si="16"/>
        <v>9517.1999999999989</v>
      </c>
      <c r="AH20" s="34">
        <f t="shared" si="17"/>
        <v>3595.2</v>
      </c>
      <c r="AI20" s="34">
        <f t="shared" si="18"/>
        <v>0</v>
      </c>
      <c r="AJ20" s="34">
        <f t="shared" si="19"/>
        <v>0</v>
      </c>
      <c r="AK20" s="35">
        <f t="shared" si="20"/>
        <v>0</v>
      </c>
      <c r="AL20" s="44">
        <v>0</v>
      </c>
      <c r="AM20" s="20">
        <f t="shared" si="21"/>
        <v>14666.399999999998</v>
      </c>
      <c r="AN20" s="20">
        <f t="shared" si="22"/>
        <v>12026.699999999999</v>
      </c>
      <c r="AO20" s="20">
        <f t="shared" si="23"/>
        <v>5075.6999999999989</v>
      </c>
      <c r="AP20" s="20">
        <f t="shared" si="24"/>
        <v>898.8</v>
      </c>
      <c r="AQ20" s="20">
        <f t="shared" si="25"/>
        <v>0</v>
      </c>
      <c r="AR20" s="19">
        <f t="shared" si="26"/>
        <v>0</v>
      </c>
      <c r="AS20" s="36">
        <f t="shared" si="27"/>
        <v>7333.1999999999989</v>
      </c>
      <c r="AT20" s="34">
        <f>SUM($AM20:AM20)+AN20/2</f>
        <v>20679.749999999996</v>
      </c>
      <c r="AU20" s="34">
        <f>SUM($AM20:AN20)+AO20/2</f>
        <v>29230.949999999997</v>
      </c>
      <c r="AV20" s="34">
        <f>SUM($AM20:AO20)+AP20/2</f>
        <v>32218.199999999997</v>
      </c>
      <c r="AW20" s="34">
        <f>SUM($AM20:AP20)+AQ20/2</f>
        <v>32667.599999999995</v>
      </c>
      <c r="AX20" s="35">
        <f>SUM($AM20:AQ20)+AR20/2</f>
        <v>32667.599999999995</v>
      </c>
      <c r="AZ20" s="36">
        <v>7333.1999999999989</v>
      </c>
      <c r="BA20" s="34">
        <v>13346.549999999997</v>
      </c>
      <c r="BB20" s="34">
        <v>8551.2000000000007</v>
      </c>
      <c r="BC20" s="34">
        <v>2987.25</v>
      </c>
      <c r="BD20" s="34">
        <v>449.39999999999782</v>
      </c>
      <c r="BE20" s="35">
        <v>0</v>
      </c>
      <c r="BF20" s="1" t="s">
        <v>29</v>
      </c>
    </row>
    <row r="21" spans="1:58" x14ac:dyDescent="0.3">
      <c r="A21" s="50">
        <v>18</v>
      </c>
      <c r="B21" s="49" t="s">
        <v>19</v>
      </c>
      <c r="C21" s="47">
        <v>2026</v>
      </c>
      <c r="D21" s="51">
        <v>1800</v>
      </c>
      <c r="E21" s="47">
        <v>80</v>
      </c>
      <c r="F21" s="46">
        <f t="shared" si="3"/>
        <v>4535.9999999999991</v>
      </c>
      <c r="G21" s="46">
        <f t="shared" si="4"/>
        <v>10583.999999999998</v>
      </c>
      <c r="H21" s="46">
        <f t="shared" si="5"/>
        <v>12095.999999999998</v>
      </c>
      <c r="I21" s="46">
        <f t="shared" si="6"/>
        <v>12095.999999999998</v>
      </c>
      <c r="J21" s="46">
        <f t="shared" si="7"/>
        <v>12095.999999999998</v>
      </c>
      <c r="K21" s="46">
        <f t="shared" si="8"/>
        <v>12095.999999999998</v>
      </c>
      <c r="L21" s="45" t="s">
        <v>20</v>
      </c>
      <c r="N21" s="3" t="s">
        <v>6</v>
      </c>
      <c r="O21" t="s">
        <v>10</v>
      </c>
      <c r="P21" s="212" t="s">
        <v>10</v>
      </c>
      <c r="Q21" t="s">
        <v>4</v>
      </c>
      <c r="R21" t="s">
        <v>12</v>
      </c>
      <c r="S21" s="2" t="s">
        <v>9</v>
      </c>
      <c r="T21" s="36">
        <v>1800</v>
      </c>
      <c r="U21" s="34">
        <v>0</v>
      </c>
      <c r="V21" s="34">
        <v>0</v>
      </c>
      <c r="W21" s="34">
        <v>0</v>
      </c>
      <c r="X21" s="34">
        <v>0</v>
      </c>
      <c r="Y21" s="35">
        <v>0</v>
      </c>
      <c r="Z21" s="34">
        <f t="shared" si="9"/>
        <v>1440</v>
      </c>
      <c r="AA21" s="34">
        <f t="shared" si="10"/>
        <v>0</v>
      </c>
      <c r="AB21" s="34">
        <f t="shared" si="11"/>
        <v>0</v>
      </c>
      <c r="AC21" s="34">
        <f t="shared" si="12"/>
        <v>0</v>
      </c>
      <c r="AD21" s="34">
        <f t="shared" si="13"/>
        <v>0</v>
      </c>
      <c r="AE21" s="34">
        <f t="shared" si="14"/>
        <v>0</v>
      </c>
      <c r="AF21" s="36">
        <f t="shared" si="15"/>
        <v>12095.999999999998</v>
      </c>
      <c r="AG21" s="34">
        <f t="shared" si="16"/>
        <v>0</v>
      </c>
      <c r="AH21" s="34">
        <f t="shared" si="17"/>
        <v>0</v>
      </c>
      <c r="AI21" s="34">
        <f t="shared" si="18"/>
        <v>0</v>
      </c>
      <c r="AJ21" s="34">
        <f t="shared" si="19"/>
        <v>0</v>
      </c>
      <c r="AK21" s="35">
        <f t="shared" si="20"/>
        <v>0</v>
      </c>
      <c r="AL21" s="44">
        <v>0</v>
      </c>
      <c r="AM21" s="20">
        <f t="shared" si="21"/>
        <v>9071.9999999999982</v>
      </c>
      <c r="AN21" s="20">
        <f t="shared" si="22"/>
        <v>3023.9999999999995</v>
      </c>
      <c r="AO21" s="20">
        <f t="shared" si="23"/>
        <v>0</v>
      </c>
      <c r="AP21" s="20">
        <f t="shared" si="24"/>
        <v>0</v>
      </c>
      <c r="AQ21" s="20">
        <f t="shared" si="25"/>
        <v>0</v>
      </c>
      <c r="AR21" s="19">
        <f t="shared" si="26"/>
        <v>0</v>
      </c>
      <c r="AS21" s="36">
        <f t="shared" si="27"/>
        <v>4535.9999999999991</v>
      </c>
      <c r="AT21" s="34">
        <f>SUM($AM21:AM21)+AN21/2</f>
        <v>10583.999999999998</v>
      </c>
      <c r="AU21" s="34">
        <f>SUM($AM21:AN21)+AO21/2</f>
        <v>12095.999999999998</v>
      </c>
      <c r="AV21" s="34">
        <f>SUM($AM21:AO21)+AP21/2</f>
        <v>12095.999999999998</v>
      </c>
      <c r="AW21" s="34">
        <f>SUM($AM21:AP21)+AQ21/2</f>
        <v>12095.999999999998</v>
      </c>
      <c r="AX21" s="35">
        <f>SUM($AM21:AQ21)+AR21/2</f>
        <v>12095.999999999998</v>
      </c>
      <c r="AZ21" s="36">
        <v>0</v>
      </c>
      <c r="BA21" s="34">
        <v>0</v>
      </c>
      <c r="BB21" s="34">
        <v>0</v>
      </c>
      <c r="BC21" s="34">
        <v>0</v>
      </c>
      <c r="BD21" s="34">
        <v>0</v>
      </c>
      <c r="BE21" s="35">
        <v>0</v>
      </c>
    </row>
    <row r="22" spans="1:58" x14ac:dyDescent="0.3">
      <c r="A22" s="50">
        <v>19</v>
      </c>
      <c r="B22" s="49" t="s">
        <v>19</v>
      </c>
      <c r="C22" s="47">
        <v>2026</v>
      </c>
      <c r="D22" s="51">
        <v>4000</v>
      </c>
      <c r="E22" s="47">
        <v>80</v>
      </c>
      <c r="F22" s="46">
        <f t="shared" si="3"/>
        <v>10080</v>
      </c>
      <c r="G22" s="46">
        <f t="shared" si="4"/>
        <v>23520</v>
      </c>
      <c r="H22" s="46">
        <f t="shared" si="5"/>
        <v>26880</v>
      </c>
      <c r="I22" s="46">
        <f t="shared" si="6"/>
        <v>26880</v>
      </c>
      <c r="J22" s="46">
        <f t="shared" si="7"/>
        <v>26880</v>
      </c>
      <c r="K22" s="46">
        <f t="shared" si="8"/>
        <v>26880</v>
      </c>
      <c r="L22" s="45" t="s">
        <v>28</v>
      </c>
      <c r="N22" s="3" t="s">
        <v>6</v>
      </c>
      <c r="O22" t="s">
        <v>10</v>
      </c>
      <c r="P22" s="212" t="s">
        <v>10</v>
      </c>
      <c r="Q22" t="s">
        <v>4</v>
      </c>
      <c r="R22" t="s">
        <v>12</v>
      </c>
      <c r="S22" s="2" t="s">
        <v>9</v>
      </c>
      <c r="T22" s="36">
        <v>4000</v>
      </c>
      <c r="U22" s="34">
        <v>0</v>
      </c>
      <c r="V22" s="34">
        <v>0</v>
      </c>
      <c r="W22" s="34">
        <v>0</v>
      </c>
      <c r="X22" s="34">
        <v>0</v>
      </c>
      <c r="Y22" s="35">
        <v>0</v>
      </c>
      <c r="Z22" s="34">
        <f t="shared" si="9"/>
        <v>3200</v>
      </c>
      <c r="AA22" s="34">
        <f t="shared" si="10"/>
        <v>0</v>
      </c>
      <c r="AB22" s="34">
        <f t="shared" si="11"/>
        <v>0</v>
      </c>
      <c r="AC22" s="34">
        <f t="shared" si="12"/>
        <v>0</v>
      </c>
      <c r="AD22" s="34">
        <f t="shared" si="13"/>
        <v>0</v>
      </c>
      <c r="AE22" s="34">
        <f t="shared" si="14"/>
        <v>0</v>
      </c>
      <c r="AF22" s="36">
        <f t="shared" si="15"/>
        <v>26880</v>
      </c>
      <c r="AG22" s="34">
        <f t="shared" si="16"/>
        <v>0</v>
      </c>
      <c r="AH22" s="34">
        <f t="shared" si="17"/>
        <v>0</v>
      </c>
      <c r="AI22" s="34">
        <f t="shared" si="18"/>
        <v>0</v>
      </c>
      <c r="AJ22" s="34">
        <f t="shared" si="19"/>
        <v>0</v>
      </c>
      <c r="AK22" s="35">
        <f t="shared" si="20"/>
        <v>0</v>
      </c>
      <c r="AL22" s="44">
        <v>0</v>
      </c>
      <c r="AM22" s="20">
        <f t="shared" si="21"/>
        <v>20160</v>
      </c>
      <c r="AN22" s="20">
        <f t="shared" si="22"/>
        <v>6720</v>
      </c>
      <c r="AO22" s="20">
        <f t="shared" si="23"/>
        <v>0</v>
      </c>
      <c r="AP22" s="20">
        <f t="shared" si="24"/>
        <v>0</v>
      </c>
      <c r="AQ22" s="20">
        <f t="shared" si="25"/>
        <v>0</v>
      </c>
      <c r="AR22" s="19">
        <f t="shared" si="26"/>
        <v>0</v>
      </c>
      <c r="AS22" s="36">
        <f t="shared" si="27"/>
        <v>10080</v>
      </c>
      <c r="AT22" s="34">
        <f>SUM($AM22:AM22)+AN22/2</f>
        <v>23520</v>
      </c>
      <c r="AU22" s="34">
        <f>SUM($AM22:AN22)+AO22/2</f>
        <v>26880</v>
      </c>
      <c r="AV22" s="34">
        <f>SUM($AM22:AO22)+AP22/2</f>
        <v>26880</v>
      </c>
      <c r="AW22" s="34">
        <f>SUM($AM22:AP22)+AQ22/2</f>
        <v>26880</v>
      </c>
      <c r="AX22" s="35">
        <f>SUM($AM22:AQ22)+AR22/2</f>
        <v>26880</v>
      </c>
      <c r="AZ22" s="36">
        <v>0</v>
      </c>
      <c r="BA22" s="34">
        <v>0</v>
      </c>
      <c r="BB22" s="34">
        <v>0</v>
      </c>
      <c r="BC22" s="34">
        <v>0</v>
      </c>
      <c r="BD22" s="34">
        <v>0</v>
      </c>
      <c r="BE22" s="35">
        <v>0</v>
      </c>
    </row>
    <row r="23" spans="1:58" x14ac:dyDescent="0.3">
      <c r="A23" s="50">
        <v>20</v>
      </c>
      <c r="B23" s="49" t="s">
        <v>19</v>
      </c>
      <c r="C23" s="47">
        <v>2025</v>
      </c>
      <c r="D23" s="56">
        <v>2200</v>
      </c>
      <c r="E23" s="47">
        <v>100</v>
      </c>
      <c r="F23" s="46">
        <f t="shared" si="3"/>
        <v>5040</v>
      </c>
      <c r="G23" s="46">
        <f t="shared" si="4"/>
        <v>11760</v>
      </c>
      <c r="H23" s="46">
        <f t="shared" si="5"/>
        <v>15120</v>
      </c>
      <c r="I23" s="46">
        <f t="shared" si="6"/>
        <v>17640</v>
      </c>
      <c r="J23" s="46">
        <f t="shared" si="7"/>
        <v>18480</v>
      </c>
      <c r="K23" s="46">
        <f t="shared" si="8"/>
        <v>18480</v>
      </c>
      <c r="L23" s="45" t="s">
        <v>20</v>
      </c>
      <c r="N23" s="3" t="s">
        <v>6</v>
      </c>
      <c r="O23" t="s">
        <v>122</v>
      </c>
      <c r="P23" s="212" t="s">
        <v>123</v>
      </c>
      <c r="Q23" t="s">
        <v>4</v>
      </c>
      <c r="S23" s="2" t="s">
        <v>9</v>
      </c>
      <c r="T23" s="36">
        <v>1200</v>
      </c>
      <c r="U23" s="34">
        <v>400</v>
      </c>
      <c r="V23" s="34">
        <v>400</v>
      </c>
      <c r="W23" s="34">
        <v>200</v>
      </c>
      <c r="X23" s="34">
        <v>0</v>
      </c>
      <c r="Y23" s="35">
        <v>0</v>
      </c>
      <c r="Z23" s="34">
        <f t="shared" si="9"/>
        <v>1200</v>
      </c>
      <c r="AA23" s="34">
        <f t="shared" si="10"/>
        <v>400</v>
      </c>
      <c r="AB23" s="34">
        <f t="shared" si="11"/>
        <v>400</v>
      </c>
      <c r="AC23" s="34">
        <f t="shared" si="12"/>
        <v>200</v>
      </c>
      <c r="AD23" s="34">
        <f t="shared" si="13"/>
        <v>0</v>
      </c>
      <c r="AE23" s="34">
        <f t="shared" si="14"/>
        <v>0</v>
      </c>
      <c r="AF23" s="36">
        <f t="shared" si="15"/>
        <v>10080</v>
      </c>
      <c r="AG23" s="34">
        <f t="shared" si="16"/>
        <v>3360</v>
      </c>
      <c r="AH23" s="34">
        <f t="shared" si="17"/>
        <v>3360</v>
      </c>
      <c r="AI23" s="34">
        <f t="shared" si="18"/>
        <v>1680</v>
      </c>
      <c r="AJ23" s="34">
        <f t="shared" si="19"/>
        <v>0</v>
      </c>
      <c r="AK23" s="35">
        <f t="shared" si="20"/>
        <v>0</v>
      </c>
      <c r="AL23" s="44">
        <v>1</v>
      </c>
      <c r="AM23" s="20">
        <f t="shared" si="21"/>
        <v>10080</v>
      </c>
      <c r="AN23" s="20">
        <f t="shared" si="22"/>
        <v>3360</v>
      </c>
      <c r="AO23" s="20">
        <f t="shared" si="23"/>
        <v>3360</v>
      </c>
      <c r="AP23" s="20">
        <f t="shared" si="24"/>
        <v>1680</v>
      </c>
      <c r="AQ23" s="20">
        <f t="shared" si="25"/>
        <v>0</v>
      </c>
      <c r="AR23" s="19">
        <f t="shared" si="26"/>
        <v>0</v>
      </c>
      <c r="AS23" s="36">
        <f t="shared" si="27"/>
        <v>5040</v>
      </c>
      <c r="AT23" s="34">
        <f>SUM($AM23:AM23)+AN23/2</f>
        <v>11760</v>
      </c>
      <c r="AU23" s="34">
        <f>SUM($AM23:AN23)+AO23/2</f>
        <v>15120</v>
      </c>
      <c r="AV23" s="34">
        <f>SUM($AM23:AO23)+AP23/2</f>
        <v>17640</v>
      </c>
      <c r="AW23" s="34">
        <f>SUM($AM23:AP23)+AQ23/2</f>
        <v>18480</v>
      </c>
      <c r="AX23" s="35">
        <f>SUM($AM23:AQ23)+AR23/2</f>
        <v>18480</v>
      </c>
      <c r="AZ23" s="36">
        <v>0</v>
      </c>
      <c r="BA23" s="34">
        <v>0</v>
      </c>
      <c r="BB23" s="34">
        <v>0</v>
      </c>
      <c r="BC23" s="34">
        <v>0</v>
      </c>
      <c r="BD23" s="34">
        <v>0</v>
      </c>
      <c r="BE23" s="35">
        <v>0</v>
      </c>
    </row>
    <row r="24" spans="1:58" x14ac:dyDescent="0.3">
      <c r="A24" s="50">
        <v>21</v>
      </c>
      <c r="B24" s="49" t="s">
        <v>14</v>
      </c>
      <c r="C24" s="47">
        <v>2025</v>
      </c>
      <c r="D24" s="51">
        <v>2500</v>
      </c>
      <c r="E24" s="47">
        <v>100</v>
      </c>
      <c r="F24" s="46">
        <f t="shared" si="3"/>
        <v>6750</v>
      </c>
      <c r="G24" s="46">
        <f t="shared" si="4"/>
        <v>13500</v>
      </c>
      <c r="H24" s="46">
        <f t="shared" si="5"/>
        <v>13500</v>
      </c>
      <c r="I24" s="46">
        <f t="shared" si="6"/>
        <v>13500</v>
      </c>
      <c r="J24" s="46">
        <f t="shared" si="7"/>
        <v>13500</v>
      </c>
      <c r="K24" s="46">
        <f t="shared" si="8"/>
        <v>13500</v>
      </c>
      <c r="L24" s="45" t="s">
        <v>20</v>
      </c>
      <c r="N24" s="3" t="s">
        <v>6</v>
      </c>
      <c r="O24" t="s">
        <v>122</v>
      </c>
      <c r="P24" s="212" t="s">
        <v>123</v>
      </c>
      <c r="Q24" t="s">
        <v>4</v>
      </c>
      <c r="S24" s="2" t="s">
        <v>9</v>
      </c>
      <c r="T24" s="36">
        <v>1607.1428571428571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34">
        <f t="shared" si="9"/>
        <v>1607.1428571428571</v>
      </c>
      <c r="AA24" s="34">
        <f t="shared" si="10"/>
        <v>0</v>
      </c>
      <c r="AB24" s="34">
        <f t="shared" si="11"/>
        <v>0</v>
      </c>
      <c r="AC24" s="34">
        <f t="shared" si="12"/>
        <v>0</v>
      </c>
      <c r="AD24" s="34">
        <f t="shared" si="13"/>
        <v>0</v>
      </c>
      <c r="AE24" s="34">
        <f t="shared" si="14"/>
        <v>0</v>
      </c>
      <c r="AF24" s="36">
        <f t="shared" si="15"/>
        <v>13500</v>
      </c>
      <c r="AG24" s="34">
        <f t="shared" si="16"/>
        <v>0</v>
      </c>
      <c r="AH24" s="34">
        <f t="shared" si="17"/>
        <v>0</v>
      </c>
      <c r="AI24" s="34">
        <f t="shared" si="18"/>
        <v>0</v>
      </c>
      <c r="AJ24" s="34">
        <f t="shared" si="19"/>
        <v>0</v>
      </c>
      <c r="AK24" s="35">
        <f t="shared" si="20"/>
        <v>0</v>
      </c>
      <c r="AL24" s="44">
        <v>1</v>
      </c>
      <c r="AM24" s="20">
        <f t="shared" si="21"/>
        <v>13500</v>
      </c>
      <c r="AN24" s="20">
        <f t="shared" si="22"/>
        <v>0</v>
      </c>
      <c r="AO24" s="20">
        <f t="shared" si="23"/>
        <v>0</v>
      </c>
      <c r="AP24" s="20">
        <f t="shared" si="24"/>
        <v>0</v>
      </c>
      <c r="AQ24" s="20">
        <f t="shared" si="25"/>
        <v>0</v>
      </c>
      <c r="AR24" s="19">
        <f t="shared" si="26"/>
        <v>0</v>
      </c>
      <c r="AS24" s="36">
        <f t="shared" si="27"/>
        <v>6750</v>
      </c>
      <c r="AT24" s="34">
        <f>SUM($AM24:AM24)+AN24/2</f>
        <v>13500</v>
      </c>
      <c r="AU24" s="34">
        <f>SUM($AM24:AN24)+AO24/2</f>
        <v>13500</v>
      </c>
      <c r="AV24" s="34">
        <f>SUM($AM24:AO24)+AP24/2</f>
        <v>13500</v>
      </c>
      <c r="AW24" s="34">
        <f>SUM($AM24:AP24)+AQ24/2</f>
        <v>13500</v>
      </c>
      <c r="AX24" s="35">
        <f>SUM($AM24:AQ24)+AR24/2</f>
        <v>13500</v>
      </c>
      <c r="AZ24" s="36">
        <v>0</v>
      </c>
      <c r="BA24" s="34">
        <v>0</v>
      </c>
      <c r="BB24" s="34">
        <v>0</v>
      </c>
      <c r="BC24" s="34">
        <v>0</v>
      </c>
      <c r="BD24" s="34">
        <v>0</v>
      </c>
      <c r="BE24" s="35">
        <v>0</v>
      </c>
    </row>
    <row r="25" spans="1:58" x14ac:dyDescent="0.3">
      <c r="A25" s="50">
        <v>22</v>
      </c>
      <c r="B25" s="49" t="s">
        <v>25</v>
      </c>
      <c r="C25" s="47">
        <v>2027</v>
      </c>
      <c r="D25" s="51">
        <v>1350</v>
      </c>
      <c r="E25" s="47">
        <v>80</v>
      </c>
      <c r="F25" s="46">
        <f t="shared" si="3"/>
        <v>0</v>
      </c>
      <c r="G25" s="46">
        <f t="shared" si="4"/>
        <v>3402</v>
      </c>
      <c r="H25" s="46">
        <f t="shared" si="5"/>
        <v>7938</v>
      </c>
      <c r="I25" s="46">
        <f t="shared" si="6"/>
        <v>9072</v>
      </c>
      <c r="J25" s="46">
        <f t="shared" si="7"/>
        <v>9072</v>
      </c>
      <c r="K25" s="46">
        <f t="shared" si="8"/>
        <v>9072</v>
      </c>
      <c r="L25" s="45" t="s">
        <v>26</v>
      </c>
      <c r="N25" s="3" t="s">
        <v>6</v>
      </c>
      <c r="P25" t="s">
        <v>122</v>
      </c>
      <c r="Q25" t="s">
        <v>5</v>
      </c>
      <c r="R25" t="s">
        <v>12</v>
      </c>
      <c r="S25" s="2" t="s">
        <v>9</v>
      </c>
      <c r="T25" s="55">
        <v>0</v>
      </c>
      <c r="U25" s="54">
        <v>1350</v>
      </c>
      <c r="V25" s="34">
        <v>0</v>
      </c>
      <c r="W25" s="34">
        <v>0</v>
      </c>
      <c r="X25" s="34">
        <v>0</v>
      </c>
      <c r="Y25" s="35">
        <v>0</v>
      </c>
      <c r="Z25" s="34">
        <f t="shared" si="9"/>
        <v>0</v>
      </c>
      <c r="AA25" s="34">
        <f t="shared" si="10"/>
        <v>1080</v>
      </c>
      <c r="AB25" s="34">
        <f t="shared" si="11"/>
        <v>0</v>
      </c>
      <c r="AC25" s="34">
        <f t="shared" si="12"/>
        <v>0</v>
      </c>
      <c r="AD25" s="34">
        <f t="shared" si="13"/>
        <v>0</v>
      </c>
      <c r="AE25" s="34">
        <f t="shared" si="14"/>
        <v>0</v>
      </c>
      <c r="AF25" s="36">
        <f t="shared" si="15"/>
        <v>0</v>
      </c>
      <c r="AG25" s="34">
        <f t="shared" si="16"/>
        <v>9072</v>
      </c>
      <c r="AH25" s="34">
        <f t="shared" si="17"/>
        <v>0</v>
      </c>
      <c r="AI25" s="34">
        <f t="shared" si="18"/>
        <v>0</v>
      </c>
      <c r="AJ25" s="34">
        <f t="shared" si="19"/>
        <v>0</v>
      </c>
      <c r="AK25" s="35">
        <f t="shared" si="20"/>
        <v>0</v>
      </c>
      <c r="AL25" s="44">
        <v>0</v>
      </c>
      <c r="AM25" s="20">
        <f t="shared" si="21"/>
        <v>0</v>
      </c>
      <c r="AN25" s="20">
        <f t="shared" si="22"/>
        <v>6804</v>
      </c>
      <c r="AO25" s="20">
        <f t="shared" si="23"/>
        <v>2268</v>
      </c>
      <c r="AP25" s="20">
        <f t="shared" si="24"/>
        <v>0</v>
      </c>
      <c r="AQ25" s="20">
        <f t="shared" si="25"/>
        <v>0</v>
      </c>
      <c r="AR25" s="19">
        <f t="shared" si="26"/>
        <v>0</v>
      </c>
      <c r="AS25" s="36">
        <f t="shared" si="27"/>
        <v>0</v>
      </c>
      <c r="AT25" s="34">
        <f>SUM($AM25:AM25)+AN25/2</f>
        <v>3402</v>
      </c>
      <c r="AU25" s="34">
        <f>SUM($AM25:AN25)+AO25/2</f>
        <v>7938</v>
      </c>
      <c r="AV25" s="34">
        <f>SUM($AM25:AO25)+AP25/2</f>
        <v>9072</v>
      </c>
      <c r="AW25" s="34">
        <f>SUM($AM25:AP25)+AQ25/2</f>
        <v>9072</v>
      </c>
      <c r="AX25" s="35">
        <f>SUM($AM25:AQ25)+AR25/2</f>
        <v>9072</v>
      </c>
      <c r="AZ25" s="36">
        <v>-3402</v>
      </c>
      <c r="BA25" s="34">
        <v>-4536</v>
      </c>
      <c r="BB25" s="34">
        <v>-1134</v>
      </c>
      <c r="BC25" s="34">
        <v>0</v>
      </c>
      <c r="BD25" s="34">
        <v>0</v>
      </c>
      <c r="BE25" s="35">
        <v>0</v>
      </c>
      <c r="BF25" s="1" t="s">
        <v>22</v>
      </c>
    </row>
    <row r="26" spans="1:58" x14ac:dyDescent="0.3">
      <c r="A26" s="50">
        <v>23</v>
      </c>
      <c r="B26" s="49" t="s">
        <v>14</v>
      </c>
      <c r="C26" s="47">
        <v>2026</v>
      </c>
      <c r="D26" s="51">
        <v>1500</v>
      </c>
      <c r="E26" s="47">
        <v>80</v>
      </c>
      <c r="F26" s="46">
        <f t="shared" si="3"/>
        <v>3780</v>
      </c>
      <c r="G26" s="46">
        <f t="shared" si="4"/>
        <v>8820</v>
      </c>
      <c r="H26" s="46">
        <f t="shared" si="5"/>
        <v>10080</v>
      </c>
      <c r="I26" s="46">
        <f t="shared" si="6"/>
        <v>10080</v>
      </c>
      <c r="J26" s="46">
        <f t="shared" si="7"/>
        <v>10080</v>
      </c>
      <c r="K26" s="46">
        <f t="shared" si="8"/>
        <v>10080</v>
      </c>
      <c r="L26" s="45" t="s">
        <v>15</v>
      </c>
      <c r="N26" s="3" t="s">
        <v>6</v>
      </c>
      <c r="P26" t="s">
        <v>122</v>
      </c>
      <c r="Q26" t="s">
        <v>5</v>
      </c>
      <c r="R26" t="s">
        <v>12</v>
      </c>
      <c r="S26" s="2" t="s">
        <v>9</v>
      </c>
      <c r="T26" s="36">
        <v>1500</v>
      </c>
      <c r="U26" s="34">
        <v>0</v>
      </c>
      <c r="V26" s="34">
        <v>0</v>
      </c>
      <c r="W26" s="34">
        <v>0</v>
      </c>
      <c r="X26" s="34">
        <v>0</v>
      </c>
      <c r="Y26" s="35">
        <v>0</v>
      </c>
      <c r="Z26" s="34">
        <f t="shared" si="9"/>
        <v>1200</v>
      </c>
      <c r="AA26" s="34">
        <f t="shared" si="10"/>
        <v>0</v>
      </c>
      <c r="AB26" s="34">
        <f t="shared" si="11"/>
        <v>0</v>
      </c>
      <c r="AC26" s="34">
        <f t="shared" si="12"/>
        <v>0</v>
      </c>
      <c r="AD26" s="34">
        <f t="shared" si="13"/>
        <v>0</v>
      </c>
      <c r="AE26" s="34">
        <f t="shared" si="14"/>
        <v>0</v>
      </c>
      <c r="AF26" s="36">
        <f t="shared" si="15"/>
        <v>10080</v>
      </c>
      <c r="AG26" s="34">
        <f t="shared" si="16"/>
        <v>0</v>
      </c>
      <c r="AH26" s="34">
        <f t="shared" si="17"/>
        <v>0</v>
      </c>
      <c r="AI26" s="34">
        <f t="shared" si="18"/>
        <v>0</v>
      </c>
      <c r="AJ26" s="34">
        <f t="shared" si="19"/>
        <v>0</v>
      </c>
      <c r="AK26" s="35">
        <f t="shared" si="20"/>
        <v>0</v>
      </c>
      <c r="AL26" s="44">
        <v>0</v>
      </c>
      <c r="AM26" s="20">
        <f t="shared" si="21"/>
        <v>7560</v>
      </c>
      <c r="AN26" s="20">
        <f t="shared" si="22"/>
        <v>2520</v>
      </c>
      <c r="AO26" s="20">
        <f t="shared" si="23"/>
        <v>0</v>
      </c>
      <c r="AP26" s="20">
        <f t="shared" si="24"/>
        <v>0</v>
      </c>
      <c r="AQ26" s="20">
        <f t="shared" si="25"/>
        <v>0</v>
      </c>
      <c r="AR26" s="19">
        <f t="shared" si="26"/>
        <v>0</v>
      </c>
      <c r="AS26" s="36">
        <f t="shared" si="27"/>
        <v>3780</v>
      </c>
      <c r="AT26" s="34">
        <f>SUM($AM26:AM26)+AN26/2</f>
        <v>8820</v>
      </c>
      <c r="AU26" s="34">
        <f>SUM($AM26:AN26)+AO26/2</f>
        <v>10080</v>
      </c>
      <c r="AV26" s="34">
        <f>SUM($AM26:AO26)+AP26/2</f>
        <v>10080</v>
      </c>
      <c r="AW26" s="34">
        <f>SUM($AM26:AP26)+AQ26/2</f>
        <v>10080</v>
      </c>
      <c r="AX26" s="35">
        <f>SUM($AM26:AQ26)+AR26/2</f>
        <v>10080</v>
      </c>
      <c r="AZ26" s="36">
        <v>0</v>
      </c>
      <c r="BA26" s="34">
        <v>0</v>
      </c>
      <c r="BB26" s="34">
        <v>0</v>
      </c>
      <c r="BC26" s="34">
        <v>0</v>
      </c>
      <c r="BD26" s="34">
        <v>0</v>
      </c>
      <c r="BE26" s="35">
        <v>0</v>
      </c>
    </row>
    <row r="27" spans="1:58" x14ac:dyDescent="0.3">
      <c r="A27" s="50">
        <v>24</v>
      </c>
      <c r="B27" s="49" t="s">
        <v>19</v>
      </c>
      <c r="C27" s="47">
        <v>2028</v>
      </c>
      <c r="D27" s="51">
        <v>40000</v>
      </c>
      <c r="E27" s="47">
        <v>50</v>
      </c>
      <c r="F27" s="46">
        <f t="shared" si="3"/>
        <v>0</v>
      </c>
      <c r="G27" s="46">
        <f t="shared" si="4"/>
        <v>0</v>
      </c>
      <c r="H27" s="46">
        <f t="shared" si="5"/>
        <v>39375</v>
      </c>
      <c r="I27" s="46">
        <f t="shared" si="6"/>
        <v>115500</v>
      </c>
      <c r="J27" s="46">
        <f t="shared" si="7"/>
        <v>160125</v>
      </c>
      <c r="K27" s="46">
        <f t="shared" si="8"/>
        <v>168000</v>
      </c>
      <c r="L27" s="45" t="s">
        <v>27</v>
      </c>
      <c r="N27" s="3" t="s">
        <v>6</v>
      </c>
      <c r="P27" t="s">
        <v>10</v>
      </c>
      <c r="Q27" t="s">
        <v>5</v>
      </c>
      <c r="R27" t="s">
        <v>12</v>
      </c>
      <c r="S27" s="2" t="s">
        <v>9</v>
      </c>
      <c r="T27" s="36">
        <v>0</v>
      </c>
      <c r="U27" s="53">
        <v>0</v>
      </c>
      <c r="V27" s="54">
        <v>25000</v>
      </c>
      <c r="W27" s="54">
        <v>15000</v>
      </c>
      <c r="X27" s="34">
        <v>0</v>
      </c>
      <c r="Y27" s="35">
        <v>0</v>
      </c>
      <c r="Z27" s="34">
        <f t="shared" si="9"/>
        <v>0</v>
      </c>
      <c r="AA27" s="34">
        <f t="shared" si="10"/>
        <v>0</v>
      </c>
      <c r="AB27" s="34">
        <f t="shared" si="11"/>
        <v>12500</v>
      </c>
      <c r="AC27" s="34">
        <f t="shared" si="12"/>
        <v>7500</v>
      </c>
      <c r="AD27" s="34">
        <f t="shared" si="13"/>
        <v>0</v>
      </c>
      <c r="AE27" s="34">
        <f t="shared" si="14"/>
        <v>0</v>
      </c>
      <c r="AF27" s="36">
        <f t="shared" si="15"/>
        <v>0</v>
      </c>
      <c r="AG27" s="34">
        <f t="shared" si="16"/>
        <v>0</v>
      </c>
      <c r="AH27" s="34">
        <f t="shared" si="17"/>
        <v>105000</v>
      </c>
      <c r="AI27" s="34">
        <f t="shared" si="18"/>
        <v>63000</v>
      </c>
      <c r="AJ27" s="34">
        <f t="shared" si="19"/>
        <v>0</v>
      </c>
      <c r="AK27" s="35">
        <f t="shared" si="20"/>
        <v>0</v>
      </c>
      <c r="AL27" s="44">
        <v>0</v>
      </c>
      <c r="AM27" s="20">
        <f t="shared" si="21"/>
        <v>0</v>
      </c>
      <c r="AN27" s="20">
        <f t="shared" si="22"/>
        <v>0</v>
      </c>
      <c r="AO27" s="20">
        <f t="shared" si="23"/>
        <v>78750</v>
      </c>
      <c r="AP27" s="20">
        <f t="shared" si="24"/>
        <v>73500</v>
      </c>
      <c r="AQ27" s="20">
        <f t="shared" si="25"/>
        <v>15750</v>
      </c>
      <c r="AR27" s="19">
        <f t="shared" si="26"/>
        <v>0</v>
      </c>
      <c r="AS27" s="36">
        <f t="shared" si="27"/>
        <v>0</v>
      </c>
      <c r="AT27" s="34">
        <f>SUM($AM27:AM27)+AN27/2</f>
        <v>0</v>
      </c>
      <c r="AU27" s="34">
        <f>SUM($AM27:AN27)+AO27/2</f>
        <v>39375</v>
      </c>
      <c r="AV27" s="34">
        <f>SUM($AM27:AO27)+AP27/2</f>
        <v>115500</v>
      </c>
      <c r="AW27" s="34">
        <f>SUM($AM27:AP27)+AQ27/2</f>
        <v>160125</v>
      </c>
      <c r="AX27" s="35">
        <f>SUM($AM27:AQ27)+AR27/2</f>
        <v>168000</v>
      </c>
      <c r="AZ27" s="36">
        <v>0</v>
      </c>
      <c r="BA27" s="34">
        <v>-39375</v>
      </c>
      <c r="BB27" s="34">
        <v>-76125</v>
      </c>
      <c r="BC27" s="34">
        <v>-44625</v>
      </c>
      <c r="BD27" s="34">
        <v>-7875</v>
      </c>
      <c r="BE27" s="35">
        <v>0</v>
      </c>
      <c r="BF27" s="1" t="s">
        <v>22</v>
      </c>
    </row>
    <row r="28" spans="1:58" x14ac:dyDescent="0.3">
      <c r="A28" s="50">
        <v>25</v>
      </c>
      <c r="B28" s="49" t="s">
        <v>14</v>
      </c>
      <c r="C28" s="47">
        <v>2026</v>
      </c>
      <c r="D28" s="51">
        <v>1700</v>
      </c>
      <c r="E28" s="47">
        <v>80</v>
      </c>
      <c r="F28" s="46">
        <f t="shared" si="3"/>
        <v>4283.9999999999991</v>
      </c>
      <c r="G28" s="46">
        <f t="shared" si="4"/>
        <v>9995.9999999999982</v>
      </c>
      <c r="H28" s="46">
        <f t="shared" si="5"/>
        <v>11423.999999999998</v>
      </c>
      <c r="I28" s="46">
        <f t="shared" si="6"/>
        <v>11423.999999999998</v>
      </c>
      <c r="J28" s="46">
        <f t="shared" si="7"/>
        <v>11423.999999999998</v>
      </c>
      <c r="K28" s="46">
        <f t="shared" si="8"/>
        <v>11423.999999999998</v>
      </c>
      <c r="L28" s="45" t="s">
        <v>15</v>
      </c>
      <c r="N28" s="3" t="s">
        <v>6</v>
      </c>
      <c r="P28" t="s">
        <v>122</v>
      </c>
      <c r="Q28" t="s">
        <v>5</v>
      </c>
      <c r="R28" t="s">
        <v>12</v>
      </c>
      <c r="S28" s="2" t="s">
        <v>9</v>
      </c>
      <c r="T28" s="36">
        <v>1700</v>
      </c>
      <c r="U28" s="34">
        <v>0</v>
      </c>
      <c r="V28" s="34">
        <v>0</v>
      </c>
      <c r="W28" s="34">
        <v>0</v>
      </c>
      <c r="X28" s="34">
        <v>0</v>
      </c>
      <c r="Y28" s="35">
        <v>0</v>
      </c>
      <c r="Z28" s="34">
        <f t="shared" si="9"/>
        <v>1360</v>
      </c>
      <c r="AA28" s="34">
        <f t="shared" si="10"/>
        <v>0</v>
      </c>
      <c r="AB28" s="34">
        <f t="shared" si="11"/>
        <v>0</v>
      </c>
      <c r="AC28" s="34">
        <f t="shared" si="12"/>
        <v>0</v>
      </c>
      <c r="AD28" s="34">
        <f t="shared" si="13"/>
        <v>0</v>
      </c>
      <c r="AE28" s="34">
        <f t="shared" si="14"/>
        <v>0</v>
      </c>
      <c r="AF28" s="36">
        <f t="shared" si="15"/>
        <v>11423.999999999998</v>
      </c>
      <c r="AG28" s="34">
        <f t="shared" si="16"/>
        <v>0</v>
      </c>
      <c r="AH28" s="34">
        <f t="shared" si="17"/>
        <v>0</v>
      </c>
      <c r="AI28" s="34">
        <f t="shared" si="18"/>
        <v>0</v>
      </c>
      <c r="AJ28" s="34">
        <f t="shared" si="19"/>
        <v>0</v>
      </c>
      <c r="AK28" s="35">
        <f t="shared" si="20"/>
        <v>0</v>
      </c>
      <c r="AL28" s="44">
        <v>0</v>
      </c>
      <c r="AM28" s="20">
        <f t="shared" si="21"/>
        <v>8567.9999999999982</v>
      </c>
      <c r="AN28" s="20">
        <f t="shared" si="22"/>
        <v>2855.9999999999995</v>
      </c>
      <c r="AO28" s="20">
        <f t="shared" si="23"/>
        <v>0</v>
      </c>
      <c r="AP28" s="20">
        <f t="shared" si="24"/>
        <v>0</v>
      </c>
      <c r="AQ28" s="20">
        <f t="shared" si="25"/>
        <v>0</v>
      </c>
      <c r="AR28" s="19">
        <f t="shared" si="26"/>
        <v>0</v>
      </c>
      <c r="AS28" s="36">
        <f t="shared" si="27"/>
        <v>4283.9999999999991</v>
      </c>
      <c r="AT28" s="34">
        <f>SUM($AM28:AM28)+AN28/2</f>
        <v>9995.9999999999982</v>
      </c>
      <c r="AU28" s="34">
        <f>SUM($AM28:AN28)+AO28/2</f>
        <v>11423.999999999998</v>
      </c>
      <c r="AV28" s="34">
        <f>SUM($AM28:AO28)+AP28/2</f>
        <v>11423.999999999998</v>
      </c>
      <c r="AW28" s="34">
        <f>SUM($AM28:AP28)+AQ28/2</f>
        <v>11423.999999999998</v>
      </c>
      <c r="AX28" s="35">
        <f>SUM($AM28:AQ28)+AR28/2</f>
        <v>11423.999999999998</v>
      </c>
      <c r="AZ28" s="36">
        <v>0</v>
      </c>
      <c r="BA28" s="34">
        <v>0</v>
      </c>
      <c r="BB28" s="34">
        <v>0</v>
      </c>
      <c r="BC28" s="34">
        <v>0</v>
      </c>
      <c r="BD28" s="34">
        <v>0</v>
      </c>
      <c r="BE28" s="35">
        <v>0</v>
      </c>
    </row>
    <row r="29" spans="1:58" x14ac:dyDescent="0.3">
      <c r="A29" s="50">
        <v>26</v>
      </c>
      <c r="B29" s="49" t="s">
        <v>25</v>
      </c>
      <c r="C29" s="47">
        <v>2026</v>
      </c>
      <c r="D29" s="51">
        <v>1050</v>
      </c>
      <c r="E29" s="47">
        <v>80</v>
      </c>
      <c r="F29" s="46">
        <f t="shared" si="3"/>
        <v>2646</v>
      </c>
      <c r="G29" s="46">
        <f t="shared" si="4"/>
        <v>6174</v>
      </c>
      <c r="H29" s="46">
        <f t="shared" si="5"/>
        <v>7056</v>
      </c>
      <c r="I29" s="46">
        <f t="shared" si="6"/>
        <v>7056</v>
      </c>
      <c r="J29" s="46">
        <f t="shared" si="7"/>
        <v>7056</v>
      </c>
      <c r="K29" s="46">
        <f t="shared" si="8"/>
        <v>7056</v>
      </c>
      <c r="L29" s="45" t="s">
        <v>26</v>
      </c>
      <c r="N29" s="3" t="s">
        <v>6</v>
      </c>
      <c r="P29" t="s">
        <v>122</v>
      </c>
      <c r="Q29" t="s">
        <v>5</v>
      </c>
      <c r="R29" t="s">
        <v>12</v>
      </c>
      <c r="S29" s="2" t="s">
        <v>9</v>
      </c>
      <c r="T29" s="36">
        <v>1050</v>
      </c>
      <c r="U29" s="34">
        <v>0</v>
      </c>
      <c r="V29" s="34">
        <v>0</v>
      </c>
      <c r="W29" s="34">
        <v>0</v>
      </c>
      <c r="X29" s="34">
        <v>0</v>
      </c>
      <c r="Y29" s="35">
        <v>0</v>
      </c>
      <c r="Z29" s="34">
        <f t="shared" si="9"/>
        <v>840</v>
      </c>
      <c r="AA29" s="34">
        <f t="shared" si="10"/>
        <v>0</v>
      </c>
      <c r="AB29" s="34">
        <f t="shared" si="11"/>
        <v>0</v>
      </c>
      <c r="AC29" s="34">
        <f t="shared" si="12"/>
        <v>0</v>
      </c>
      <c r="AD29" s="34">
        <f t="shared" si="13"/>
        <v>0</v>
      </c>
      <c r="AE29" s="34">
        <f t="shared" si="14"/>
        <v>0</v>
      </c>
      <c r="AF29" s="36">
        <f t="shared" si="15"/>
        <v>7056</v>
      </c>
      <c r="AG29" s="34">
        <f t="shared" si="16"/>
        <v>0</v>
      </c>
      <c r="AH29" s="34">
        <f t="shared" si="17"/>
        <v>0</v>
      </c>
      <c r="AI29" s="34">
        <f t="shared" si="18"/>
        <v>0</v>
      </c>
      <c r="AJ29" s="34">
        <f t="shared" si="19"/>
        <v>0</v>
      </c>
      <c r="AK29" s="35">
        <f t="shared" si="20"/>
        <v>0</v>
      </c>
      <c r="AL29" s="44">
        <v>0</v>
      </c>
      <c r="AM29" s="20">
        <f t="shared" si="21"/>
        <v>5292</v>
      </c>
      <c r="AN29" s="20">
        <f t="shared" si="22"/>
        <v>1764</v>
      </c>
      <c r="AO29" s="20">
        <f t="shared" si="23"/>
        <v>0</v>
      </c>
      <c r="AP29" s="20">
        <f t="shared" si="24"/>
        <v>0</v>
      </c>
      <c r="AQ29" s="20">
        <f t="shared" si="25"/>
        <v>0</v>
      </c>
      <c r="AR29" s="19">
        <f t="shared" si="26"/>
        <v>0</v>
      </c>
      <c r="AS29" s="36">
        <f t="shared" si="27"/>
        <v>2646</v>
      </c>
      <c r="AT29" s="34">
        <f>SUM($AM29:AM29)+AN29/2</f>
        <v>6174</v>
      </c>
      <c r="AU29" s="34">
        <f>SUM($AM29:AN29)+AO29/2</f>
        <v>7056</v>
      </c>
      <c r="AV29" s="34">
        <f>SUM($AM29:AO29)+AP29/2</f>
        <v>7056</v>
      </c>
      <c r="AW29" s="34">
        <f>SUM($AM29:AP29)+AQ29/2</f>
        <v>7056</v>
      </c>
      <c r="AX29" s="35">
        <f>SUM($AM29:AQ29)+AR29/2</f>
        <v>7056</v>
      </c>
      <c r="AZ29" s="36">
        <v>0</v>
      </c>
      <c r="BA29" s="34">
        <v>0</v>
      </c>
      <c r="BB29" s="34">
        <v>0</v>
      </c>
      <c r="BC29" s="34">
        <v>0</v>
      </c>
      <c r="BD29" s="34">
        <v>0</v>
      </c>
      <c r="BE29" s="35">
        <v>0</v>
      </c>
    </row>
    <row r="30" spans="1:58" x14ac:dyDescent="0.3">
      <c r="A30" s="50">
        <v>27</v>
      </c>
      <c r="B30" s="49" t="s">
        <v>14</v>
      </c>
      <c r="C30" s="47">
        <v>2026</v>
      </c>
      <c r="D30" s="56">
        <v>3830</v>
      </c>
      <c r="E30" s="47">
        <v>100</v>
      </c>
      <c r="F30" s="46">
        <f t="shared" si="3"/>
        <v>3213</v>
      </c>
      <c r="G30" s="46">
        <f t="shared" si="4"/>
        <v>9651.5999999999985</v>
      </c>
      <c r="H30" s="46">
        <f t="shared" si="5"/>
        <v>17161.199999999997</v>
      </c>
      <c r="I30" s="46">
        <f t="shared" si="6"/>
        <v>26808.6</v>
      </c>
      <c r="J30" s="46">
        <f t="shared" si="7"/>
        <v>32171.999999999996</v>
      </c>
      <c r="K30" s="46">
        <f t="shared" si="8"/>
        <v>32171.999999999996</v>
      </c>
      <c r="L30" s="45" t="s">
        <v>20</v>
      </c>
      <c r="N30" s="3" t="s">
        <v>6</v>
      </c>
      <c r="P30" t="s">
        <v>123</v>
      </c>
      <c r="Q30" t="s">
        <v>5</v>
      </c>
      <c r="R30" t="s">
        <v>23</v>
      </c>
      <c r="S30" s="2" t="s">
        <v>8</v>
      </c>
      <c r="T30" s="36">
        <v>765</v>
      </c>
      <c r="U30" s="34">
        <v>768</v>
      </c>
      <c r="V30" s="34">
        <v>1020</v>
      </c>
      <c r="W30" s="34">
        <v>1277</v>
      </c>
      <c r="X30" s="34">
        <v>0</v>
      </c>
      <c r="Y30" s="35">
        <v>0</v>
      </c>
      <c r="Z30" s="34">
        <f t="shared" si="9"/>
        <v>765</v>
      </c>
      <c r="AA30" s="34">
        <f t="shared" si="10"/>
        <v>768</v>
      </c>
      <c r="AB30" s="34">
        <f t="shared" si="11"/>
        <v>1020</v>
      </c>
      <c r="AC30" s="34">
        <f t="shared" si="12"/>
        <v>1277</v>
      </c>
      <c r="AD30" s="34">
        <f t="shared" si="13"/>
        <v>0</v>
      </c>
      <c r="AE30" s="34">
        <f t="shared" si="14"/>
        <v>0</v>
      </c>
      <c r="AF30" s="36">
        <f t="shared" si="15"/>
        <v>6426</v>
      </c>
      <c r="AG30" s="34">
        <f t="shared" si="16"/>
        <v>6451.1999999999989</v>
      </c>
      <c r="AH30" s="34">
        <f t="shared" si="17"/>
        <v>8568</v>
      </c>
      <c r="AI30" s="34">
        <f t="shared" si="18"/>
        <v>10726.8</v>
      </c>
      <c r="AJ30" s="34">
        <f t="shared" si="19"/>
        <v>0</v>
      </c>
      <c r="AK30" s="35">
        <f t="shared" si="20"/>
        <v>0</v>
      </c>
      <c r="AL30" s="44">
        <v>1</v>
      </c>
      <c r="AM30" s="20">
        <f t="shared" si="21"/>
        <v>6426</v>
      </c>
      <c r="AN30" s="20">
        <f t="shared" si="22"/>
        <v>6451.1999999999989</v>
      </c>
      <c r="AO30" s="20">
        <f t="shared" si="23"/>
        <v>8568</v>
      </c>
      <c r="AP30" s="20">
        <f t="shared" si="24"/>
        <v>10726.8</v>
      </c>
      <c r="AQ30" s="20">
        <f t="shared" si="25"/>
        <v>0</v>
      </c>
      <c r="AR30" s="19">
        <f t="shared" si="26"/>
        <v>0</v>
      </c>
      <c r="AS30" s="36">
        <f t="shared" si="27"/>
        <v>3213</v>
      </c>
      <c r="AT30" s="34">
        <f>SUM($AM30:AM30)+AN30/2</f>
        <v>9651.5999999999985</v>
      </c>
      <c r="AU30" s="34">
        <f>SUM($AM30:AN30)+AO30/2</f>
        <v>17161.199999999997</v>
      </c>
      <c r="AV30" s="34">
        <f>SUM($AM30:AO30)+AP30/2</f>
        <v>26808.6</v>
      </c>
      <c r="AW30" s="34">
        <f>SUM($AM30:AP30)+AQ30/2</f>
        <v>32171.999999999996</v>
      </c>
      <c r="AX30" s="35">
        <f>SUM($AM30:AQ30)+AR30/2</f>
        <v>32171.999999999996</v>
      </c>
      <c r="AZ30" s="36">
        <v>0</v>
      </c>
      <c r="BA30" s="34">
        <v>0</v>
      </c>
      <c r="BB30" s="34">
        <v>0</v>
      </c>
      <c r="BC30" s="34">
        <v>0</v>
      </c>
      <c r="BD30" s="34">
        <v>0</v>
      </c>
      <c r="BE30" s="35">
        <v>0</v>
      </c>
    </row>
    <row r="31" spans="1:58" x14ac:dyDescent="0.3">
      <c r="A31" s="50">
        <v>28</v>
      </c>
      <c r="B31" s="49" t="s">
        <v>14</v>
      </c>
      <c r="C31" s="47">
        <v>2026</v>
      </c>
      <c r="D31" s="51">
        <v>780</v>
      </c>
      <c r="E31" s="47">
        <v>80</v>
      </c>
      <c r="F31" s="46">
        <f t="shared" si="3"/>
        <v>1965.6</v>
      </c>
      <c r="G31" s="46">
        <f t="shared" si="4"/>
        <v>4586.3999999999996</v>
      </c>
      <c r="H31" s="46">
        <f t="shared" si="5"/>
        <v>5241.5999999999995</v>
      </c>
      <c r="I31" s="46">
        <f t="shared" si="6"/>
        <v>5241.5999999999995</v>
      </c>
      <c r="J31" s="46">
        <f t="shared" si="7"/>
        <v>5241.5999999999995</v>
      </c>
      <c r="K31" s="46">
        <f t="shared" si="8"/>
        <v>5241.5999999999995</v>
      </c>
      <c r="L31" s="45" t="s">
        <v>26</v>
      </c>
      <c r="N31" s="3" t="s">
        <v>6</v>
      </c>
      <c r="O31" t="s">
        <v>122</v>
      </c>
      <c r="P31" t="s">
        <v>122</v>
      </c>
      <c r="Q31" t="s">
        <v>4</v>
      </c>
      <c r="R31" t="s">
        <v>12</v>
      </c>
      <c r="S31" s="2" t="s">
        <v>8</v>
      </c>
      <c r="T31" s="36">
        <v>780</v>
      </c>
      <c r="U31" s="34">
        <v>0</v>
      </c>
      <c r="V31" s="34">
        <v>0</v>
      </c>
      <c r="W31" s="34">
        <v>0</v>
      </c>
      <c r="X31" s="34">
        <v>0</v>
      </c>
      <c r="Y31" s="35">
        <v>0</v>
      </c>
      <c r="Z31" s="34">
        <f t="shared" si="9"/>
        <v>624</v>
      </c>
      <c r="AA31" s="34">
        <f t="shared" si="10"/>
        <v>0</v>
      </c>
      <c r="AB31" s="34">
        <f t="shared" si="11"/>
        <v>0</v>
      </c>
      <c r="AC31" s="34">
        <f t="shared" si="12"/>
        <v>0</v>
      </c>
      <c r="AD31" s="34">
        <f t="shared" si="13"/>
        <v>0</v>
      </c>
      <c r="AE31" s="34">
        <f t="shared" si="14"/>
        <v>0</v>
      </c>
      <c r="AF31" s="36">
        <f t="shared" si="15"/>
        <v>5241.5999999999995</v>
      </c>
      <c r="AG31" s="34">
        <f t="shared" si="16"/>
        <v>0</v>
      </c>
      <c r="AH31" s="34">
        <f t="shared" si="17"/>
        <v>0</v>
      </c>
      <c r="AI31" s="34">
        <f t="shared" si="18"/>
        <v>0</v>
      </c>
      <c r="AJ31" s="34">
        <f t="shared" si="19"/>
        <v>0</v>
      </c>
      <c r="AK31" s="35">
        <f t="shared" si="20"/>
        <v>0</v>
      </c>
      <c r="AL31" s="44">
        <v>0</v>
      </c>
      <c r="AM31" s="20">
        <f t="shared" si="21"/>
        <v>3931.2</v>
      </c>
      <c r="AN31" s="20">
        <f t="shared" si="22"/>
        <v>1310.3999999999999</v>
      </c>
      <c r="AO31" s="20">
        <f t="shared" si="23"/>
        <v>0</v>
      </c>
      <c r="AP31" s="20">
        <f t="shared" si="24"/>
        <v>0</v>
      </c>
      <c r="AQ31" s="20">
        <f t="shared" si="25"/>
        <v>0</v>
      </c>
      <c r="AR31" s="19">
        <f t="shared" si="26"/>
        <v>0</v>
      </c>
      <c r="AS31" s="36">
        <f t="shared" si="27"/>
        <v>1965.6</v>
      </c>
      <c r="AT31" s="34">
        <f>SUM($AM31:AM31)+AN31/2</f>
        <v>4586.3999999999996</v>
      </c>
      <c r="AU31" s="34">
        <f>SUM($AM31:AN31)+AO31/2</f>
        <v>5241.5999999999995</v>
      </c>
      <c r="AV31" s="34">
        <f>SUM($AM31:AO31)+AP31/2</f>
        <v>5241.5999999999995</v>
      </c>
      <c r="AW31" s="34">
        <f>SUM($AM31:AP31)+AQ31/2</f>
        <v>5241.5999999999995</v>
      </c>
      <c r="AX31" s="35">
        <f>SUM($AM31:AQ31)+AR31/2</f>
        <v>5241.5999999999995</v>
      </c>
      <c r="AZ31" s="36">
        <v>0</v>
      </c>
      <c r="BA31" s="34">
        <v>0</v>
      </c>
      <c r="BB31" s="34">
        <v>0</v>
      </c>
      <c r="BC31" s="34">
        <v>0</v>
      </c>
      <c r="BD31" s="34">
        <v>0</v>
      </c>
      <c r="BE31" s="35">
        <v>0</v>
      </c>
    </row>
    <row r="32" spans="1:58" x14ac:dyDescent="0.3">
      <c r="A32" s="50">
        <v>29</v>
      </c>
      <c r="B32" s="49" t="s">
        <v>21</v>
      </c>
      <c r="C32" s="47">
        <v>2027</v>
      </c>
      <c r="D32" s="51">
        <v>392</v>
      </c>
      <c r="E32" s="47">
        <v>80</v>
      </c>
      <c r="F32" s="46">
        <f t="shared" si="3"/>
        <v>0</v>
      </c>
      <c r="G32" s="46">
        <f t="shared" si="4"/>
        <v>987.84000000000015</v>
      </c>
      <c r="H32" s="46">
        <f t="shared" si="5"/>
        <v>2304.9600000000005</v>
      </c>
      <c r="I32" s="46">
        <f t="shared" si="6"/>
        <v>2634.2400000000002</v>
      </c>
      <c r="J32" s="46">
        <f t="shared" si="7"/>
        <v>2634.2400000000002</v>
      </c>
      <c r="K32" s="46">
        <f t="shared" si="8"/>
        <v>2634.2400000000002</v>
      </c>
      <c r="L32" s="45" t="s">
        <v>26</v>
      </c>
      <c r="N32" s="3" t="s">
        <v>6</v>
      </c>
      <c r="P32" t="s">
        <v>122</v>
      </c>
      <c r="Q32" t="s">
        <v>5</v>
      </c>
      <c r="R32" t="s">
        <v>12</v>
      </c>
      <c r="S32" s="2" t="s">
        <v>8</v>
      </c>
      <c r="T32" s="55">
        <v>0</v>
      </c>
      <c r="U32" s="54">
        <v>392</v>
      </c>
      <c r="V32" s="34">
        <v>0</v>
      </c>
      <c r="W32" s="34">
        <v>0</v>
      </c>
      <c r="X32" s="34">
        <v>0</v>
      </c>
      <c r="Y32" s="35">
        <v>0</v>
      </c>
      <c r="Z32" s="34">
        <f t="shared" si="9"/>
        <v>0</v>
      </c>
      <c r="AA32" s="34">
        <f t="shared" si="10"/>
        <v>313.60000000000002</v>
      </c>
      <c r="AB32" s="34">
        <f t="shared" si="11"/>
        <v>0</v>
      </c>
      <c r="AC32" s="34">
        <f t="shared" si="12"/>
        <v>0</v>
      </c>
      <c r="AD32" s="34">
        <f t="shared" si="13"/>
        <v>0</v>
      </c>
      <c r="AE32" s="34">
        <f t="shared" si="14"/>
        <v>0</v>
      </c>
      <c r="AF32" s="36">
        <f t="shared" si="15"/>
        <v>0</v>
      </c>
      <c r="AG32" s="34">
        <f t="shared" si="16"/>
        <v>2634.2400000000002</v>
      </c>
      <c r="AH32" s="34">
        <f t="shared" si="17"/>
        <v>0</v>
      </c>
      <c r="AI32" s="34">
        <f t="shared" si="18"/>
        <v>0</v>
      </c>
      <c r="AJ32" s="34">
        <f t="shared" si="19"/>
        <v>0</v>
      </c>
      <c r="AK32" s="35">
        <f t="shared" si="20"/>
        <v>0</v>
      </c>
      <c r="AL32" s="44">
        <v>0</v>
      </c>
      <c r="AM32" s="20">
        <f t="shared" si="21"/>
        <v>0</v>
      </c>
      <c r="AN32" s="20">
        <f t="shared" si="22"/>
        <v>1975.6800000000003</v>
      </c>
      <c r="AO32" s="20">
        <f t="shared" si="23"/>
        <v>658.56000000000006</v>
      </c>
      <c r="AP32" s="20">
        <f t="shared" si="24"/>
        <v>0</v>
      </c>
      <c r="AQ32" s="20">
        <f t="shared" si="25"/>
        <v>0</v>
      </c>
      <c r="AR32" s="19">
        <f t="shared" si="26"/>
        <v>0</v>
      </c>
      <c r="AS32" s="36">
        <f t="shared" si="27"/>
        <v>0</v>
      </c>
      <c r="AT32" s="34">
        <f>SUM($AM32:AM32)+AN32/2</f>
        <v>987.84000000000015</v>
      </c>
      <c r="AU32" s="34">
        <f>SUM($AM32:AN32)+AO32/2</f>
        <v>2304.9600000000005</v>
      </c>
      <c r="AV32" s="34">
        <f>SUM($AM32:AO32)+AP32/2</f>
        <v>2634.2400000000002</v>
      </c>
      <c r="AW32" s="34">
        <f>SUM($AM32:AP32)+AQ32/2</f>
        <v>2634.2400000000002</v>
      </c>
      <c r="AX32" s="35">
        <f>SUM($AM32:AQ32)+AR32/2</f>
        <v>2634.2400000000002</v>
      </c>
      <c r="AZ32" s="36">
        <v>-987.84000000000015</v>
      </c>
      <c r="BA32" s="34">
        <v>-1317.1200000000003</v>
      </c>
      <c r="BB32" s="34">
        <v>-329.27999999999975</v>
      </c>
      <c r="BC32" s="34">
        <v>0</v>
      </c>
      <c r="BD32" s="34">
        <v>0</v>
      </c>
      <c r="BE32" s="35">
        <v>0</v>
      </c>
      <c r="BF32" s="1" t="s">
        <v>22</v>
      </c>
    </row>
    <row r="33" spans="1:58" x14ac:dyDescent="0.3">
      <c r="A33" s="50">
        <v>30</v>
      </c>
      <c r="B33" s="49" t="s">
        <v>19</v>
      </c>
      <c r="C33" s="47">
        <v>2025</v>
      </c>
      <c r="D33" s="51">
        <v>1881</v>
      </c>
      <c r="E33" s="47">
        <v>100</v>
      </c>
      <c r="F33" s="46">
        <f t="shared" si="3"/>
        <v>7678.1999999999989</v>
      </c>
      <c r="G33" s="46">
        <f t="shared" si="4"/>
        <v>15356.399999999998</v>
      </c>
      <c r="H33" s="46">
        <f t="shared" si="5"/>
        <v>15356.399999999998</v>
      </c>
      <c r="I33" s="46">
        <f t="shared" si="6"/>
        <v>15356.399999999998</v>
      </c>
      <c r="J33" s="46">
        <f t="shared" si="7"/>
        <v>15356.399999999998</v>
      </c>
      <c r="K33" s="46">
        <f t="shared" si="8"/>
        <v>15356.399999999998</v>
      </c>
      <c r="L33" s="45" t="s">
        <v>20</v>
      </c>
      <c r="N33" s="3" t="s">
        <v>6</v>
      </c>
      <c r="O33" t="s">
        <v>122</v>
      </c>
      <c r="P33" s="212" t="s">
        <v>123</v>
      </c>
      <c r="Q33" t="s">
        <v>4</v>
      </c>
      <c r="S33" s="2" t="s">
        <v>8</v>
      </c>
      <c r="T33" s="36">
        <v>1828.1428571428571</v>
      </c>
      <c r="U33" s="34">
        <v>0</v>
      </c>
      <c r="V33" s="34">
        <v>0</v>
      </c>
      <c r="W33" s="34">
        <v>0</v>
      </c>
      <c r="X33" s="34">
        <v>0</v>
      </c>
      <c r="Y33" s="35">
        <v>0</v>
      </c>
      <c r="Z33" s="34">
        <f t="shared" si="9"/>
        <v>1828.1428571428571</v>
      </c>
      <c r="AA33" s="34">
        <f t="shared" si="10"/>
        <v>0</v>
      </c>
      <c r="AB33" s="34">
        <f t="shared" si="11"/>
        <v>0</v>
      </c>
      <c r="AC33" s="34">
        <f t="shared" si="12"/>
        <v>0</v>
      </c>
      <c r="AD33" s="34">
        <f t="shared" si="13"/>
        <v>0</v>
      </c>
      <c r="AE33" s="34">
        <f t="shared" si="14"/>
        <v>0</v>
      </c>
      <c r="AF33" s="36">
        <f t="shared" si="15"/>
        <v>15356.399999999998</v>
      </c>
      <c r="AG33" s="34">
        <f t="shared" si="16"/>
        <v>0</v>
      </c>
      <c r="AH33" s="34">
        <f t="shared" si="17"/>
        <v>0</v>
      </c>
      <c r="AI33" s="34">
        <f t="shared" si="18"/>
        <v>0</v>
      </c>
      <c r="AJ33" s="34">
        <f t="shared" si="19"/>
        <v>0</v>
      </c>
      <c r="AK33" s="35">
        <f t="shared" si="20"/>
        <v>0</v>
      </c>
      <c r="AL33" s="44">
        <v>1</v>
      </c>
      <c r="AM33" s="20">
        <f t="shared" si="21"/>
        <v>15356.399999999998</v>
      </c>
      <c r="AN33" s="20">
        <f t="shared" si="22"/>
        <v>0</v>
      </c>
      <c r="AO33" s="20">
        <f t="shared" si="23"/>
        <v>0</v>
      </c>
      <c r="AP33" s="20">
        <f t="shared" si="24"/>
        <v>0</v>
      </c>
      <c r="AQ33" s="20">
        <f t="shared" si="25"/>
        <v>0</v>
      </c>
      <c r="AR33" s="19">
        <f t="shared" si="26"/>
        <v>0</v>
      </c>
      <c r="AS33" s="36">
        <f t="shared" si="27"/>
        <v>7678.1999999999989</v>
      </c>
      <c r="AT33" s="34">
        <f>SUM($AM33:AM33)+AN33/2</f>
        <v>15356.399999999998</v>
      </c>
      <c r="AU33" s="34">
        <f>SUM($AM33:AN33)+AO33/2</f>
        <v>15356.399999999998</v>
      </c>
      <c r="AV33" s="34">
        <f>SUM($AM33:AO33)+AP33/2</f>
        <v>15356.399999999998</v>
      </c>
      <c r="AW33" s="34">
        <f>SUM($AM33:AP33)+AQ33/2</f>
        <v>15356.399999999998</v>
      </c>
      <c r="AX33" s="35">
        <f>SUM($AM33:AQ33)+AR33/2</f>
        <v>15356.399999999998</v>
      </c>
      <c r="AZ33" s="36">
        <v>0</v>
      </c>
      <c r="BA33" s="34">
        <v>0</v>
      </c>
      <c r="BB33" s="34">
        <v>0</v>
      </c>
      <c r="BC33" s="34">
        <v>0</v>
      </c>
      <c r="BD33" s="34">
        <v>0</v>
      </c>
      <c r="BE33" s="35">
        <v>0</v>
      </c>
    </row>
    <row r="34" spans="1:58" x14ac:dyDescent="0.3">
      <c r="A34" s="50">
        <v>31</v>
      </c>
      <c r="B34" s="49" t="s">
        <v>25</v>
      </c>
      <c r="C34" s="47">
        <v>2027</v>
      </c>
      <c r="D34" s="51">
        <v>3000</v>
      </c>
      <c r="E34" s="47">
        <v>80</v>
      </c>
      <c r="F34" s="46">
        <f t="shared" si="3"/>
        <v>0</v>
      </c>
      <c r="G34" s="46">
        <f t="shared" si="4"/>
        <v>1512</v>
      </c>
      <c r="H34" s="46">
        <f t="shared" si="5"/>
        <v>3528</v>
      </c>
      <c r="I34" s="46">
        <f t="shared" si="6"/>
        <v>7056</v>
      </c>
      <c r="J34" s="46">
        <f t="shared" si="7"/>
        <v>14112</v>
      </c>
      <c r="K34" s="46">
        <f t="shared" si="8"/>
        <v>19152</v>
      </c>
      <c r="L34" s="45" t="s">
        <v>15</v>
      </c>
      <c r="N34" s="3" t="s">
        <v>6</v>
      </c>
      <c r="P34" t="s">
        <v>122</v>
      </c>
      <c r="Q34" t="s">
        <v>5</v>
      </c>
      <c r="R34" t="s">
        <v>12</v>
      </c>
      <c r="S34" s="2" t="s">
        <v>8</v>
      </c>
      <c r="T34" s="36">
        <v>0</v>
      </c>
      <c r="U34" s="34">
        <v>600</v>
      </c>
      <c r="V34" s="34">
        <v>0</v>
      </c>
      <c r="W34" s="34">
        <v>1200</v>
      </c>
      <c r="X34" s="34">
        <v>1200</v>
      </c>
      <c r="Y34" s="35">
        <v>0</v>
      </c>
      <c r="Z34" s="34">
        <f t="shared" si="9"/>
        <v>0</v>
      </c>
      <c r="AA34" s="34">
        <f t="shared" si="10"/>
        <v>480</v>
      </c>
      <c r="AB34" s="34">
        <f t="shared" si="11"/>
        <v>0</v>
      </c>
      <c r="AC34" s="34">
        <f t="shared" si="12"/>
        <v>960</v>
      </c>
      <c r="AD34" s="34">
        <f t="shared" si="13"/>
        <v>960</v>
      </c>
      <c r="AE34" s="34">
        <f t="shared" si="14"/>
        <v>0</v>
      </c>
      <c r="AF34" s="36">
        <f t="shared" si="15"/>
        <v>0</v>
      </c>
      <c r="AG34" s="34">
        <f t="shared" si="16"/>
        <v>4032</v>
      </c>
      <c r="AH34" s="34">
        <f t="shared" si="17"/>
        <v>0</v>
      </c>
      <c r="AI34" s="34">
        <f t="shared" si="18"/>
        <v>8064</v>
      </c>
      <c r="AJ34" s="34">
        <f t="shared" si="19"/>
        <v>8064</v>
      </c>
      <c r="AK34" s="35">
        <f t="shared" si="20"/>
        <v>0</v>
      </c>
      <c r="AL34" s="44">
        <v>0</v>
      </c>
      <c r="AM34" s="20">
        <f t="shared" si="21"/>
        <v>0</v>
      </c>
      <c r="AN34" s="20">
        <f t="shared" si="22"/>
        <v>3024</v>
      </c>
      <c r="AO34" s="20">
        <f t="shared" si="23"/>
        <v>1008</v>
      </c>
      <c r="AP34" s="20">
        <f t="shared" si="24"/>
        <v>6048</v>
      </c>
      <c r="AQ34" s="20">
        <f t="shared" si="25"/>
        <v>8064</v>
      </c>
      <c r="AR34" s="19">
        <f t="shared" si="26"/>
        <v>2016</v>
      </c>
      <c r="AS34" s="36">
        <f t="shared" si="27"/>
        <v>0</v>
      </c>
      <c r="AT34" s="34">
        <f>SUM($AM34:AM34)+AN34/2</f>
        <v>1512</v>
      </c>
      <c r="AU34" s="34">
        <f>SUM($AM34:AN34)+AO34/2</f>
        <v>3528</v>
      </c>
      <c r="AV34" s="34">
        <f>SUM($AM34:AO34)+AP34/2</f>
        <v>7056</v>
      </c>
      <c r="AW34" s="34">
        <f>SUM($AM34:AP34)+AQ34/2</f>
        <v>14112</v>
      </c>
      <c r="AX34" s="35">
        <f>SUM($AM34:AQ34)+AR34/2</f>
        <v>19152</v>
      </c>
      <c r="AZ34" s="36">
        <v>0</v>
      </c>
      <c r="BA34" s="34">
        <v>0</v>
      </c>
      <c r="BB34" s="34">
        <v>0</v>
      </c>
      <c r="BC34" s="34">
        <v>0</v>
      </c>
      <c r="BD34" s="34">
        <v>0</v>
      </c>
      <c r="BE34" s="35">
        <v>0</v>
      </c>
    </row>
    <row r="35" spans="1:58" x14ac:dyDescent="0.3">
      <c r="A35" s="50">
        <v>32</v>
      </c>
      <c r="B35" s="49" t="s">
        <v>19</v>
      </c>
      <c r="C35" s="47">
        <v>2025</v>
      </c>
      <c r="D35" s="56">
        <v>2435</v>
      </c>
      <c r="E35" s="47">
        <v>100</v>
      </c>
      <c r="F35" s="46">
        <f t="shared" si="3"/>
        <v>757.19999999999993</v>
      </c>
      <c r="G35" s="46">
        <f t="shared" si="4"/>
        <v>5743.7999999999993</v>
      </c>
      <c r="H35" s="46">
        <f t="shared" si="5"/>
        <v>11972.399999999998</v>
      </c>
      <c r="I35" s="46">
        <f t="shared" si="6"/>
        <v>15970.8</v>
      </c>
      <c r="J35" s="46">
        <f t="shared" si="7"/>
        <v>17970</v>
      </c>
      <c r="K35" s="46">
        <f t="shared" si="8"/>
        <v>17970</v>
      </c>
      <c r="L35" s="45" t="s">
        <v>24</v>
      </c>
      <c r="N35" s="3" t="s">
        <v>6</v>
      </c>
      <c r="P35" t="s">
        <v>122</v>
      </c>
      <c r="Q35" t="s">
        <v>5</v>
      </c>
      <c r="R35" t="s">
        <v>23</v>
      </c>
      <c r="S35" s="2" t="s">
        <v>8</v>
      </c>
      <c r="T35" s="57">
        <v>180.28571428571428</v>
      </c>
      <c r="U35" s="54">
        <v>1007</v>
      </c>
      <c r="V35" s="54">
        <v>476</v>
      </c>
      <c r="W35" s="54">
        <v>476</v>
      </c>
      <c r="X35" s="34">
        <v>0</v>
      </c>
      <c r="Y35" s="35">
        <v>0</v>
      </c>
      <c r="Z35" s="34">
        <f t="shared" si="9"/>
        <v>180.28571428571428</v>
      </c>
      <c r="AA35" s="34">
        <f t="shared" si="10"/>
        <v>1007</v>
      </c>
      <c r="AB35" s="34">
        <f t="shared" si="11"/>
        <v>476</v>
      </c>
      <c r="AC35" s="34">
        <f t="shared" si="12"/>
        <v>476</v>
      </c>
      <c r="AD35" s="34">
        <f t="shared" si="13"/>
        <v>0</v>
      </c>
      <c r="AE35" s="34">
        <f t="shared" si="14"/>
        <v>0</v>
      </c>
      <c r="AF35" s="36">
        <f t="shared" si="15"/>
        <v>1514.3999999999999</v>
      </c>
      <c r="AG35" s="34">
        <f t="shared" si="16"/>
        <v>8458.7999999999993</v>
      </c>
      <c r="AH35" s="34">
        <f t="shared" si="17"/>
        <v>3998.3999999999996</v>
      </c>
      <c r="AI35" s="34">
        <f t="shared" si="18"/>
        <v>3998.3999999999996</v>
      </c>
      <c r="AJ35" s="34">
        <f t="shared" si="19"/>
        <v>0</v>
      </c>
      <c r="AK35" s="35">
        <f t="shared" si="20"/>
        <v>0</v>
      </c>
      <c r="AL35" s="207">
        <v>1</v>
      </c>
      <c r="AM35" s="20">
        <f t="shared" si="21"/>
        <v>1514.3999999999999</v>
      </c>
      <c r="AN35" s="20">
        <f t="shared" si="22"/>
        <v>8458.7999999999993</v>
      </c>
      <c r="AO35" s="20">
        <f t="shared" si="23"/>
        <v>3998.3999999999996</v>
      </c>
      <c r="AP35" s="20">
        <f t="shared" si="24"/>
        <v>3998.3999999999996</v>
      </c>
      <c r="AQ35" s="20">
        <f t="shared" si="25"/>
        <v>0</v>
      </c>
      <c r="AR35" s="19">
        <f t="shared" si="26"/>
        <v>0</v>
      </c>
      <c r="AS35" s="36">
        <f t="shared" si="27"/>
        <v>757.19999999999993</v>
      </c>
      <c r="AT35" s="34">
        <f>SUM($AM35:AM35)+AN35/2</f>
        <v>5743.7999999999993</v>
      </c>
      <c r="AU35" s="34">
        <f>SUM($AM35:AN35)+AO35/2</f>
        <v>11972.399999999998</v>
      </c>
      <c r="AV35" s="34">
        <f>SUM($AM35:AO35)+AP35/2</f>
        <v>15970.8</v>
      </c>
      <c r="AW35" s="34">
        <f>SUM($AM35:AP35)+AQ35/2</f>
        <v>17970</v>
      </c>
      <c r="AX35" s="35">
        <f>SUM($AM35:AQ35)+AR35/2</f>
        <v>17970</v>
      </c>
      <c r="AZ35" s="36">
        <v>-1491.9</v>
      </c>
      <c r="BA35" s="34">
        <v>-2452.5</v>
      </c>
      <c r="BB35" s="34">
        <v>-2404.2000000000007</v>
      </c>
      <c r="BC35" s="34">
        <v>-2887.1999999999971</v>
      </c>
      <c r="BD35" s="34">
        <v>-3386.9999999999964</v>
      </c>
      <c r="BE35" s="35">
        <v>-3886.7999999999956</v>
      </c>
      <c r="BF35" s="1" t="s">
        <v>120</v>
      </c>
    </row>
    <row r="36" spans="1:58" x14ac:dyDescent="0.3">
      <c r="A36" s="50">
        <v>33</v>
      </c>
      <c r="B36" s="49" t="s">
        <v>19</v>
      </c>
      <c r="C36" s="47">
        <v>2026</v>
      </c>
      <c r="D36" s="51">
        <v>1610</v>
      </c>
      <c r="E36" s="47">
        <v>50</v>
      </c>
      <c r="F36" s="46">
        <f t="shared" ref="F36:F67" si="28">AS36</f>
        <v>504</v>
      </c>
      <c r="G36" s="46">
        <f t="shared" ref="G36:G67" si="29">AT36</f>
        <v>3207.7499999999995</v>
      </c>
      <c r="H36" s="46">
        <f t="shared" ref="H36:H67" si="30">AU36</f>
        <v>6084.7499999999991</v>
      </c>
      <c r="I36" s="46">
        <f t="shared" ref="I36:I67" si="31">AV36</f>
        <v>6761.9999999999991</v>
      </c>
      <c r="J36" s="46">
        <f t="shared" ref="J36:J67" si="32">AW36</f>
        <v>6761.9999999999991</v>
      </c>
      <c r="K36" s="46">
        <f t="shared" ref="K36:K67" si="33">AX36</f>
        <v>6761.9999999999991</v>
      </c>
      <c r="L36" s="45" t="s">
        <v>13</v>
      </c>
      <c r="N36" s="3" t="s">
        <v>3</v>
      </c>
      <c r="P36" t="s">
        <v>122</v>
      </c>
      <c r="Q36" t="s">
        <v>5</v>
      </c>
      <c r="R36" t="s">
        <v>12</v>
      </c>
      <c r="S36" s="2" t="s">
        <v>8</v>
      </c>
      <c r="T36" s="36">
        <v>320</v>
      </c>
      <c r="U36" s="34">
        <v>1290</v>
      </c>
      <c r="V36" s="34">
        <v>0</v>
      </c>
      <c r="W36" s="34">
        <v>0</v>
      </c>
      <c r="X36" s="34">
        <v>0</v>
      </c>
      <c r="Y36" s="35">
        <v>0</v>
      </c>
      <c r="Z36" s="34">
        <f t="shared" ref="Z36:Z67" si="34">T36*$E36/100</f>
        <v>160</v>
      </c>
      <c r="AA36" s="34">
        <f t="shared" ref="AA36:AA67" si="35">U36*$E36/100</f>
        <v>645</v>
      </c>
      <c r="AB36" s="34">
        <f t="shared" ref="AB36:AB67" si="36">V36*$E36/100</f>
        <v>0</v>
      </c>
      <c r="AC36" s="34">
        <f t="shared" ref="AC36:AC67" si="37">W36*$E36/100</f>
        <v>0</v>
      </c>
      <c r="AD36" s="34">
        <f t="shared" ref="AD36:AD67" si="38">X36*$E36/100</f>
        <v>0</v>
      </c>
      <c r="AE36" s="34">
        <f t="shared" ref="AE36:AE67" si="39">Y36*$E36/100</f>
        <v>0</v>
      </c>
      <c r="AF36" s="36">
        <f t="shared" ref="AF36:AF67" si="40">Z36*70%*12</f>
        <v>1344</v>
      </c>
      <c r="AG36" s="34">
        <f t="shared" ref="AG36:AG67" si="41">AA36*70%*12</f>
        <v>5417.9999999999991</v>
      </c>
      <c r="AH36" s="34">
        <f t="shared" ref="AH36:AH67" si="42">AB36*70%*12</f>
        <v>0</v>
      </c>
      <c r="AI36" s="34">
        <f t="shared" ref="AI36:AI67" si="43">AC36*70%*12</f>
        <v>0</v>
      </c>
      <c r="AJ36" s="34">
        <f t="shared" ref="AJ36:AJ67" si="44">AD36*70%*12</f>
        <v>0</v>
      </c>
      <c r="AK36" s="35">
        <f t="shared" ref="AK36:AK67" si="45">AE36*70%*12</f>
        <v>0</v>
      </c>
      <c r="AL36" s="44">
        <v>0</v>
      </c>
      <c r="AM36" s="20">
        <f t="shared" ref="AM36:AM67" si="46">IF($AL36=1,AF36,AF36*0.75)</f>
        <v>1008</v>
      </c>
      <c r="AN36" s="20">
        <f t="shared" ref="AN36:AN67" si="47">IF($AL36=1,AG36,AF36*(1-0.75)+AG36*0.75)</f>
        <v>4399.4999999999991</v>
      </c>
      <c r="AO36" s="20">
        <f t="shared" ref="AO36:AO67" si="48">IF($AL36=1,AH36,AG36*(1-0.75)+AH36*0.75)</f>
        <v>1354.4999999999998</v>
      </c>
      <c r="AP36" s="20">
        <f t="shared" ref="AP36:AP67" si="49">IF($AL36=1,AI36,AH36*(1-0.75)+AI36*0.75)</f>
        <v>0</v>
      </c>
      <c r="AQ36" s="20">
        <f t="shared" ref="AQ36:AQ67" si="50">IF($AL36=1,AJ36,AI36*(1-0.75)+AJ36*0.75)</f>
        <v>0</v>
      </c>
      <c r="AR36" s="19">
        <f t="shared" ref="AR36:AR67" si="51">IF($AL36=1,AK36,AJ36*(1-0.75)+AK36*0.75)</f>
        <v>0</v>
      </c>
      <c r="AS36" s="36">
        <f t="shared" ref="AS36:AS67" si="52">AM36/2</f>
        <v>504</v>
      </c>
      <c r="AT36" s="34">
        <f>SUM($AM36:AM36)+AN36/2</f>
        <v>3207.7499999999995</v>
      </c>
      <c r="AU36" s="34">
        <f>SUM($AM36:AN36)+AO36/2</f>
        <v>6084.7499999999991</v>
      </c>
      <c r="AV36" s="34">
        <f>SUM($AM36:AO36)+AP36/2</f>
        <v>6761.9999999999991</v>
      </c>
      <c r="AW36" s="34">
        <f>SUM($AM36:AP36)+AQ36/2</f>
        <v>6761.9999999999991</v>
      </c>
      <c r="AX36" s="35">
        <f>SUM($AM36:AQ36)+AR36/2</f>
        <v>6761.9999999999991</v>
      </c>
      <c r="AZ36" s="36">
        <v>0</v>
      </c>
      <c r="BA36" s="34">
        <v>0</v>
      </c>
      <c r="BB36" s="34">
        <v>0</v>
      </c>
      <c r="BC36" s="34">
        <v>0</v>
      </c>
      <c r="BD36" s="34">
        <v>0</v>
      </c>
      <c r="BE36" s="35">
        <v>0</v>
      </c>
    </row>
    <row r="37" spans="1:58" x14ac:dyDescent="0.3">
      <c r="A37" s="50">
        <v>34</v>
      </c>
      <c r="B37" s="49" t="s">
        <v>25</v>
      </c>
      <c r="C37" s="47">
        <v>2027</v>
      </c>
      <c r="D37" s="48">
        <v>1139</v>
      </c>
      <c r="E37" s="47">
        <v>50</v>
      </c>
      <c r="F37" s="46">
        <f t="shared" si="28"/>
        <v>0</v>
      </c>
      <c r="G37" s="46">
        <f t="shared" si="29"/>
        <v>756</v>
      </c>
      <c r="H37" s="46">
        <f t="shared" si="30"/>
        <v>2047.5</v>
      </c>
      <c r="I37" s="46">
        <f t="shared" si="31"/>
        <v>3431.9250000000002</v>
      </c>
      <c r="J37" s="46">
        <f t="shared" si="32"/>
        <v>4532.3250000000007</v>
      </c>
      <c r="K37" s="46">
        <f t="shared" si="33"/>
        <v>4783.8</v>
      </c>
      <c r="L37" s="45" t="s">
        <v>13</v>
      </c>
      <c r="N37" s="3" t="s">
        <v>3</v>
      </c>
      <c r="P37" t="s">
        <v>122</v>
      </c>
      <c r="Q37" t="s">
        <v>5</v>
      </c>
      <c r="R37" t="s">
        <v>12</v>
      </c>
      <c r="S37" s="2" t="s">
        <v>8</v>
      </c>
      <c r="T37" s="36">
        <v>0</v>
      </c>
      <c r="U37" s="34">
        <v>480</v>
      </c>
      <c r="V37" s="34">
        <v>180</v>
      </c>
      <c r="W37" s="34">
        <v>479</v>
      </c>
      <c r="X37" s="34">
        <v>0</v>
      </c>
      <c r="Y37" s="35">
        <v>0</v>
      </c>
      <c r="Z37" s="34">
        <f t="shared" si="34"/>
        <v>0</v>
      </c>
      <c r="AA37" s="34">
        <f t="shared" si="35"/>
        <v>240</v>
      </c>
      <c r="AB37" s="34">
        <f t="shared" si="36"/>
        <v>90</v>
      </c>
      <c r="AC37" s="34">
        <f t="shared" si="37"/>
        <v>239.5</v>
      </c>
      <c r="AD37" s="34">
        <f t="shared" si="38"/>
        <v>0</v>
      </c>
      <c r="AE37" s="34">
        <f t="shared" si="39"/>
        <v>0</v>
      </c>
      <c r="AF37" s="36">
        <f t="shared" si="40"/>
        <v>0</v>
      </c>
      <c r="AG37" s="34">
        <f t="shared" si="41"/>
        <v>2016</v>
      </c>
      <c r="AH37" s="34">
        <f t="shared" si="42"/>
        <v>755.99999999999989</v>
      </c>
      <c r="AI37" s="34">
        <f t="shared" si="43"/>
        <v>2011.7999999999997</v>
      </c>
      <c r="AJ37" s="34">
        <f t="shared" si="44"/>
        <v>0</v>
      </c>
      <c r="AK37" s="35">
        <f t="shared" si="45"/>
        <v>0</v>
      </c>
      <c r="AL37" s="44">
        <v>0</v>
      </c>
      <c r="AM37" s="20">
        <f t="shared" si="46"/>
        <v>0</v>
      </c>
      <c r="AN37" s="20">
        <f t="shared" si="47"/>
        <v>1512</v>
      </c>
      <c r="AO37" s="20">
        <f t="shared" si="48"/>
        <v>1071</v>
      </c>
      <c r="AP37" s="20">
        <f t="shared" si="49"/>
        <v>1697.85</v>
      </c>
      <c r="AQ37" s="20">
        <f t="shared" si="50"/>
        <v>502.94999999999993</v>
      </c>
      <c r="AR37" s="19">
        <f t="shared" si="51"/>
        <v>0</v>
      </c>
      <c r="AS37" s="36">
        <f t="shared" si="52"/>
        <v>0</v>
      </c>
      <c r="AT37" s="34">
        <f>SUM($AM37:AM37)+AN37/2</f>
        <v>756</v>
      </c>
      <c r="AU37" s="34">
        <f>SUM($AM37:AN37)+AO37/2</f>
        <v>2047.5</v>
      </c>
      <c r="AV37" s="34">
        <f>SUM($AM37:AO37)+AP37/2</f>
        <v>3431.9250000000002</v>
      </c>
      <c r="AW37" s="34">
        <f>SUM($AM37:AP37)+AQ37/2</f>
        <v>4532.3250000000007</v>
      </c>
      <c r="AX37" s="35">
        <f>SUM($AM37:AQ37)+AR37/2</f>
        <v>4783.8</v>
      </c>
      <c r="AZ37" s="36">
        <v>0</v>
      </c>
      <c r="BA37" s="34">
        <v>0</v>
      </c>
      <c r="BB37" s="34">
        <v>0</v>
      </c>
      <c r="BC37" s="34">
        <v>0</v>
      </c>
      <c r="BD37" s="34">
        <v>0</v>
      </c>
      <c r="BE37" s="35">
        <v>0</v>
      </c>
    </row>
    <row r="38" spans="1:58" x14ac:dyDescent="0.3">
      <c r="A38" s="50">
        <v>35</v>
      </c>
      <c r="B38" s="49" t="s">
        <v>25</v>
      </c>
      <c r="C38" s="47">
        <v>2027</v>
      </c>
      <c r="D38" s="48">
        <v>2038</v>
      </c>
      <c r="E38" s="47">
        <v>50</v>
      </c>
      <c r="F38" s="46">
        <f t="shared" si="28"/>
        <v>0</v>
      </c>
      <c r="G38" s="46">
        <f t="shared" si="29"/>
        <v>756</v>
      </c>
      <c r="H38" s="46">
        <f t="shared" si="30"/>
        <v>3087</v>
      </c>
      <c r="I38" s="46">
        <f t="shared" si="31"/>
        <v>5668.4250000000002</v>
      </c>
      <c r="J38" s="46">
        <f t="shared" si="32"/>
        <v>7428.75</v>
      </c>
      <c r="K38" s="46">
        <f t="shared" si="33"/>
        <v>8371.125</v>
      </c>
      <c r="L38" s="45" t="s">
        <v>13</v>
      </c>
      <c r="N38" s="3" t="s">
        <v>3</v>
      </c>
      <c r="P38" t="s">
        <v>122</v>
      </c>
      <c r="Q38" t="s">
        <v>5</v>
      </c>
      <c r="R38" t="s">
        <v>12</v>
      </c>
      <c r="S38" s="2" t="s">
        <v>8</v>
      </c>
      <c r="T38" s="36">
        <v>0</v>
      </c>
      <c r="U38" s="34">
        <v>480</v>
      </c>
      <c r="V38" s="34">
        <v>840</v>
      </c>
      <c r="W38" s="34">
        <v>359</v>
      </c>
      <c r="X38" s="34">
        <v>359</v>
      </c>
      <c r="Y38" s="35">
        <v>0</v>
      </c>
      <c r="Z38" s="34">
        <f t="shared" si="34"/>
        <v>0</v>
      </c>
      <c r="AA38" s="34">
        <f t="shared" si="35"/>
        <v>240</v>
      </c>
      <c r="AB38" s="34">
        <f t="shared" si="36"/>
        <v>420</v>
      </c>
      <c r="AC38" s="34">
        <f t="shared" si="37"/>
        <v>179.5</v>
      </c>
      <c r="AD38" s="34">
        <f t="shared" si="38"/>
        <v>179.5</v>
      </c>
      <c r="AE38" s="34">
        <f t="shared" si="39"/>
        <v>0</v>
      </c>
      <c r="AF38" s="36">
        <f t="shared" si="40"/>
        <v>0</v>
      </c>
      <c r="AG38" s="34">
        <f t="shared" si="41"/>
        <v>2016</v>
      </c>
      <c r="AH38" s="34">
        <f t="shared" si="42"/>
        <v>3528</v>
      </c>
      <c r="AI38" s="34">
        <f t="shared" si="43"/>
        <v>1507.8</v>
      </c>
      <c r="AJ38" s="34">
        <f t="shared" si="44"/>
        <v>1507.8</v>
      </c>
      <c r="AK38" s="35">
        <f t="shared" si="45"/>
        <v>0</v>
      </c>
      <c r="AL38" s="44">
        <v>0</v>
      </c>
      <c r="AM38" s="20">
        <f t="shared" si="46"/>
        <v>0</v>
      </c>
      <c r="AN38" s="20">
        <f t="shared" si="47"/>
        <v>1512</v>
      </c>
      <c r="AO38" s="20">
        <f t="shared" si="48"/>
        <v>3150</v>
      </c>
      <c r="AP38" s="20">
        <f t="shared" si="49"/>
        <v>2012.85</v>
      </c>
      <c r="AQ38" s="20">
        <f t="shared" si="50"/>
        <v>1507.8</v>
      </c>
      <c r="AR38" s="19">
        <f t="shared" si="51"/>
        <v>376.95</v>
      </c>
      <c r="AS38" s="36">
        <f t="shared" si="52"/>
        <v>0</v>
      </c>
      <c r="AT38" s="34">
        <f>SUM($AM38:AM38)+AN38/2</f>
        <v>756</v>
      </c>
      <c r="AU38" s="34">
        <f>SUM($AM38:AN38)+AO38/2</f>
        <v>3087</v>
      </c>
      <c r="AV38" s="34">
        <f>SUM($AM38:AO38)+AP38/2</f>
        <v>5668.4250000000002</v>
      </c>
      <c r="AW38" s="34">
        <f>SUM($AM38:AP38)+AQ38/2</f>
        <v>7428.75</v>
      </c>
      <c r="AX38" s="35">
        <f>SUM($AM38:AQ38)+AR38/2</f>
        <v>8371.125</v>
      </c>
      <c r="AZ38" s="36">
        <v>0</v>
      </c>
      <c r="BA38" s="34">
        <v>0</v>
      </c>
      <c r="BB38" s="34">
        <v>0</v>
      </c>
      <c r="BC38" s="34">
        <v>0</v>
      </c>
      <c r="BD38" s="34">
        <v>0</v>
      </c>
      <c r="BE38" s="35">
        <v>0</v>
      </c>
    </row>
    <row r="39" spans="1:58" x14ac:dyDescent="0.3">
      <c r="A39" s="50">
        <v>36</v>
      </c>
      <c r="B39" s="49" t="s">
        <v>16</v>
      </c>
      <c r="C39" s="47">
        <v>2026</v>
      </c>
      <c r="D39" s="51">
        <v>1125</v>
      </c>
      <c r="E39" s="47">
        <v>80</v>
      </c>
      <c r="F39" s="46">
        <f t="shared" si="28"/>
        <v>2835</v>
      </c>
      <c r="G39" s="46">
        <f t="shared" si="29"/>
        <v>6615</v>
      </c>
      <c r="H39" s="46">
        <f t="shared" si="30"/>
        <v>7560</v>
      </c>
      <c r="I39" s="46">
        <f t="shared" si="31"/>
        <v>7560</v>
      </c>
      <c r="J39" s="46">
        <f t="shared" si="32"/>
        <v>7560</v>
      </c>
      <c r="K39" s="46">
        <f t="shared" si="33"/>
        <v>7560</v>
      </c>
      <c r="L39" s="45" t="s">
        <v>15</v>
      </c>
      <c r="N39" s="3" t="s">
        <v>6</v>
      </c>
      <c r="P39" t="s">
        <v>122</v>
      </c>
      <c r="Q39" t="s">
        <v>5</v>
      </c>
      <c r="R39" t="s">
        <v>12</v>
      </c>
      <c r="S39" s="2" t="s">
        <v>8</v>
      </c>
      <c r="T39" s="36">
        <v>1125</v>
      </c>
      <c r="U39" s="34">
        <v>0</v>
      </c>
      <c r="V39" s="34">
        <v>0</v>
      </c>
      <c r="W39" s="34">
        <v>0</v>
      </c>
      <c r="X39" s="34">
        <v>0</v>
      </c>
      <c r="Y39" s="35">
        <v>0</v>
      </c>
      <c r="Z39" s="34">
        <f t="shared" si="34"/>
        <v>900</v>
      </c>
      <c r="AA39" s="34">
        <f t="shared" si="35"/>
        <v>0</v>
      </c>
      <c r="AB39" s="34">
        <f t="shared" si="36"/>
        <v>0</v>
      </c>
      <c r="AC39" s="34">
        <f t="shared" si="37"/>
        <v>0</v>
      </c>
      <c r="AD39" s="34">
        <f t="shared" si="38"/>
        <v>0</v>
      </c>
      <c r="AE39" s="34">
        <f t="shared" si="39"/>
        <v>0</v>
      </c>
      <c r="AF39" s="36">
        <f t="shared" si="40"/>
        <v>7560</v>
      </c>
      <c r="AG39" s="34">
        <f t="shared" si="41"/>
        <v>0</v>
      </c>
      <c r="AH39" s="34">
        <f t="shared" si="42"/>
        <v>0</v>
      </c>
      <c r="AI39" s="34">
        <f t="shared" si="43"/>
        <v>0</v>
      </c>
      <c r="AJ39" s="34">
        <f t="shared" si="44"/>
        <v>0</v>
      </c>
      <c r="AK39" s="35">
        <f t="shared" si="45"/>
        <v>0</v>
      </c>
      <c r="AL39" s="44">
        <v>0</v>
      </c>
      <c r="AM39" s="20">
        <f t="shared" si="46"/>
        <v>5670</v>
      </c>
      <c r="AN39" s="20">
        <f t="shared" si="47"/>
        <v>1890</v>
      </c>
      <c r="AO39" s="20">
        <f t="shared" si="48"/>
        <v>0</v>
      </c>
      <c r="AP39" s="20">
        <f t="shared" si="49"/>
        <v>0</v>
      </c>
      <c r="AQ39" s="20">
        <f t="shared" si="50"/>
        <v>0</v>
      </c>
      <c r="AR39" s="19">
        <f t="shared" si="51"/>
        <v>0</v>
      </c>
      <c r="AS39" s="36">
        <f t="shared" si="52"/>
        <v>2835</v>
      </c>
      <c r="AT39" s="34">
        <f>SUM($AM39:AM39)+AN39/2</f>
        <v>6615</v>
      </c>
      <c r="AU39" s="34">
        <f>SUM($AM39:AN39)+AO39/2</f>
        <v>7560</v>
      </c>
      <c r="AV39" s="34">
        <f>SUM($AM39:AO39)+AP39/2</f>
        <v>7560</v>
      </c>
      <c r="AW39" s="34">
        <f>SUM($AM39:AP39)+AQ39/2</f>
        <v>7560</v>
      </c>
      <c r="AX39" s="35">
        <f>SUM($AM39:AQ39)+AR39/2</f>
        <v>7560</v>
      </c>
      <c r="AZ39" s="36">
        <v>0</v>
      </c>
      <c r="BA39" s="34">
        <v>0</v>
      </c>
      <c r="BB39" s="34">
        <v>0</v>
      </c>
      <c r="BC39" s="34">
        <v>0</v>
      </c>
      <c r="BD39" s="34">
        <v>0</v>
      </c>
      <c r="BE39" s="35">
        <v>0</v>
      </c>
    </row>
    <row r="40" spans="1:58" x14ac:dyDescent="0.3">
      <c r="A40" s="50">
        <v>37</v>
      </c>
      <c r="B40" s="49" t="s">
        <v>14</v>
      </c>
      <c r="C40" s="47">
        <v>2030</v>
      </c>
      <c r="D40" s="51">
        <v>1000</v>
      </c>
      <c r="E40" s="47">
        <v>50</v>
      </c>
      <c r="F40" s="46">
        <f t="shared" si="28"/>
        <v>0</v>
      </c>
      <c r="G40" s="46">
        <f t="shared" si="29"/>
        <v>0</v>
      </c>
      <c r="H40" s="46">
        <f t="shared" si="30"/>
        <v>0</v>
      </c>
      <c r="I40" s="46">
        <f t="shared" si="31"/>
        <v>0</v>
      </c>
      <c r="J40" s="46">
        <f t="shared" si="32"/>
        <v>787.5</v>
      </c>
      <c r="K40" s="46">
        <f t="shared" si="33"/>
        <v>2625</v>
      </c>
      <c r="L40" s="45" t="s">
        <v>24</v>
      </c>
      <c r="N40" s="3" t="s">
        <v>6</v>
      </c>
      <c r="P40" t="s">
        <v>122</v>
      </c>
      <c r="Q40" t="s">
        <v>5</v>
      </c>
      <c r="R40" t="s">
        <v>12</v>
      </c>
      <c r="S40" s="2" t="s">
        <v>8</v>
      </c>
      <c r="T40" s="36">
        <v>0</v>
      </c>
      <c r="U40" s="34">
        <v>0</v>
      </c>
      <c r="V40" s="34">
        <v>0</v>
      </c>
      <c r="W40" s="34">
        <v>0</v>
      </c>
      <c r="X40" s="34">
        <v>500</v>
      </c>
      <c r="Y40" s="35">
        <v>500</v>
      </c>
      <c r="Z40" s="34">
        <f t="shared" si="34"/>
        <v>0</v>
      </c>
      <c r="AA40" s="34">
        <f t="shared" si="35"/>
        <v>0</v>
      </c>
      <c r="AB40" s="34">
        <f t="shared" si="36"/>
        <v>0</v>
      </c>
      <c r="AC40" s="34">
        <f t="shared" si="37"/>
        <v>0</v>
      </c>
      <c r="AD40" s="34">
        <f t="shared" si="38"/>
        <v>250</v>
      </c>
      <c r="AE40" s="34">
        <f t="shared" si="39"/>
        <v>250</v>
      </c>
      <c r="AF40" s="36">
        <f t="shared" si="40"/>
        <v>0</v>
      </c>
      <c r="AG40" s="34">
        <f t="shared" si="41"/>
        <v>0</v>
      </c>
      <c r="AH40" s="34">
        <f t="shared" si="42"/>
        <v>0</v>
      </c>
      <c r="AI40" s="34">
        <f t="shared" si="43"/>
        <v>0</v>
      </c>
      <c r="AJ40" s="34">
        <f t="shared" si="44"/>
        <v>2100</v>
      </c>
      <c r="AK40" s="35">
        <f t="shared" si="45"/>
        <v>2100</v>
      </c>
      <c r="AL40" s="44">
        <v>0</v>
      </c>
      <c r="AM40" s="20">
        <f t="shared" si="46"/>
        <v>0</v>
      </c>
      <c r="AN40" s="20">
        <f t="shared" si="47"/>
        <v>0</v>
      </c>
      <c r="AO40" s="20">
        <f t="shared" si="48"/>
        <v>0</v>
      </c>
      <c r="AP40" s="20">
        <f t="shared" si="49"/>
        <v>0</v>
      </c>
      <c r="AQ40" s="20">
        <f t="shared" si="50"/>
        <v>1575</v>
      </c>
      <c r="AR40" s="19">
        <f t="shared" si="51"/>
        <v>2100</v>
      </c>
      <c r="AS40" s="36">
        <f t="shared" si="52"/>
        <v>0</v>
      </c>
      <c r="AT40" s="34">
        <f>SUM($AM40:AM40)+AN40/2</f>
        <v>0</v>
      </c>
      <c r="AU40" s="34">
        <f>SUM($AM40:AN40)+AO40/2</f>
        <v>0</v>
      </c>
      <c r="AV40" s="34">
        <f>SUM($AM40:AO40)+AP40/2</f>
        <v>0</v>
      </c>
      <c r="AW40" s="34">
        <f>SUM($AM40:AP40)+AQ40/2</f>
        <v>787.5</v>
      </c>
      <c r="AX40" s="35">
        <f>SUM($AM40:AQ40)+AR40/2</f>
        <v>2625</v>
      </c>
      <c r="AZ40" s="36">
        <v>0</v>
      </c>
      <c r="BA40" s="34">
        <v>0</v>
      </c>
      <c r="BB40" s="34">
        <v>0</v>
      </c>
      <c r="BC40" s="34">
        <v>0</v>
      </c>
      <c r="BD40" s="34">
        <v>0</v>
      </c>
      <c r="BE40" s="35">
        <v>0</v>
      </c>
    </row>
    <row r="41" spans="1:58" x14ac:dyDescent="0.3">
      <c r="A41" s="50">
        <v>38</v>
      </c>
      <c r="B41" s="49" t="s">
        <v>14</v>
      </c>
      <c r="C41" s="47">
        <v>2028</v>
      </c>
      <c r="D41" s="51">
        <v>1500</v>
      </c>
      <c r="E41" s="47">
        <v>80</v>
      </c>
      <c r="F41" s="46">
        <f t="shared" si="28"/>
        <v>0</v>
      </c>
      <c r="G41" s="46">
        <f t="shared" si="29"/>
        <v>0</v>
      </c>
      <c r="H41" s="46">
        <f t="shared" si="30"/>
        <v>1260</v>
      </c>
      <c r="I41" s="46">
        <f t="shared" si="31"/>
        <v>5460</v>
      </c>
      <c r="J41" s="46">
        <f t="shared" si="32"/>
        <v>9240</v>
      </c>
      <c r="K41" s="46">
        <f t="shared" si="33"/>
        <v>10080</v>
      </c>
      <c r="L41" s="45" t="s">
        <v>24</v>
      </c>
      <c r="N41" s="3" t="s">
        <v>6</v>
      </c>
      <c r="P41" t="s">
        <v>122</v>
      </c>
      <c r="Q41" t="s">
        <v>5</v>
      </c>
      <c r="R41" t="s">
        <v>12</v>
      </c>
      <c r="S41" s="2" t="s">
        <v>8</v>
      </c>
      <c r="T41" s="36">
        <v>0</v>
      </c>
      <c r="U41" s="34">
        <v>0</v>
      </c>
      <c r="V41" s="34">
        <v>500</v>
      </c>
      <c r="W41" s="34">
        <v>1000</v>
      </c>
      <c r="X41" s="34">
        <v>0</v>
      </c>
      <c r="Y41" s="35">
        <v>0</v>
      </c>
      <c r="Z41" s="34">
        <f t="shared" si="34"/>
        <v>0</v>
      </c>
      <c r="AA41" s="34">
        <f t="shared" si="35"/>
        <v>0</v>
      </c>
      <c r="AB41" s="34">
        <f t="shared" si="36"/>
        <v>400</v>
      </c>
      <c r="AC41" s="34">
        <f t="shared" si="37"/>
        <v>800</v>
      </c>
      <c r="AD41" s="34">
        <f t="shared" si="38"/>
        <v>0</v>
      </c>
      <c r="AE41" s="34">
        <f t="shared" si="39"/>
        <v>0</v>
      </c>
      <c r="AF41" s="36">
        <f t="shared" si="40"/>
        <v>0</v>
      </c>
      <c r="AG41" s="34">
        <f t="shared" si="41"/>
        <v>0</v>
      </c>
      <c r="AH41" s="34">
        <f t="shared" si="42"/>
        <v>3360</v>
      </c>
      <c r="AI41" s="34">
        <f t="shared" si="43"/>
        <v>6720</v>
      </c>
      <c r="AJ41" s="34">
        <f t="shared" si="44"/>
        <v>0</v>
      </c>
      <c r="AK41" s="35">
        <f t="shared" si="45"/>
        <v>0</v>
      </c>
      <c r="AL41" s="44">
        <v>0</v>
      </c>
      <c r="AM41" s="20">
        <f t="shared" si="46"/>
        <v>0</v>
      </c>
      <c r="AN41" s="20">
        <f t="shared" si="47"/>
        <v>0</v>
      </c>
      <c r="AO41" s="20">
        <f t="shared" si="48"/>
        <v>2520</v>
      </c>
      <c r="AP41" s="20">
        <f t="shared" si="49"/>
        <v>5880</v>
      </c>
      <c r="AQ41" s="20">
        <f t="shared" si="50"/>
        <v>1680</v>
      </c>
      <c r="AR41" s="19">
        <f t="shared" si="51"/>
        <v>0</v>
      </c>
      <c r="AS41" s="36">
        <f t="shared" si="52"/>
        <v>0</v>
      </c>
      <c r="AT41" s="34">
        <f>SUM($AM41:AM41)+AN41/2</f>
        <v>0</v>
      </c>
      <c r="AU41" s="34">
        <f>SUM($AM41:AN41)+AO41/2</f>
        <v>1260</v>
      </c>
      <c r="AV41" s="34">
        <f>SUM($AM41:AO41)+AP41/2</f>
        <v>5460</v>
      </c>
      <c r="AW41" s="34">
        <f>SUM($AM41:AP41)+AQ41/2</f>
        <v>9240</v>
      </c>
      <c r="AX41" s="35">
        <f>SUM($AM41:AQ41)+AR41/2</f>
        <v>10080</v>
      </c>
      <c r="AZ41" s="36">
        <v>0</v>
      </c>
      <c r="BA41" s="34">
        <v>0</v>
      </c>
      <c r="BB41" s="34">
        <v>0</v>
      </c>
      <c r="BC41" s="34">
        <v>0</v>
      </c>
      <c r="BD41" s="34">
        <v>0</v>
      </c>
      <c r="BE41" s="35">
        <v>0</v>
      </c>
    </row>
    <row r="42" spans="1:58" x14ac:dyDescent="0.3">
      <c r="A42" s="50">
        <v>39</v>
      </c>
      <c r="B42" s="49" t="s">
        <v>14</v>
      </c>
      <c r="C42" s="47">
        <v>2029</v>
      </c>
      <c r="D42" s="51">
        <v>500</v>
      </c>
      <c r="E42" s="47">
        <v>50</v>
      </c>
      <c r="F42" s="46">
        <f t="shared" si="28"/>
        <v>0</v>
      </c>
      <c r="G42" s="46">
        <f t="shared" si="29"/>
        <v>0</v>
      </c>
      <c r="H42" s="46">
        <f t="shared" si="30"/>
        <v>0</v>
      </c>
      <c r="I42" s="46">
        <f t="shared" si="31"/>
        <v>787.5</v>
      </c>
      <c r="J42" s="46">
        <f t="shared" si="32"/>
        <v>1837.5</v>
      </c>
      <c r="K42" s="46">
        <f t="shared" si="33"/>
        <v>2100</v>
      </c>
      <c r="L42" s="45" t="s">
        <v>24</v>
      </c>
      <c r="N42" s="3" t="s">
        <v>6</v>
      </c>
      <c r="P42" t="s">
        <v>122</v>
      </c>
      <c r="Q42" t="s">
        <v>5</v>
      </c>
      <c r="R42" t="s">
        <v>12</v>
      </c>
      <c r="S42" s="2" t="s">
        <v>8</v>
      </c>
      <c r="T42" s="36">
        <v>0</v>
      </c>
      <c r="U42" s="34">
        <v>0</v>
      </c>
      <c r="V42" s="34">
        <v>0</v>
      </c>
      <c r="W42" s="34">
        <v>500</v>
      </c>
      <c r="X42" s="34">
        <v>0</v>
      </c>
      <c r="Y42" s="35">
        <v>0</v>
      </c>
      <c r="Z42" s="34">
        <f t="shared" si="34"/>
        <v>0</v>
      </c>
      <c r="AA42" s="34">
        <f t="shared" si="35"/>
        <v>0</v>
      </c>
      <c r="AB42" s="34">
        <f t="shared" si="36"/>
        <v>0</v>
      </c>
      <c r="AC42" s="34">
        <f t="shared" si="37"/>
        <v>250</v>
      </c>
      <c r="AD42" s="34">
        <f t="shared" si="38"/>
        <v>0</v>
      </c>
      <c r="AE42" s="34">
        <f t="shared" si="39"/>
        <v>0</v>
      </c>
      <c r="AF42" s="36">
        <f t="shared" si="40"/>
        <v>0</v>
      </c>
      <c r="AG42" s="34">
        <f t="shared" si="41"/>
        <v>0</v>
      </c>
      <c r="AH42" s="34">
        <f t="shared" si="42"/>
        <v>0</v>
      </c>
      <c r="AI42" s="34">
        <f t="shared" si="43"/>
        <v>2100</v>
      </c>
      <c r="AJ42" s="34">
        <f t="shared" si="44"/>
        <v>0</v>
      </c>
      <c r="AK42" s="35">
        <f t="shared" si="45"/>
        <v>0</v>
      </c>
      <c r="AL42" s="44">
        <v>0</v>
      </c>
      <c r="AM42" s="20">
        <f t="shared" si="46"/>
        <v>0</v>
      </c>
      <c r="AN42" s="20">
        <f t="shared" si="47"/>
        <v>0</v>
      </c>
      <c r="AO42" s="20">
        <f t="shared" si="48"/>
        <v>0</v>
      </c>
      <c r="AP42" s="20">
        <f t="shared" si="49"/>
        <v>1575</v>
      </c>
      <c r="AQ42" s="20">
        <f t="shared" si="50"/>
        <v>525</v>
      </c>
      <c r="AR42" s="19">
        <f t="shared" si="51"/>
        <v>0</v>
      </c>
      <c r="AS42" s="36">
        <f t="shared" si="52"/>
        <v>0</v>
      </c>
      <c r="AT42" s="34">
        <f>SUM($AM42:AM42)+AN42/2</f>
        <v>0</v>
      </c>
      <c r="AU42" s="34">
        <f>SUM($AM42:AN42)+AO42/2</f>
        <v>0</v>
      </c>
      <c r="AV42" s="34">
        <f>SUM($AM42:AO42)+AP42/2</f>
        <v>787.5</v>
      </c>
      <c r="AW42" s="34">
        <f>SUM($AM42:AP42)+AQ42/2</f>
        <v>1837.5</v>
      </c>
      <c r="AX42" s="35">
        <f>SUM($AM42:AQ42)+AR42/2</f>
        <v>2100</v>
      </c>
      <c r="AZ42" s="36">
        <v>0</v>
      </c>
      <c r="BA42" s="34">
        <v>0</v>
      </c>
      <c r="BB42" s="34">
        <v>0</v>
      </c>
      <c r="BC42" s="34">
        <v>0</v>
      </c>
      <c r="BD42" s="34">
        <v>0</v>
      </c>
      <c r="BE42" s="35">
        <v>0</v>
      </c>
    </row>
    <row r="43" spans="1:58" x14ac:dyDescent="0.3">
      <c r="A43" s="50">
        <v>40</v>
      </c>
      <c r="B43" s="49" t="s">
        <v>14</v>
      </c>
      <c r="C43" s="47">
        <v>2027</v>
      </c>
      <c r="D43" s="51">
        <v>1000</v>
      </c>
      <c r="E43" s="47">
        <v>50</v>
      </c>
      <c r="F43" s="46">
        <f t="shared" si="28"/>
        <v>0</v>
      </c>
      <c r="G43" s="46">
        <f t="shared" si="29"/>
        <v>1575</v>
      </c>
      <c r="H43" s="46">
        <f t="shared" si="30"/>
        <v>3675</v>
      </c>
      <c r="I43" s="46">
        <f t="shared" si="31"/>
        <v>4200</v>
      </c>
      <c r="J43" s="46">
        <f t="shared" si="32"/>
        <v>4200</v>
      </c>
      <c r="K43" s="46">
        <f t="shared" si="33"/>
        <v>4200</v>
      </c>
      <c r="L43" s="45" t="s">
        <v>24</v>
      </c>
      <c r="N43" s="3" t="s">
        <v>6</v>
      </c>
      <c r="P43" t="s">
        <v>122</v>
      </c>
      <c r="Q43" t="s">
        <v>5</v>
      </c>
      <c r="R43" t="s">
        <v>12</v>
      </c>
      <c r="S43" s="2" t="s">
        <v>8</v>
      </c>
      <c r="T43" s="36">
        <v>0</v>
      </c>
      <c r="U43" s="34">
        <v>1000</v>
      </c>
      <c r="V43" s="34">
        <v>0</v>
      </c>
      <c r="W43" s="34">
        <v>0</v>
      </c>
      <c r="X43" s="34">
        <v>0</v>
      </c>
      <c r="Y43" s="35">
        <v>0</v>
      </c>
      <c r="Z43" s="34">
        <f t="shared" si="34"/>
        <v>0</v>
      </c>
      <c r="AA43" s="34">
        <f t="shared" si="35"/>
        <v>500</v>
      </c>
      <c r="AB43" s="34">
        <f t="shared" si="36"/>
        <v>0</v>
      </c>
      <c r="AC43" s="34">
        <f t="shared" si="37"/>
        <v>0</v>
      </c>
      <c r="AD43" s="34">
        <f t="shared" si="38"/>
        <v>0</v>
      </c>
      <c r="AE43" s="34">
        <f t="shared" si="39"/>
        <v>0</v>
      </c>
      <c r="AF43" s="36">
        <f t="shared" si="40"/>
        <v>0</v>
      </c>
      <c r="AG43" s="34">
        <f t="shared" si="41"/>
        <v>4200</v>
      </c>
      <c r="AH43" s="34">
        <f t="shared" si="42"/>
        <v>0</v>
      </c>
      <c r="AI43" s="34">
        <f t="shared" si="43"/>
        <v>0</v>
      </c>
      <c r="AJ43" s="34">
        <f t="shared" si="44"/>
        <v>0</v>
      </c>
      <c r="AK43" s="35">
        <f t="shared" si="45"/>
        <v>0</v>
      </c>
      <c r="AL43" s="44">
        <v>0</v>
      </c>
      <c r="AM43" s="20">
        <f t="shared" si="46"/>
        <v>0</v>
      </c>
      <c r="AN43" s="20">
        <f t="shared" si="47"/>
        <v>3150</v>
      </c>
      <c r="AO43" s="20">
        <f t="shared" si="48"/>
        <v>1050</v>
      </c>
      <c r="AP43" s="20">
        <f t="shared" si="49"/>
        <v>0</v>
      </c>
      <c r="AQ43" s="20">
        <f t="shared" si="50"/>
        <v>0</v>
      </c>
      <c r="AR43" s="19">
        <f t="shared" si="51"/>
        <v>0</v>
      </c>
      <c r="AS43" s="36">
        <f t="shared" si="52"/>
        <v>0</v>
      </c>
      <c r="AT43" s="34">
        <f>SUM($AM43:AM43)+AN43/2</f>
        <v>1575</v>
      </c>
      <c r="AU43" s="34">
        <f>SUM($AM43:AN43)+AO43/2</f>
        <v>3675</v>
      </c>
      <c r="AV43" s="34">
        <f>SUM($AM43:AO43)+AP43/2</f>
        <v>4200</v>
      </c>
      <c r="AW43" s="34">
        <f>SUM($AM43:AP43)+AQ43/2</f>
        <v>4200</v>
      </c>
      <c r="AX43" s="35">
        <f>SUM($AM43:AQ43)+AR43/2</f>
        <v>4200</v>
      </c>
      <c r="AZ43" s="36">
        <v>0</v>
      </c>
      <c r="BA43" s="34">
        <v>0</v>
      </c>
      <c r="BB43" s="34">
        <v>0</v>
      </c>
      <c r="BC43" s="34">
        <v>0</v>
      </c>
      <c r="BD43" s="34">
        <v>0</v>
      </c>
      <c r="BE43" s="35">
        <v>0</v>
      </c>
    </row>
    <row r="44" spans="1:58" x14ac:dyDescent="0.3">
      <c r="A44" s="50">
        <v>41</v>
      </c>
      <c r="B44" s="49" t="s">
        <v>14</v>
      </c>
      <c r="C44" s="47">
        <v>2025</v>
      </c>
      <c r="D44" s="51">
        <v>800</v>
      </c>
      <c r="E44" s="47">
        <v>100</v>
      </c>
      <c r="F44" s="46">
        <f t="shared" si="28"/>
        <v>2549.9999999999995</v>
      </c>
      <c r="G44" s="46">
        <f t="shared" si="29"/>
        <v>5099.9999999999991</v>
      </c>
      <c r="H44" s="46">
        <f t="shared" si="30"/>
        <v>5099.9999999999991</v>
      </c>
      <c r="I44" s="46">
        <f t="shared" si="31"/>
        <v>5099.9999999999991</v>
      </c>
      <c r="J44" s="46">
        <f t="shared" si="32"/>
        <v>5099.9999999999991</v>
      </c>
      <c r="K44" s="46">
        <f t="shared" si="33"/>
        <v>5099.9999999999991</v>
      </c>
      <c r="L44" s="45" t="s">
        <v>24</v>
      </c>
      <c r="N44" s="3" t="s">
        <v>6</v>
      </c>
      <c r="O44" t="s">
        <v>122</v>
      </c>
      <c r="P44" t="s">
        <v>122</v>
      </c>
      <c r="Q44" t="s">
        <v>4</v>
      </c>
      <c r="S44" s="2" t="s">
        <v>8</v>
      </c>
      <c r="T44" s="36">
        <v>607.14285714285711</v>
      </c>
      <c r="U44" s="34">
        <v>0</v>
      </c>
      <c r="V44" s="34">
        <v>0</v>
      </c>
      <c r="W44" s="34">
        <v>0</v>
      </c>
      <c r="X44" s="34">
        <v>0</v>
      </c>
      <c r="Y44" s="35">
        <v>0</v>
      </c>
      <c r="Z44" s="34">
        <f t="shared" si="34"/>
        <v>607.14285714285711</v>
      </c>
      <c r="AA44" s="34">
        <f t="shared" si="35"/>
        <v>0</v>
      </c>
      <c r="AB44" s="34">
        <f t="shared" si="36"/>
        <v>0</v>
      </c>
      <c r="AC44" s="34">
        <f t="shared" si="37"/>
        <v>0</v>
      </c>
      <c r="AD44" s="34">
        <f t="shared" si="38"/>
        <v>0</v>
      </c>
      <c r="AE44" s="34">
        <f t="shared" si="39"/>
        <v>0</v>
      </c>
      <c r="AF44" s="36">
        <f t="shared" si="40"/>
        <v>5099.9999999999991</v>
      </c>
      <c r="AG44" s="34">
        <f t="shared" si="41"/>
        <v>0</v>
      </c>
      <c r="AH44" s="34">
        <f t="shared" si="42"/>
        <v>0</v>
      </c>
      <c r="AI44" s="34">
        <f t="shared" si="43"/>
        <v>0</v>
      </c>
      <c r="AJ44" s="34">
        <f t="shared" si="44"/>
        <v>0</v>
      </c>
      <c r="AK44" s="35">
        <f t="shared" si="45"/>
        <v>0</v>
      </c>
      <c r="AL44" s="44">
        <v>1</v>
      </c>
      <c r="AM44" s="20">
        <f t="shared" si="46"/>
        <v>5099.9999999999991</v>
      </c>
      <c r="AN44" s="20">
        <f t="shared" si="47"/>
        <v>0</v>
      </c>
      <c r="AO44" s="20">
        <f t="shared" si="48"/>
        <v>0</v>
      </c>
      <c r="AP44" s="20">
        <f t="shared" si="49"/>
        <v>0</v>
      </c>
      <c r="AQ44" s="20">
        <f t="shared" si="50"/>
        <v>0</v>
      </c>
      <c r="AR44" s="19">
        <f t="shared" si="51"/>
        <v>0</v>
      </c>
      <c r="AS44" s="36">
        <f t="shared" si="52"/>
        <v>2549.9999999999995</v>
      </c>
      <c r="AT44" s="34">
        <f>SUM($AM44:AM44)+AN44/2</f>
        <v>5099.9999999999991</v>
      </c>
      <c r="AU44" s="34">
        <f>SUM($AM44:AN44)+AO44/2</f>
        <v>5099.9999999999991</v>
      </c>
      <c r="AV44" s="34">
        <f>SUM($AM44:AO44)+AP44/2</f>
        <v>5099.9999999999991</v>
      </c>
      <c r="AW44" s="34">
        <f>SUM($AM44:AP44)+AQ44/2</f>
        <v>5099.9999999999991</v>
      </c>
      <c r="AX44" s="35">
        <f>SUM($AM44:AQ44)+AR44/2</f>
        <v>5099.9999999999991</v>
      </c>
      <c r="AZ44" s="36">
        <v>0</v>
      </c>
      <c r="BA44" s="34">
        <v>0</v>
      </c>
      <c r="BB44" s="34">
        <v>0</v>
      </c>
      <c r="BC44" s="34">
        <v>0</v>
      </c>
      <c r="BD44" s="34">
        <v>0</v>
      </c>
      <c r="BE44" s="35">
        <v>0</v>
      </c>
    </row>
    <row r="45" spans="1:58" x14ac:dyDescent="0.3">
      <c r="A45" s="50">
        <v>42</v>
      </c>
      <c r="B45" s="49" t="s">
        <v>14</v>
      </c>
      <c r="C45" s="47">
        <v>2027</v>
      </c>
      <c r="D45" s="51">
        <v>1500</v>
      </c>
      <c r="E45" s="47">
        <v>50</v>
      </c>
      <c r="F45" s="46">
        <f t="shared" si="28"/>
        <v>0</v>
      </c>
      <c r="G45" s="46">
        <f t="shared" si="29"/>
        <v>2362.5</v>
      </c>
      <c r="H45" s="46">
        <f t="shared" si="30"/>
        <v>5512.5</v>
      </c>
      <c r="I45" s="46">
        <f t="shared" si="31"/>
        <v>6300</v>
      </c>
      <c r="J45" s="46">
        <f t="shared" si="32"/>
        <v>6300</v>
      </c>
      <c r="K45" s="46">
        <f t="shared" si="33"/>
        <v>6300</v>
      </c>
      <c r="L45" s="45" t="s">
        <v>24</v>
      </c>
      <c r="N45" s="3" t="s">
        <v>6</v>
      </c>
      <c r="P45" t="s">
        <v>122</v>
      </c>
      <c r="Q45" t="s">
        <v>5</v>
      </c>
      <c r="R45" t="s">
        <v>12</v>
      </c>
      <c r="S45" s="2" t="s">
        <v>8</v>
      </c>
      <c r="T45" s="36">
        <v>0</v>
      </c>
      <c r="U45" s="34">
        <v>1500</v>
      </c>
      <c r="V45" s="34">
        <v>0</v>
      </c>
      <c r="W45" s="34">
        <v>0</v>
      </c>
      <c r="X45" s="34">
        <v>0</v>
      </c>
      <c r="Y45" s="35">
        <v>0</v>
      </c>
      <c r="Z45" s="34">
        <f t="shared" si="34"/>
        <v>0</v>
      </c>
      <c r="AA45" s="34">
        <f t="shared" si="35"/>
        <v>750</v>
      </c>
      <c r="AB45" s="34">
        <f t="shared" si="36"/>
        <v>0</v>
      </c>
      <c r="AC45" s="34">
        <f t="shared" si="37"/>
        <v>0</v>
      </c>
      <c r="AD45" s="34">
        <f t="shared" si="38"/>
        <v>0</v>
      </c>
      <c r="AE45" s="34">
        <f t="shared" si="39"/>
        <v>0</v>
      </c>
      <c r="AF45" s="36">
        <f t="shared" si="40"/>
        <v>0</v>
      </c>
      <c r="AG45" s="34">
        <f t="shared" si="41"/>
        <v>6300</v>
      </c>
      <c r="AH45" s="34">
        <f t="shared" si="42"/>
        <v>0</v>
      </c>
      <c r="AI45" s="34">
        <f t="shared" si="43"/>
        <v>0</v>
      </c>
      <c r="AJ45" s="34">
        <f t="shared" si="44"/>
        <v>0</v>
      </c>
      <c r="AK45" s="35">
        <f t="shared" si="45"/>
        <v>0</v>
      </c>
      <c r="AL45" s="44">
        <v>0</v>
      </c>
      <c r="AM45" s="20">
        <f t="shared" si="46"/>
        <v>0</v>
      </c>
      <c r="AN45" s="20">
        <f t="shared" si="47"/>
        <v>4725</v>
      </c>
      <c r="AO45" s="20">
        <f t="shared" si="48"/>
        <v>1575</v>
      </c>
      <c r="AP45" s="20">
        <f t="shared" si="49"/>
        <v>0</v>
      </c>
      <c r="AQ45" s="20">
        <f t="shared" si="50"/>
        <v>0</v>
      </c>
      <c r="AR45" s="19">
        <f t="shared" si="51"/>
        <v>0</v>
      </c>
      <c r="AS45" s="36">
        <f t="shared" si="52"/>
        <v>0</v>
      </c>
      <c r="AT45" s="34">
        <f>SUM($AM45:AM45)+AN45/2</f>
        <v>2362.5</v>
      </c>
      <c r="AU45" s="34">
        <f>SUM($AM45:AN45)+AO45/2</f>
        <v>5512.5</v>
      </c>
      <c r="AV45" s="34">
        <f>SUM($AM45:AO45)+AP45/2</f>
        <v>6300</v>
      </c>
      <c r="AW45" s="34">
        <f>SUM($AM45:AP45)+AQ45/2</f>
        <v>6300</v>
      </c>
      <c r="AX45" s="35">
        <f>SUM($AM45:AQ45)+AR45/2</f>
        <v>6300</v>
      </c>
      <c r="AZ45" s="36">
        <v>0</v>
      </c>
      <c r="BA45" s="34">
        <v>0</v>
      </c>
      <c r="BB45" s="34">
        <v>0</v>
      </c>
      <c r="BC45" s="34">
        <v>0</v>
      </c>
      <c r="BD45" s="34">
        <v>0</v>
      </c>
      <c r="BE45" s="35">
        <v>0</v>
      </c>
    </row>
    <row r="46" spans="1:58" x14ac:dyDescent="0.3">
      <c r="A46" s="50">
        <v>43</v>
      </c>
      <c r="B46" s="49" t="s">
        <v>25</v>
      </c>
      <c r="C46" s="47">
        <v>2028</v>
      </c>
      <c r="D46" s="51">
        <v>4808</v>
      </c>
      <c r="E46" s="47">
        <v>50</v>
      </c>
      <c r="F46" s="46">
        <f t="shared" si="28"/>
        <v>0</v>
      </c>
      <c r="G46" s="46">
        <f t="shared" si="29"/>
        <v>0</v>
      </c>
      <c r="H46" s="46">
        <f t="shared" si="30"/>
        <v>1915.1999999999998</v>
      </c>
      <c r="I46" s="46">
        <f t="shared" si="31"/>
        <v>6691.125</v>
      </c>
      <c r="J46" s="46">
        <f t="shared" si="32"/>
        <v>10300.499999999998</v>
      </c>
      <c r="K46" s="46">
        <f t="shared" si="33"/>
        <v>12639.374999999998</v>
      </c>
      <c r="L46" s="45" t="s">
        <v>13</v>
      </c>
      <c r="N46" s="3" t="s">
        <v>3</v>
      </c>
      <c r="P46" t="s">
        <v>122</v>
      </c>
      <c r="Q46" t="s">
        <v>5</v>
      </c>
      <c r="R46" t="s">
        <v>12</v>
      </c>
      <c r="S46" s="2" t="s">
        <v>8</v>
      </c>
      <c r="T46" s="36">
        <v>0</v>
      </c>
      <c r="U46" s="34">
        <v>0</v>
      </c>
      <c r="V46" s="34">
        <v>1216</v>
      </c>
      <c r="W46" s="34">
        <v>1411</v>
      </c>
      <c r="X46" s="34">
        <v>5</v>
      </c>
      <c r="Y46" s="35">
        <v>1008</v>
      </c>
      <c r="Z46" s="34">
        <f t="shared" si="34"/>
        <v>0</v>
      </c>
      <c r="AA46" s="34">
        <f t="shared" si="35"/>
        <v>0</v>
      </c>
      <c r="AB46" s="34">
        <f t="shared" si="36"/>
        <v>608</v>
      </c>
      <c r="AC46" s="34">
        <f t="shared" si="37"/>
        <v>705.5</v>
      </c>
      <c r="AD46" s="34">
        <f t="shared" si="38"/>
        <v>2.5</v>
      </c>
      <c r="AE46" s="34">
        <f t="shared" si="39"/>
        <v>504</v>
      </c>
      <c r="AF46" s="36">
        <f t="shared" si="40"/>
        <v>0</v>
      </c>
      <c r="AG46" s="34">
        <f t="shared" si="41"/>
        <v>0</v>
      </c>
      <c r="AH46" s="34">
        <f t="shared" si="42"/>
        <v>5107.2</v>
      </c>
      <c r="AI46" s="34">
        <f t="shared" si="43"/>
        <v>5926.2</v>
      </c>
      <c r="AJ46" s="34">
        <f t="shared" si="44"/>
        <v>21</v>
      </c>
      <c r="AK46" s="35">
        <f t="shared" si="45"/>
        <v>4233.5999999999995</v>
      </c>
      <c r="AL46" s="44">
        <v>0</v>
      </c>
      <c r="AM46" s="20">
        <f t="shared" si="46"/>
        <v>0</v>
      </c>
      <c r="AN46" s="20">
        <f t="shared" si="47"/>
        <v>0</v>
      </c>
      <c r="AO46" s="20">
        <f t="shared" si="48"/>
        <v>3830.3999999999996</v>
      </c>
      <c r="AP46" s="20">
        <f t="shared" si="49"/>
        <v>5721.45</v>
      </c>
      <c r="AQ46" s="20">
        <f t="shared" si="50"/>
        <v>1497.3</v>
      </c>
      <c r="AR46" s="19">
        <f t="shared" si="51"/>
        <v>3180.45</v>
      </c>
      <c r="AS46" s="36">
        <f t="shared" si="52"/>
        <v>0</v>
      </c>
      <c r="AT46" s="34">
        <f>SUM($AM46:AM46)+AN46/2</f>
        <v>0</v>
      </c>
      <c r="AU46" s="34">
        <f>SUM($AM46:AN46)+AO46/2</f>
        <v>1915.1999999999998</v>
      </c>
      <c r="AV46" s="34">
        <f>SUM($AM46:AO46)+AP46/2</f>
        <v>6691.125</v>
      </c>
      <c r="AW46" s="34">
        <f>SUM($AM46:AP46)+AQ46/2</f>
        <v>10300.499999999998</v>
      </c>
      <c r="AX46" s="35">
        <f>SUM($AM46:AQ46)+AR46/2</f>
        <v>12639.374999999998</v>
      </c>
      <c r="AZ46" s="36">
        <v>0</v>
      </c>
      <c r="BA46" s="34">
        <v>0</v>
      </c>
      <c r="BB46" s="34">
        <v>0</v>
      </c>
      <c r="BC46" s="34">
        <v>0</v>
      </c>
      <c r="BD46" s="34">
        <v>0</v>
      </c>
      <c r="BE46" s="35">
        <v>0</v>
      </c>
    </row>
    <row r="47" spans="1:58" x14ac:dyDescent="0.3">
      <c r="A47" s="50">
        <v>44</v>
      </c>
      <c r="B47" s="49" t="s">
        <v>19</v>
      </c>
      <c r="C47" s="224">
        <v>2026</v>
      </c>
      <c r="D47" s="48">
        <v>3800</v>
      </c>
      <c r="E47" s="47">
        <v>100</v>
      </c>
      <c r="F47" s="46">
        <f t="shared" si="28"/>
        <v>11970</v>
      </c>
      <c r="G47" s="46">
        <f t="shared" si="29"/>
        <v>27930</v>
      </c>
      <c r="H47" s="46">
        <f t="shared" si="30"/>
        <v>31920</v>
      </c>
      <c r="I47" s="46">
        <f t="shared" si="31"/>
        <v>31920</v>
      </c>
      <c r="J47" s="46">
        <f t="shared" si="32"/>
        <v>31920</v>
      </c>
      <c r="K47" s="46">
        <f t="shared" si="33"/>
        <v>31920</v>
      </c>
      <c r="L47" s="45" t="s">
        <v>24</v>
      </c>
      <c r="N47" s="3" t="s">
        <v>6</v>
      </c>
      <c r="P47" t="s">
        <v>123</v>
      </c>
      <c r="Q47" t="s">
        <v>5</v>
      </c>
      <c r="S47" s="2" t="s">
        <v>8</v>
      </c>
      <c r="T47" s="36">
        <v>3800</v>
      </c>
      <c r="U47" s="34">
        <v>0</v>
      </c>
      <c r="V47" s="34">
        <v>0</v>
      </c>
      <c r="W47" s="34">
        <v>0</v>
      </c>
      <c r="X47" s="34">
        <v>0</v>
      </c>
      <c r="Y47" s="35">
        <v>0</v>
      </c>
      <c r="Z47" s="34">
        <f t="shared" si="34"/>
        <v>3800</v>
      </c>
      <c r="AA47" s="34">
        <f t="shared" si="35"/>
        <v>0</v>
      </c>
      <c r="AB47" s="34">
        <f t="shared" si="36"/>
        <v>0</v>
      </c>
      <c r="AC47" s="34">
        <f t="shared" si="37"/>
        <v>0</v>
      </c>
      <c r="AD47" s="34">
        <f t="shared" si="38"/>
        <v>0</v>
      </c>
      <c r="AE47" s="34">
        <f t="shared" si="39"/>
        <v>0</v>
      </c>
      <c r="AF47" s="36">
        <f t="shared" si="40"/>
        <v>31920</v>
      </c>
      <c r="AG47" s="34">
        <f t="shared" si="41"/>
        <v>0</v>
      </c>
      <c r="AH47" s="34">
        <f t="shared" si="42"/>
        <v>0</v>
      </c>
      <c r="AI47" s="34">
        <f t="shared" si="43"/>
        <v>0</v>
      </c>
      <c r="AJ47" s="34">
        <f t="shared" si="44"/>
        <v>0</v>
      </c>
      <c r="AK47" s="35">
        <f t="shared" si="45"/>
        <v>0</v>
      </c>
      <c r="AL47" s="44">
        <v>0</v>
      </c>
      <c r="AM47" s="20">
        <f t="shared" si="46"/>
        <v>23940</v>
      </c>
      <c r="AN47" s="20">
        <f t="shared" si="47"/>
        <v>7980</v>
      </c>
      <c r="AO47" s="20">
        <f t="shared" si="48"/>
        <v>0</v>
      </c>
      <c r="AP47" s="20">
        <f t="shared" si="49"/>
        <v>0</v>
      </c>
      <c r="AQ47" s="20">
        <f t="shared" si="50"/>
        <v>0</v>
      </c>
      <c r="AR47" s="19">
        <f t="shared" si="51"/>
        <v>0</v>
      </c>
      <c r="AS47" s="36">
        <f t="shared" si="52"/>
        <v>11970</v>
      </c>
      <c r="AT47" s="34">
        <f>SUM($AM47:AM47)+AN47/2</f>
        <v>27930</v>
      </c>
      <c r="AU47" s="34">
        <f>SUM($AM47:AN47)+AO47/2</f>
        <v>31920</v>
      </c>
      <c r="AV47" s="34">
        <f>SUM($AM47:AO47)+AP47/2</f>
        <v>31920</v>
      </c>
      <c r="AW47" s="34">
        <f>SUM($AM47:AP47)+AQ47/2</f>
        <v>31920</v>
      </c>
      <c r="AX47" s="35">
        <f>SUM($AM47:AQ47)+AR47/2</f>
        <v>31920</v>
      </c>
      <c r="AZ47" s="36">
        <v>0</v>
      </c>
      <c r="BA47" s="34">
        <v>0</v>
      </c>
      <c r="BB47" s="34">
        <v>0</v>
      </c>
      <c r="BC47" s="34">
        <v>0</v>
      </c>
      <c r="BD47" s="34">
        <v>0</v>
      </c>
      <c r="BE47" s="35">
        <v>0</v>
      </c>
    </row>
    <row r="48" spans="1:58" x14ac:dyDescent="0.3">
      <c r="A48" s="50">
        <v>45</v>
      </c>
      <c r="B48" s="49" t="s">
        <v>19</v>
      </c>
      <c r="C48" s="47">
        <v>2029</v>
      </c>
      <c r="D48" s="51">
        <v>4000</v>
      </c>
      <c r="E48" s="47">
        <v>50</v>
      </c>
      <c r="F48" s="46">
        <f t="shared" si="28"/>
        <v>0</v>
      </c>
      <c r="G48" s="46">
        <f t="shared" si="29"/>
        <v>0</v>
      </c>
      <c r="H48" s="46">
        <f t="shared" si="30"/>
        <v>0</v>
      </c>
      <c r="I48" s="46">
        <f t="shared" si="31"/>
        <v>6300</v>
      </c>
      <c r="J48" s="46">
        <f t="shared" si="32"/>
        <v>14700</v>
      </c>
      <c r="K48" s="46">
        <f t="shared" si="33"/>
        <v>16800</v>
      </c>
      <c r="L48" s="45" t="s">
        <v>15</v>
      </c>
      <c r="N48" s="3" t="s">
        <v>6</v>
      </c>
      <c r="P48" t="s">
        <v>123</v>
      </c>
      <c r="Q48" t="s">
        <v>5</v>
      </c>
      <c r="R48" t="s">
        <v>12</v>
      </c>
      <c r="S48" s="2" t="s">
        <v>8</v>
      </c>
      <c r="T48" s="55">
        <v>0</v>
      </c>
      <c r="U48" s="34">
        <v>0</v>
      </c>
      <c r="V48" s="34">
        <v>0</v>
      </c>
      <c r="W48" s="54">
        <v>4000</v>
      </c>
      <c r="X48" s="34">
        <v>0</v>
      </c>
      <c r="Y48" s="35">
        <v>0</v>
      </c>
      <c r="Z48" s="34">
        <f t="shared" si="34"/>
        <v>0</v>
      </c>
      <c r="AA48" s="34">
        <f t="shared" si="35"/>
        <v>0</v>
      </c>
      <c r="AB48" s="34">
        <f t="shared" si="36"/>
        <v>0</v>
      </c>
      <c r="AC48" s="34">
        <f t="shared" si="37"/>
        <v>2000</v>
      </c>
      <c r="AD48" s="34">
        <f t="shared" si="38"/>
        <v>0</v>
      </c>
      <c r="AE48" s="34">
        <f t="shared" si="39"/>
        <v>0</v>
      </c>
      <c r="AF48" s="36">
        <f t="shared" si="40"/>
        <v>0</v>
      </c>
      <c r="AG48" s="34">
        <f t="shared" si="41"/>
        <v>0</v>
      </c>
      <c r="AH48" s="34">
        <f t="shared" si="42"/>
        <v>0</v>
      </c>
      <c r="AI48" s="34">
        <f t="shared" si="43"/>
        <v>16800</v>
      </c>
      <c r="AJ48" s="34">
        <f t="shared" si="44"/>
        <v>0</v>
      </c>
      <c r="AK48" s="35">
        <f t="shared" si="45"/>
        <v>0</v>
      </c>
      <c r="AL48" s="44">
        <v>0</v>
      </c>
      <c r="AM48" s="20">
        <f t="shared" si="46"/>
        <v>0</v>
      </c>
      <c r="AN48" s="20">
        <f t="shared" si="47"/>
        <v>0</v>
      </c>
      <c r="AO48" s="20">
        <f t="shared" si="48"/>
        <v>0</v>
      </c>
      <c r="AP48" s="20">
        <f t="shared" si="49"/>
        <v>12600</v>
      </c>
      <c r="AQ48" s="20">
        <f t="shared" si="50"/>
        <v>4200</v>
      </c>
      <c r="AR48" s="19">
        <f t="shared" si="51"/>
        <v>0</v>
      </c>
      <c r="AS48" s="36">
        <f t="shared" si="52"/>
        <v>0</v>
      </c>
      <c r="AT48" s="34">
        <f>SUM($AM48:AM48)+AN48/2</f>
        <v>0</v>
      </c>
      <c r="AU48" s="34">
        <f>SUM($AM48:AN48)+AO48/2</f>
        <v>0</v>
      </c>
      <c r="AV48" s="34">
        <f>SUM($AM48:AO48)+AP48/2</f>
        <v>6300</v>
      </c>
      <c r="AW48" s="34">
        <f>SUM($AM48:AP48)+AQ48/2</f>
        <v>14700</v>
      </c>
      <c r="AX48" s="35">
        <f>SUM($AM48:AQ48)+AR48/2</f>
        <v>16800</v>
      </c>
      <c r="AZ48" s="36">
        <v>-6300</v>
      </c>
      <c r="BA48" s="34">
        <v>-14700</v>
      </c>
      <c r="BB48" s="34">
        <v>-16800</v>
      </c>
      <c r="BC48" s="34">
        <v>-10500</v>
      </c>
      <c r="BD48" s="34">
        <v>-2100</v>
      </c>
      <c r="BE48" s="35">
        <v>0</v>
      </c>
      <c r="BF48" s="1" t="s">
        <v>22</v>
      </c>
    </row>
    <row r="49" spans="1:58" x14ac:dyDescent="0.3">
      <c r="A49" s="50">
        <v>46</v>
      </c>
      <c r="B49" s="49" t="s">
        <v>19</v>
      </c>
      <c r="C49" s="47">
        <v>2026</v>
      </c>
      <c r="D49" s="51">
        <v>2788</v>
      </c>
      <c r="E49" s="47">
        <v>50</v>
      </c>
      <c r="F49" s="46">
        <f t="shared" si="28"/>
        <v>877.27499999999986</v>
      </c>
      <c r="G49" s="46">
        <f t="shared" si="29"/>
        <v>5560.7999999999993</v>
      </c>
      <c r="H49" s="46">
        <f t="shared" si="30"/>
        <v>10538.324999999999</v>
      </c>
      <c r="I49" s="46">
        <f t="shared" si="31"/>
        <v>11709.599999999999</v>
      </c>
      <c r="J49" s="46">
        <f t="shared" si="32"/>
        <v>11709.599999999999</v>
      </c>
      <c r="K49" s="46">
        <f t="shared" si="33"/>
        <v>11709.599999999999</v>
      </c>
      <c r="L49" s="45" t="s">
        <v>13</v>
      </c>
      <c r="N49" s="3" t="s">
        <v>3</v>
      </c>
      <c r="P49" t="s">
        <v>122</v>
      </c>
      <c r="Q49" t="s">
        <v>5</v>
      </c>
      <c r="R49" t="s">
        <v>12</v>
      </c>
      <c r="S49" s="2" t="s">
        <v>8</v>
      </c>
      <c r="T49" s="36">
        <v>557</v>
      </c>
      <c r="U49" s="34">
        <v>2231</v>
      </c>
      <c r="V49" s="34">
        <v>0</v>
      </c>
      <c r="W49" s="34">
        <v>0</v>
      </c>
      <c r="X49" s="34">
        <v>0</v>
      </c>
      <c r="Y49" s="35">
        <v>0</v>
      </c>
      <c r="Z49" s="34">
        <f t="shared" si="34"/>
        <v>278.5</v>
      </c>
      <c r="AA49" s="34">
        <f t="shared" si="35"/>
        <v>1115.5</v>
      </c>
      <c r="AB49" s="34">
        <f t="shared" si="36"/>
        <v>0</v>
      </c>
      <c r="AC49" s="34">
        <f t="shared" si="37"/>
        <v>0</v>
      </c>
      <c r="AD49" s="34">
        <f t="shared" si="38"/>
        <v>0</v>
      </c>
      <c r="AE49" s="34">
        <f t="shared" si="39"/>
        <v>0</v>
      </c>
      <c r="AF49" s="36">
        <f t="shared" si="40"/>
        <v>2339.3999999999996</v>
      </c>
      <c r="AG49" s="34">
        <f t="shared" si="41"/>
        <v>9370.1999999999989</v>
      </c>
      <c r="AH49" s="34">
        <f t="shared" si="42"/>
        <v>0</v>
      </c>
      <c r="AI49" s="34">
        <f t="shared" si="43"/>
        <v>0</v>
      </c>
      <c r="AJ49" s="34">
        <f t="shared" si="44"/>
        <v>0</v>
      </c>
      <c r="AK49" s="35">
        <f t="shared" si="45"/>
        <v>0</v>
      </c>
      <c r="AL49" s="44">
        <v>0</v>
      </c>
      <c r="AM49" s="20">
        <f t="shared" si="46"/>
        <v>1754.5499999999997</v>
      </c>
      <c r="AN49" s="20">
        <f t="shared" si="47"/>
        <v>7612.5</v>
      </c>
      <c r="AO49" s="20">
        <f t="shared" si="48"/>
        <v>2342.5499999999997</v>
      </c>
      <c r="AP49" s="20">
        <f t="shared" si="49"/>
        <v>0</v>
      </c>
      <c r="AQ49" s="20">
        <f t="shared" si="50"/>
        <v>0</v>
      </c>
      <c r="AR49" s="19">
        <f t="shared" si="51"/>
        <v>0</v>
      </c>
      <c r="AS49" s="36">
        <f t="shared" si="52"/>
        <v>877.27499999999986</v>
      </c>
      <c r="AT49" s="34">
        <f>SUM($AM49:AM49)+AN49/2</f>
        <v>5560.7999999999993</v>
      </c>
      <c r="AU49" s="34">
        <f>SUM($AM49:AN49)+AO49/2</f>
        <v>10538.324999999999</v>
      </c>
      <c r="AV49" s="34">
        <f>SUM($AM49:AO49)+AP49/2</f>
        <v>11709.599999999999</v>
      </c>
      <c r="AW49" s="34">
        <f>SUM($AM49:AP49)+AQ49/2</f>
        <v>11709.599999999999</v>
      </c>
      <c r="AX49" s="35">
        <f>SUM($AM49:AQ49)+AR49/2</f>
        <v>11709.599999999999</v>
      </c>
      <c r="AZ49" s="36">
        <v>0</v>
      </c>
      <c r="BA49" s="34">
        <v>0</v>
      </c>
      <c r="BB49" s="34">
        <v>0</v>
      </c>
      <c r="BC49" s="34">
        <v>0</v>
      </c>
      <c r="BD49" s="34">
        <v>0</v>
      </c>
      <c r="BE49" s="35">
        <v>0</v>
      </c>
    </row>
    <row r="50" spans="1:58" x14ac:dyDescent="0.3">
      <c r="A50" s="50">
        <v>47</v>
      </c>
      <c r="B50" s="49" t="s">
        <v>14</v>
      </c>
      <c r="C50" s="47">
        <v>2026</v>
      </c>
      <c r="D50" s="51">
        <v>903</v>
      </c>
      <c r="E50" s="47">
        <v>80</v>
      </c>
      <c r="F50" s="46">
        <f t="shared" si="28"/>
        <v>2275.56</v>
      </c>
      <c r="G50" s="46">
        <f t="shared" si="29"/>
        <v>5309.6399999999994</v>
      </c>
      <c r="H50" s="46">
        <f t="shared" si="30"/>
        <v>6068.16</v>
      </c>
      <c r="I50" s="46">
        <f t="shared" si="31"/>
        <v>6068.16</v>
      </c>
      <c r="J50" s="46">
        <f t="shared" si="32"/>
        <v>6068.16</v>
      </c>
      <c r="K50" s="46">
        <f t="shared" si="33"/>
        <v>6068.16</v>
      </c>
      <c r="L50" s="45" t="s">
        <v>15</v>
      </c>
      <c r="N50" s="3" t="s">
        <v>6</v>
      </c>
      <c r="P50" t="s">
        <v>122</v>
      </c>
      <c r="Q50" t="s">
        <v>5</v>
      </c>
      <c r="R50" t="s">
        <v>12</v>
      </c>
      <c r="S50" s="2" t="s">
        <v>8</v>
      </c>
      <c r="T50" s="36">
        <v>903</v>
      </c>
      <c r="U50" s="34">
        <v>0</v>
      </c>
      <c r="V50" s="34">
        <v>0</v>
      </c>
      <c r="W50" s="34">
        <v>0</v>
      </c>
      <c r="X50" s="34">
        <v>0</v>
      </c>
      <c r="Y50" s="35">
        <v>0</v>
      </c>
      <c r="Z50" s="34">
        <f t="shared" si="34"/>
        <v>722.4</v>
      </c>
      <c r="AA50" s="34">
        <f t="shared" si="35"/>
        <v>0</v>
      </c>
      <c r="AB50" s="34">
        <f t="shared" si="36"/>
        <v>0</v>
      </c>
      <c r="AC50" s="34">
        <f t="shared" si="37"/>
        <v>0</v>
      </c>
      <c r="AD50" s="34">
        <f t="shared" si="38"/>
        <v>0</v>
      </c>
      <c r="AE50" s="34">
        <f t="shared" si="39"/>
        <v>0</v>
      </c>
      <c r="AF50" s="36">
        <f t="shared" si="40"/>
        <v>6068.16</v>
      </c>
      <c r="AG50" s="34">
        <f t="shared" si="41"/>
        <v>0</v>
      </c>
      <c r="AH50" s="34">
        <f t="shared" si="42"/>
        <v>0</v>
      </c>
      <c r="AI50" s="34">
        <f t="shared" si="43"/>
        <v>0</v>
      </c>
      <c r="AJ50" s="34">
        <f t="shared" si="44"/>
        <v>0</v>
      </c>
      <c r="AK50" s="35">
        <f t="shared" si="45"/>
        <v>0</v>
      </c>
      <c r="AL50" s="44">
        <v>0</v>
      </c>
      <c r="AM50" s="20">
        <f t="shared" si="46"/>
        <v>4551.12</v>
      </c>
      <c r="AN50" s="20">
        <f t="shared" si="47"/>
        <v>1517.04</v>
      </c>
      <c r="AO50" s="20">
        <f t="shared" si="48"/>
        <v>0</v>
      </c>
      <c r="AP50" s="20">
        <f t="shared" si="49"/>
        <v>0</v>
      </c>
      <c r="AQ50" s="20">
        <f t="shared" si="50"/>
        <v>0</v>
      </c>
      <c r="AR50" s="19">
        <f t="shared" si="51"/>
        <v>0</v>
      </c>
      <c r="AS50" s="36">
        <f t="shared" si="52"/>
        <v>2275.56</v>
      </c>
      <c r="AT50" s="34">
        <f>SUM($AM50:AM50)+AN50/2</f>
        <v>5309.6399999999994</v>
      </c>
      <c r="AU50" s="34">
        <f>SUM($AM50:AN50)+AO50/2</f>
        <v>6068.16</v>
      </c>
      <c r="AV50" s="34">
        <f>SUM($AM50:AO50)+AP50/2</f>
        <v>6068.16</v>
      </c>
      <c r="AW50" s="34">
        <f>SUM($AM50:AP50)+AQ50/2</f>
        <v>6068.16</v>
      </c>
      <c r="AX50" s="35">
        <f>SUM($AM50:AQ50)+AR50/2</f>
        <v>6068.16</v>
      </c>
      <c r="AZ50" s="36">
        <v>0</v>
      </c>
      <c r="BA50" s="34">
        <v>0</v>
      </c>
      <c r="BB50" s="34">
        <v>0</v>
      </c>
      <c r="BC50" s="34">
        <v>0</v>
      </c>
      <c r="BD50" s="34">
        <v>0</v>
      </c>
      <c r="BE50" s="35">
        <v>0</v>
      </c>
    </row>
    <row r="51" spans="1:58" x14ac:dyDescent="0.3">
      <c r="A51" s="50">
        <v>48</v>
      </c>
      <c r="B51" s="49" t="s">
        <v>14</v>
      </c>
      <c r="C51" s="47">
        <v>2026</v>
      </c>
      <c r="D51" s="51">
        <v>750</v>
      </c>
      <c r="E51" s="47">
        <v>50</v>
      </c>
      <c r="F51" s="46">
        <f t="shared" si="28"/>
        <v>1181.25</v>
      </c>
      <c r="G51" s="46">
        <f t="shared" si="29"/>
        <v>2756.25</v>
      </c>
      <c r="H51" s="46">
        <f t="shared" si="30"/>
        <v>3150</v>
      </c>
      <c r="I51" s="46">
        <f t="shared" si="31"/>
        <v>3150</v>
      </c>
      <c r="J51" s="46">
        <f t="shared" si="32"/>
        <v>3150</v>
      </c>
      <c r="K51" s="46">
        <f t="shared" si="33"/>
        <v>3150</v>
      </c>
      <c r="L51" s="45" t="s">
        <v>17</v>
      </c>
      <c r="N51" s="3" t="s">
        <v>6</v>
      </c>
      <c r="P51" t="s">
        <v>122</v>
      </c>
      <c r="Q51" t="s">
        <v>5</v>
      </c>
      <c r="R51" t="s">
        <v>12</v>
      </c>
      <c r="S51" s="2" t="s">
        <v>8</v>
      </c>
      <c r="T51" s="36">
        <v>750</v>
      </c>
      <c r="U51" s="34">
        <v>0</v>
      </c>
      <c r="V51" s="34">
        <v>0</v>
      </c>
      <c r="W51" s="34">
        <v>0</v>
      </c>
      <c r="X51" s="34">
        <v>0</v>
      </c>
      <c r="Y51" s="35">
        <v>0</v>
      </c>
      <c r="Z51" s="34">
        <f t="shared" si="34"/>
        <v>375</v>
      </c>
      <c r="AA51" s="34">
        <f t="shared" si="35"/>
        <v>0</v>
      </c>
      <c r="AB51" s="34">
        <f t="shared" si="36"/>
        <v>0</v>
      </c>
      <c r="AC51" s="34">
        <f t="shared" si="37"/>
        <v>0</v>
      </c>
      <c r="AD51" s="34">
        <f t="shared" si="38"/>
        <v>0</v>
      </c>
      <c r="AE51" s="34">
        <f t="shared" si="39"/>
        <v>0</v>
      </c>
      <c r="AF51" s="36">
        <f t="shared" si="40"/>
        <v>3150</v>
      </c>
      <c r="AG51" s="34">
        <f t="shared" si="41"/>
        <v>0</v>
      </c>
      <c r="AH51" s="34">
        <f t="shared" si="42"/>
        <v>0</v>
      </c>
      <c r="AI51" s="34">
        <f t="shared" si="43"/>
        <v>0</v>
      </c>
      <c r="AJ51" s="34">
        <f t="shared" si="44"/>
        <v>0</v>
      </c>
      <c r="AK51" s="35">
        <f t="shared" si="45"/>
        <v>0</v>
      </c>
      <c r="AL51" s="44">
        <v>0</v>
      </c>
      <c r="AM51" s="20">
        <f t="shared" si="46"/>
        <v>2362.5</v>
      </c>
      <c r="AN51" s="20">
        <f t="shared" si="47"/>
        <v>787.5</v>
      </c>
      <c r="AO51" s="20">
        <f t="shared" si="48"/>
        <v>0</v>
      </c>
      <c r="AP51" s="20">
        <f t="shared" si="49"/>
        <v>0</v>
      </c>
      <c r="AQ51" s="20">
        <f t="shared" si="50"/>
        <v>0</v>
      </c>
      <c r="AR51" s="19">
        <f t="shared" si="51"/>
        <v>0</v>
      </c>
      <c r="AS51" s="36">
        <f t="shared" si="52"/>
        <v>1181.25</v>
      </c>
      <c r="AT51" s="34">
        <f>SUM($AM51:AM51)+AN51/2</f>
        <v>2756.25</v>
      </c>
      <c r="AU51" s="34">
        <f>SUM($AM51:AN51)+AO51/2</f>
        <v>3150</v>
      </c>
      <c r="AV51" s="34">
        <f>SUM($AM51:AO51)+AP51/2</f>
        <v>3150</v>
      </c>
      <c r="AW51" s="34">
        <f>SUM($AM51:AP51)+AQ51/2</f>
        <v>3150</v>
      </c>
      <c r="AX51" s="35">
        <f>SUM($AM51:AQ51)+AR51/2</f>
        <v>3150</v>
      </c>
      <c r="AZ51" s="36">
        <v>0</v>
      </c>
      <c r="BA51" s="34">
        <v>0</v>
      </c>
      <c r="BB51" s="34">
        <v>0</v>
      </c>
      <c r="BC51" s="34">
        <v>0</v>
      </c>
      <c r="BD51" s="34">
        <v>0</v>
      </c>
      <c r="BE51" s="35">
        <v>0</v>
      </c>
    </row>
    <row r="52" spans="1:58" x14ac:dyDescent="0.3">
      <c r="A52" s="50">
        <v>49</v>
      </c>
      <c r="B52" s="49" t="s">
        <v>19</v>
      </c>
      <c r="C52" s="47">
        <v>2026</v>
      </c>
      <c r="D52" s="48">
        <v>1000</v>
      </c>
      <c r="E52" s="47">
        <v>80</v>
      </c>
      <c r="F52" s="46">
        <f t="shared" si="28"/>
        <v>2520</v>
      </c>
      <c r="G52" s="46">
        <f t="shared" si="29"/>
        <v>5880</v>
      </c>
      <c r="H52" s="46">
        <f t="shared" si="30"/>
        <v>6720</v>
      </c>
      <c r="I52" s="46">
        <f t="shared" si="31"/>
        <v>6720</v>
      </c>
      <c r="J52" s="46">
        <f t="shared" si="32"/>
        <v>6720</v>
      </c>
      <c r="K52" s="46">
        <f t="shared" si="33"/>
        <v>6720</v>
      </c>
      <c r="L52" s="45" t="s">
        <v>17</v>
      </c>
      <c r="N52" s="3" t="s">
        <v>6</v>
      </c>
      <c r="P52" t="s">
        <v>122</v>
      </c>
      <c r="Q52" t="s">
        <v>5</v>
      </c>
      <c r="R52" t="s">
        <v>12</v>
      </c>
      <c r="S52" s="2" t="s">
        <v>8</v>
      </c>
      <c r="T52" s="36">
        <v>1000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34">
        <f t="shared" si="34"/>
        <v>800</v>
      </c>
      <c r="AA52" s="34">
        <f t="shared" si="35"/>
        <v>0</v>
      </c>
      <c r="AB52" s="34">
        <f t="shared" si="36"/>
        <v>0</v>
      </c>
      <c r="AC52" s="34">
        <f t="shared" si="37"/>
        <v>0</v>
      </c>
      <c r="AD52" s="34">
        <f t="shared" si="38"/>
        <v>0</v>
      </c>
      <c r="AE52" s="34">
        <f t="shared" si="39"/>
        <v>0</v>
      </c>
      <c r="AF52" s="36">
        <f t="shared" si="40"/>
        <v>6720</v>
      </c>
      <c r="AG52" s="34">
        <f t="shared" si="41"/>
        <v>0</v>
      </c>
      <c r="AH52" s="34">
        <f t="shared" si="42"/>
        <v>0</v>
      </c>
      <c r="AI52" s="34">
        <f t="shared" si="43"/>
        <v>0</v>
      </c>
      <c r="AJ52" s="34">
        <f t="shared" si="44"/>
        <v>0</v>
      </c>
      <c r="AK52" s="35">
        <f t="shared" si="45"/>
        <v>0</v>
      </c>
      <c r="AL52" s="44">
        <v>0</v>
      </c>
      <c r="AM52" s="20">
        <f t="shared" si="46"/>
        <v>5040</v>
      </c>
      <c r="AN52" s="20">
        <f t="shared" si="47"/>
        <v>1680</v>
      </c>
      <c r="AO52" s="20">
        <f t="shared" si="48"/>
        <v>0</v>
      </c>
      <c r="AP52" s="20">
        <f t="shared" si="49"/>
        <v>0</v>
      </c>
      <c r="AQ52" s="20">
        <f t="shared" si="50"/>
        <v>0</v>
      </c>
      <c r="AR52" s="19">
        <f t="shared" si="51"/>
        <v>0</v>
      </c>
      <c r="AS52" s="36">
        <f t="shared" si="52"/>
        <v>2520</v>
      </c>
      <c r="AT52" s="34">
        <f>SUM($AM52:AM52)+AN52/2</f>
        <v>5880</v>
      </c>
      <c r="AU52" s="34">
        <f>SUM($AM52:AN52)+AO52/2</f>
        <v>6720</v>
      </c>
      <c r="AV52" s="34">
        <f>SUM($AM52:AO52)+AP52/2</f>
        <v>6720</v>
      </c>
      <c r="AW52" s="34">
        <f>SUM($AM52:AP52)+AQ52/2</f>
        <v>6720</v>
      </c>
      <c r="AX52" s="35">
        <f>SUM($AM52:AQ52)+AR52/2</f>
        <v>6720</v>
      </c>
      <c r="AZ52" s="36">
        <v>0</v>
      </c>
      <c r="BA52" s="34">
        <v>0</v>
      </c>
      <c r="BB52" s="34">
        <v>0</v>
      </c>
      <c r="BC52" s="34">
        <v>0</v>
      </c>
      <c r="BD52" s="34">
        <v>0</v>
      </c>
      <c r="BE52" s="35">
        <v>0</v>
      </c>
    </row>
    <row r="53" spans="1:58" x14ac:dyDescent="0.3">
      <c r="A53" s="50">
        <v>50</v>
      </c>
      <c r="B53" s="49" t="s">
        <v>19</v>
      </c>
      <c r="C53" s="47">
        <v>2027</v>
      </c>
      <c r="D53" s="48">
        <v>2000</v>
      </c>
      <c r="E53" s="47">
        <v>80</v>
      </c>
      <c r="F53" s="46">
        <f t="shared" si="28"/>
        <v>0</v>
      </c>
      <c r="G53" s="46">
        <f t="shared" si="29"/>
        <v>5040</v>
      </c>
      <c r="H53" s="46">
        <f t="shared" si="30"/>
        <v>11760</v>
      </c>
      <c r="I53" s="46">
        <f t="shared" si="31"/>
        <v>13440</v>
      </c>
      <c r="J53" s="46">
        <f t="shared" si="32"/>
        <v>13440</v>
      </c>
      <c r="K53" s="46">
        <f t="shared" si="33"/>
        <v>13440</v>
      </c>
      <c r="L53" s="45" t="s">
        <v>17</v>
      </c>
      <c r="N53" s="3" t="s">
        <v>6</v>
      </c>
      <c r="O53" t="s">
        <v>122</v>
      </c>
      <c r="P53" s="212" t="s">
        <v>123</v>
      </c>
      <c r="Q53" t="s">
        <v>4</v>
      </c>
      <c r="R53" t="s">
        <v>12</v>
      </c>
      <c r="S53" s="2" t="s">
        <v>8</v>
      </c>
      <c r="T53" s="55">
        <v>0</v>
      </c>
      <c r="U53" s="54">
        <v>2000</v>
      </c>
      <c r="V53" s="34">
        <v>0</v>
      </c>
      <c r="W53" s="34">
        <v>0</v>
      </c>
      <c r="X53" s="34">
        <v>0</v>
      </c>
      <c r="Y53" s="35">
        <v>0</v>
      </c>
      <c r="Z53" s="34">
        <f t="shared" si="34"/>
        <v>0</v>
      </c>
      <c r="AA53" s="34">
        <f t="shared" si="35"/>
        <v>1600</v>
      </c>
      <c r="AB53" s="34">
        <f t="shared" si="36"/>
        <v>0</v>
      </c>
      <c r="AC53" s="34">
        <f t="shared" si="37"/>
        <v>0</v>
      </c>
      <c r="AD53" s="34">
        <f t="shared" si="38"/>
        <v>0</v>
      </c>
      <c r="AE53" s="34">
        <f t="shared" si="39"/>
        <v>0</v>
      </c>
      <c r="AF53" s="36">
        <f t="shared" si="40"/>
        <v>0</v>
      </c>
      <c r="AG53" s="34">
        <f t="shared" si="41"/>
        <v>13440</v>
      </c>
      <c r="AH53" s="34">
        <f t="shared" si="42"/>
        <v>0</v>
      </c>
      <c r="AI53" s="34">
        <f t="shared" si="43"/>
        <v>0</v>
      </c>
      <c r="AJ53" s="34">
        <f t="shared" si="44"/>
        <v>0</v>
      </c>
      <c r="AK53" s="35">
        <f t="shared" si="45"/>
        <v>0</v>
      </c>
      <c r="AL53" s="44">
        <v>0</v>
      </c>
      <c r="AM53" s="20">
        <f t="shared" si="46"/>
        <v>0</v>
      </c>
      <c r="AN53" s="20">
        <f t="shared" si="47"/>
        <v>10080</v>
      </c>
      <c r="AO53" s="20">
        <f t="shared" si="48"/>
        <v>3360</v>
      </c>
      <c r="AP53" s="20">
        <f t="shared" si="49"/>
        <v>0</v>
      </c>
      <c r="AQ53" s="20">
        <f t="shared" si="50"/>
        <v>0</v>
      </c>
      <c r="AR53" s="19">
        <f t="shared" si="51"/>
        <v>0</v>
      </c>
      <c r="AS53" s="36">
        <f t="shared" si="52"/>
        <v>0</v>
      </c>
      <c r="AT53" s="34">
        <f>SUM($AM53:AM53)+AN53/2</f>
        <v>5040</v>
      </c>
      <c r="AU53" s="34">
        <f>SUM($AM53:AN53)+AO53/2</f>
        <v>11760</v>
      </c>
      <c r="AV53" s="34">
        <f>SUM($AM53:AO53)+AP53/2</f>
        <v>13440</v>
      </c>
      <c r="AW53" s="34">
        <f>SUM($AM53:AP53)+AQ53/2</f>
        <v>13440</v>
      </c>
      <c r="AX53" s="35">
        <f>SUM($AM53:AQ53)+AR53/2</f>
        <v>13440</v>
      </c>
      <c r="AZ53" s="36">
        <v>-5040</v>
      </c>
      <c r="BA53" s="34">
        <v>-6720</v>
      </c>
      <c r="BB53" s="34">
        <v>-1680</v>
      </c>
      <c r="BC53" s="34">
        <v>0</v>
      </c>
      <c r="BD53" s="34">
        <v>0</v>
      </c>
      <c r="BE53" s="35">
        <v>0</v>
      </c>
      <c r="BF53" s="1" t="s">
        <v>22</v>
      </c>
    </row>
    <row r="54" spans="1:58" x14ac:dyDescent="0.3">
      <c r="A54" s="50">
        <v>51</v>
      </c>
      <c r="B54" s="49" t="s">
        <v>19</v>
      </c>
      <c r="C54" s="47">
        <v>2027</v>
      </c>
      <c r="D54" s="51">
        <v>13178</v>
      </c>
      <c r="E54" s="47">
        <v>50</v>
      </c>
      <c r="F54" s="46">
        <f t="shared" si="28"/>
        <v>0</v>
      </c>
      <c r="G54" s="46">
        <f t="shared" si="29"/>
        <v>9002.6999999999989</v>
      </c>
      <c r="H54" s="46">
        <f t="shared" si="30"/>
        <v>32758.949999999997</v>
      </c>
      <c r="I54" s="46">
        <f t="shared" si="31"/>
        <v>51430.05</v>
      </c>
      <c r="J54" s="46">
        <f t="shared" si="32"/>
        <v>55347.6</v>
      </c>
      <c r="K54" s="46">
        <f t="shared" si="33"/>
        <v>55347.6</v>
      </c>
      <c r="L54" s="45" t="s">
        <v>13</v>
      </c>
      <c r="N54" s="3" t="s">
        <v>3</v>
      </c>
      <c r="P54" t="s">
        <v>10</v>
      </c>
      <c r="Q54" t="s">
        <v>5</v>
      </c>
      <c r="R54" t="s">
        <v>12</v>
      </c>
      <c r="S54" s="2" t="s">
        <v>8</v>
      </c>
      <c r="T54" s="55">
        <v>0</v>
      </c>
      <c r="U54" s="54">
        <v>5716</v>
      </c>
      <c r="V54" s="54">
        <v>7462</v>
      </c>
      <c r="W54" s="34">
        <v>0</v>
      </c>
      <c r="X54" s="34">
        <v>0</v>
      </c>
      <c r="Y54" s="35">
        <v>0</v>
      </c>
      <c r="Z54" s="34">
        <f t="shared" si="34"/>
        <v>0</v>
      </c>
      <c r="AA54" s="34">
        <f t="shared" si="35"/>
        <v>2858</v>
      </c>
      <c r="AB54" s="34">
        <f t="shared" si="36"/>
        <v>3731</v>
      </c>
      <c r="AC54" s="34">
        <f t="shared" si="37"/>
        <v>0</v>
      </c>
      <c r="AD54" s="34">
        <f t="shared" si="38"/>
        <v>0</v>
      </c>
      <c r="AE54" s="34">
        <f t="shared" si="39"/>
        <v>0</v>
      </c>
      <c r="AF54" s="36">
        <f t="shared" si="40"/>
        <v>0</v>
      </c>
      <c r="AG54" s="34">
        <f t="shared" si="41"/>
        <v>24007.199999999997</v>
      </c>
      <c r="AH54" s="34">
        <f t="shared" si="42"/>
        <v>31340.399999999998</v>
      </c>
      <c r="AI54" s="34">
        <f t="shared" si="43"/>
        <v>0</v>
      </c>
      <c r="AJ54" s="34">
        <f t="shared" si="44"/>
        <v>0</v>
      </c>
      <c r="AK54" s="35">
        <f t="shared" si="45"/>
        <v>0</v>
      </c>
      <c r="AL54" s="44">
        <v>0</v>
      </c>
      <c r="AM54" s="20">
        <f t="shared" si="46"/>
        <v>0</v>
      </c>
      <c r="AN54" s="20">
        <f t="shared" si="47"/>
        <v>18005.399999999998</v>
      </c>
      <c r="AO54" s="20">
        <f t="shared" si="48"/>
        <v>29507.1</v>
      </c>
      <c r="AP54" s="20">
        <f t="shared" si="49"/>
        <v>7835.0999999999995</v>
      </c>
      <c r="AQ54" s="20">
        <f t="shared" si="50"/>
        <v>0</v>
      </c>
      <c r="AR54" s="19">
        <f t="shared" si="51"/>
        <v>0</v>
      </c>
      <c r="AS54" s="36">
        <f t="shared" si="52"/>
        <v>0</v>
      </c>
      <c r="AT54" s="34">
        <f>SUM($AM54:AM54)+AN54/2</f>
        <v>9002.6999999999989</v>
      </c>
      <c r="AU54" s="34">
        <f>SUM($AM54:AN54)+AO54/2</f>
        <v>32758.949999999997</v>
      </c>
      <c r="AV54" s="34">
        <f>SUM($AM54:AO54)+AP54/2</f>
        <v>51430.05</v>
      </c>
      <c r="AW54" s="34">
        <f>SUM($AM54:AP54)+AQ54/2</f>
        <v>55347.6</v>
      </c>
      <c r="AX54" s="35">
        <f>SUM($AM54:AQ54)+AR54/2</f>
        <v>55347.6</v>
      </c>
      <c r="AZ54" s="36">
        <v>-9002.6999999999989</v>
      </c>
      <c r="BA54" s="34">
        <v>-23756.25</v>
      </c>
      <c r="BB54" s="34">
        <v>-18671.100000000006</v>
      </c>
      <c r="BC54" s="34">
        <v>-3917.5499999999956</v>
      </c>
      <c r="BD54" s="34">
        <v>0</v>
      </c>
      <c r="BE54" s="35">
        <v>0</v>
      </c>
      <c r="BF54" s="1" t="s">
        <v>22</v>
      </c>
    </row>
    <row r="55" spans="1:58" x14ac:dyDescent="0.3">
      <c r="A55" s="50">
        <v>52</v>
      </c>
      <c r="B55" s="49" t="s">
        <v>19</v>
      </c>
      <c r="C55" s="47">
        <v>2027</v>
      </c>
      <c r="D55" s="51">
        <v>1000</v>
      </c>
      <c r="E55" s="47">
        <v>80</v>
      </c>
      <c r="F55" s="46">
        <f t="shared" si="28"/>
        <v>0</v>
      </c>
      <c r="G55" s="46">
        <f t="shared" si="29"/>
        <v>2520</v>
      </c>
      <c r="H55" s="46">
        <f t="shared" si="30"/>
        <v>5880</v>
      </c>
      <c r="I55" s="46">
        <f t="shared" si="31"/>
        <v>6720</v>
      </c>
      <c r="J55" s="46">
        <f t="shared" si="32"/>
        <v>6720</v>
      </c>
      <c r="K55" s="46">
        <f t="shared" si="33"/>
        <v>6720</v>
      </c>
      <c r="L55" s="45" t="s">
        <v>15</v>
      </c>
      <c r="N55" s="3" t="s">
        <v>6</v>
      </c>
      <c r="P55" t="s">
        <v>122</v>
      </c>
      <c r="Q55" t="s">
        <v>5</v>
      </c>
      <c r="R55" t="s">
        <v>12</v>
      </c>
      <c r="S55" s="2" t="s">
        <v>8</v>
      </c>
      <c r="T55" s="55">
        <v>0</v>
      </c>
      <c r="U55" s="54">
        <v>1000</v>
      </c>
      <c r="V55" s="34">
        <v>0</v>
      </c>
      <c r="W55" s="34">
        <v>0</v>
      </c>
      <c r="X55" s="34">
        <v>0</v>
      </c>
      <c r="Y55" s="35">
        <v>0</v>
      </c>
      <c r="Z55" s="34">
        <f t="shared" si="34"/>
        <v>0</v>
      </c>
      <c r="AA55" s="34">
        <f t="shared" si="35"/>
        <v>800</v>
      </c>
      <c r="AB55" s="34">
        <f t="shared" si="36"/>
        <v>0</v>
      </c>
      <c r="AC55" s="34">
        <f t="shared" si="37"/>
        <v>0</v>
      </c>
      <c r="AD55" s="34">
        <f t="shared" si="38"/>
        <v>0</v>
      </c>
      <c r="AE55" s="34">
        <f t="shared" si="39"/>
        <v>0</v>
      </c>
      <c r="AF55" s="36">
        <f t="shared" si="40"/>
        <v>0</v>
      </c>
      <c r="AG55" s="34">
        <f t="shared" si="41"/>
        <v>6720</v>
      </c>
      <c r="AH55" s="34">
        <f t="shared" si="42"/>
        <v>0</v>
      </c>
      <c r="AI55" s="34">
        <f t="shared" si="43"/>
        <v>0</v>
      </c>
      <c r="AJ55" s="34">
        <f t="shared" si="44"/>
        <v>0</v>
      </c>
      <c r="AK55" s="35">
        <f t="shared" si="45"/>
        <v>0</v>
      </c>
      <c r="AL55" s="44">
        <v>0</v>
      </c>
      <c r="AM55" s="20">
        <f t="shared" si="46"/>
        <v>0</v>
      </c>
      <c r="AN55" s="20">
        <f t="shared" si="47"/>
        <v>5040</v>
      </c>
      <c r="AO55" s="20">
        <f t="shared" si="48"/>
        <v>1680</v>
      </c>
      <c r="AP55" s="20">
        <f t="shared" si="49"/>
        <v>0</v>
      </c>
      <c r="AQ55" s="20">
        <f t="shared" si="50"/>
        <v>0</v>
      </c>
      <c r="AR55" s="19">
        <f t="shared" si="51"/>
        <v>0</v>
      </c>
      <c r="AS55" s="36">
        <f t="shared" si="52"/>
        <v>0</v>
      </c>
      <c r="AT55" s="34">
        <f>SUM($AM55:AM55)+AN55/2</f>
        <v>2520</v>
      </c>
      <c r="AU55" s="34">
        <f>SUM($AM55:AN55)+AO55/2</f>
        <v>5880</v>
      </c>
      <c r="AV55" s="34">
        <f>SUM($AM55:AO55)+AP55/2</f>
        <v>6720</v>
      </c>
      <c r="AW55" s="34">
        <f>SUM($AM55:AP55)+AQ55/2</f>
        <v>6720</v>
      </c>
      <c r="AX55" s="35">
        <f>SUM($AM55:AQ55)+AR55/2</f>
        <v>6720</v>
      </c>
      <c r="AZ55" s="36">
        <v>-2520</v>
      </c>
      <c r="BA55" s="34">
        <v>-3360</v>
      </c>
      <c r="BB55" s="34">
        <v>-840</v>
      </c>
      <c r="BC55" s="34">
        <v>0</v>
      </c>
      <c r="BD55" s="34">
        <v>0</v>
      </c>
      <c r="BE55" s="35">
        <v>0</v>
      </c>
      <c r="BF55" s="1" t="s">
        <v>22</v>
      </c>
    </row>
    <row r="56" spans="1:58" x14ac:dyDescent="0.3">
      <c r="A56" s="50">
        <v>53</v>
      </c>
      <c r="B56" s="49" t="s">
        <v>19</v>
      </c>
      <c r="C56" s="47">
        <v>2026</v>
      </c>
      <c r="D56" s="48">
        <v>1950</v>
      </c>
      <c r="E56" s="47">
        <v>50</v>
      </c>
      <c r="F56" s="46">
        <f t="shared" si="28"/>
        <v>3071.25</v>
      </c>
      <c r="G56" s="46">
        <f t="shared" si="29"/>
        <v>7166.25</v>
      </c>
      <c r="H56" s="46">
        <f t="shared" si="30"/>
        <v>8190</v>
      </c>
      <c r="I56" s="46">
        <f t="shared" si="31"/>
        <v>8190</v>
      </c>
      <c r="J56" s="46">
        <f t="shared" si="32"/>
        <v>8190</v>
      </c>
      <c r="K56" s="46">
        <f t="shared" si="33"/>
        <v>8190</v>
      </c>
      <c r="L56" s="45" t="s">
        <v>13</v>
      </c>
      <c r="N56" s="3" t="s">
        <v>3</v>
      </c>
      <c r="P56" t="s">
        <v>122</v>
      </c>
      <c r="Q56" t="s">
        <v>5</v>
      </c>
      <c r="R56" t="s">
        <v>12</v>
      </c>
      <c r="S56" s="2" t="s">
        <v>8</v>
      </c>
      <c r="T56" s="36">
        <v>1950</v>
      </c>
      <c r="U56" s="34">
        <v>0</v>
      </c>
      <c r="V56" s="34">
        <v>0</v>
      </c>
      <c r="W56" s="34">
        <v>0</v>
      </c>
      <c r="X56" s="34">
        <v>0</v>
      </c>
      <c r="Y56" s="35">
        <v>0</v>
      </c>
      <c r="Z56" s="34">
        <f t="shared" si="34"/>
        <v>975</v>
      </c>
      <c r="AA56" s="34">
        <f t="shared" si="35"/>
        <v>0</v>
      </c>
      <c r="AB56" s="34">
        <f t="shared" si="36"/>
        <v>0</v>
      </c>
      <c r="AC56" s="34">
        <f t="shared" si="37"/>
        <v>0</v>
      </c>
      <c r="AD56" s="34">
        <f t="shared" si="38"/>
        <v>0</v>
      </c>
      <c r="AE56" s="34">
        <f t="shared" si="39"/>
        <v>0</v>
      </c>
      <c r="AF56" s="36">
        <f t="shared" si="40"/>
        <v>8190</v>
      </c>
      <c r="AG56" s="34">
        <f t="shared" si="41"/>
        <v>0</v>
      </c>
      <c r="AH56" s="34">
        <f t="shared" si="42"/>
        <v>0</v>
      </c>
      <c r="AI56" s="34">
        <f t="shared" si="43"/>
        <v>0</v>
      </c>
      <c r="AJ56" s="34">
        <f t="shared" si="44"/>
        <v>0</v>
      </c>
      <c r="AK56" s="35">
        <f t="shared" si="45"/>
        <v>0</v>
      </c>
      <c r="AL56" s="44">
        <v>0</v>
      </c>
      <c r="AM56" s="20">
        <f t="shared" si="46"/>
        <v>6142.5</v>
      </c>
      <c r="AN56" s="20">
        <f t="shared" si="47"/>
        <v>2047.5</v>
      </c>
      <c r="AO56" s="20">
        <f t="shared" si="48"/>
        <v>0</v>
      </c>
      <c r="AP56" s="20">
        <f t="shared" si="49"/>
        <v>0</v>
      </c>
      <c r="AQ56" s="20">
        <f t="shared" si="50"/>
        <v>0</v>
      </c>
      <c r="AR56" s="19">
        <f t="shared" si="51"/>
        <v>0</v>
      </c>
      <c r="AS56" s="36">
        <f t="shared" si="52"/>
        <v>3071.25</v>
      </c>
      <c r="AT56" s="34">
        <f>SUM($AM56:AM56)+AN56/2</f>
        <v>7166.25</v>
      </c>
      <c r="AU56" s="34">
        <f>SUM($AM56:AN56)+AO56/2</f>
        <v>8190</v>
      </c>
      <c r="AV56" s="34">
        <f>SUM($AM56:AO56)+AP56/2</f>
        <v>8190</v>
      </c>
      <c r="AW56" s="34">
        <f>SUM($AM56:AP56)+AQ56/2</f>
        <v>8190</v>
      </c>
      <c r="AX56" s="35">
        <f>SUM($AM56:AQ56)+AR56/2</f>
        <v>8190</v>
      </c>
      <c r="AZ56" s="36">
        <v>0</v>
      </c>
      <c r="BA56" s="34">
        <v>0</v>
      </c>
      <c r="BB56" s="34">
        <v>0</v>
      </c>
      <c r="BC56" s="34">
        <v>0</v>
      </c>
      <c r="BD56" s="34">
        <v>0</v>
      </c>
      <c r="BE56" s="35">
        <v>0</v>
      </c>
    </row>
    <row r="57" spans="1:58" x14ac:dyDescent="0.3">
      <c r="A57" s="50">
        <v>54</v>
      </c>
      <c r="B57" s="49" t="s">
        <v>14</v>
      </c>
      <c r="C57" s="47">
        <v>2031</v>
      </c>
      <c r="D57" s="48">
        <v>3200</v>
      </c>
      <c r="E57" s="47">
        <v>80</v>
      </c>
      <c r="F57" s="46">
        <f t="shared" si="28"/>
        <v>0</v>
      </c>
      <c r="G57" s="46">
        <f t="shared" si="29"/>
        <v>0</v>
      </c>
      <c r="H57" s="46">
        <f t="shared" si="30"/>
        <v>0</v>
      </c>
      <c r="I57" s="46">
        <f t="shared" si="31"/>
        <v>0</v>
      </c>
      <c r="J57" s="46">
        <f t="shared" si="32"/>
        <v>0</v>
      </c>
      <c r="K57" s="46">
        <f t="shared" si="33"/>
        <v>8064</v>
      </c>
      <c r="L57" s="45" t="s">
        <v>17</v>
      </c>
      <c r="N57" s="3" t="s">
        <v>6</v>
      </c>
      <c r="O57" t="s">
        <v>122</v>
      </c>
      <c r="P57" t="s">
        <v>123</v>
      </c>
      <c r="Q57" t="s">
        <v>4</v>
      </c>
      <c r="R57" t="s">
        <v>12</v>
      </c>
      <c r="S57" s="2" t="s">
        <v>8</v>
      </c>
      <c r="T57" s="36">
        <v>0</v>
      </c>
      <c r="U57" s="34">
        <v>0</v>
      </c>
      <c r="V57" s="34">
        <v>0</v>
      </c>
      <c r="W57" s="34">
        <v>0</v>
      </c>
      <c r="X57" s="53">
        <v>0</v>
      </c>
      <c r="Y57" s="52">
        <v>3200</v>
      </c>
      <c r="Z57" s="34">
        <f t="shared" si="34"/>
        <v>0</v>
      </c>
      <c r="AA57" s="34">
        <f t="shared" si="35"/>
        <v>0</v>
      </c>
      <c r="AB57" s="34">
        <f t="shared" si="36"/>
        <v>0</v>
      </c>
      <c r="AC57" s="34">
        <f t="shared" si="37"/>
        <v>0</v>
      </c>
      <c r="AD57" s="34">
        <f t="shared" si="38"/>
        <v>0</v>
      </c>
      <c r="AE57" s="34">
        <f t="shared" si="39"/>
        <v>2560</v>
      </c>
      <c r="AF57" s="36">
        <f t="shared" si="40"/>
        <v>0</v>
      </c>
      <c r="AG57" s="34">
        <f t="shared" si="41"/>
        <v>0</v>
      </c>
      <c r="AH57" s="34">
        <f t="shared" si="42"/>
        <v>0</v>
      </c>
      <c r="AI57" s="34">
        <f t="shared" si="43"/>
        <v>0</v>
      </c>
      <c r="AJ57" s="34">
        <f t="shared" si="44"/>
        <v>0</v>
      </c>
      <c r="AK57" s="35">
        <f t="shared" si="45"/>
        <v>21504</v>
      </c>
      <c r="AL57" s="44">
        <v>0</v>
      </c>
      <c r="AM57" s="20">
        <f t="shared" si="46"/>
        <v>0</v>
      </c>
      <c r="AN57" s="20">
        <f t="shared" si="47"/>
        <v>0</v>
      </c>
      <c r="AO57" s="20">
        <f t="shared" si="48"/>
        <v>0</v>
      </c>
      <c r="AP57" s="20">
        <f t="shared" si="49"/>
        <v>0</v>
      </c>
      <c r="AQ57" s="20">
        <f t="shared" si="50"/>
        <v>0</v>
      </c>
      <c r="AR57" s="19">
        <f t="shared" si="51"/>
        <v>16128</v>
      </c>
      <c r="AS57" s="36">
        <f t="shared" si="52"/>
        <v>0</v>
      </c>
      <c r="AT57" s="34">
        <f>SUM($AM57:AM57)+AN57/2</f>
        <v>0</v>
      </c>
      <c r="AU57" s="34">
        <f>SUM($AM57:AN57)+AO57/2</f>
        <v>0</v>
      </c>
      <c r="AV57" s="34">
        <f>SUM($AM57:AO57)+AP57/2</f>
        <v>0</v>
      </c>
      <c r="AW57" s="34">
        <f>SUM($AM57:AP57)+AQ57/2</f>
        <v>0</v>
      </c>
      <c r="AX57" s="35">
        <f>SUM($AM57:AQ57)+AR57/2</f>
        <v>8064</v>
      </c>
      <c r="AZ57" s="36">
        <v>0</v>
      </c>
      <c r="BA57" s="34">
        <v>0</v>
      </c>
      <c r="BB57" s="34">
        <v>0</v>
      </c>
      <c r="BC57" s="34">
        <v>0</v>
      </c>
      <c r="BD57" s="34">
        <v>-8064</v>
      </c>
      <c r="BE57" s="35">
        <v>-10752</v>
      </c>
      <c r="BF57" s="1" t="s">
        <v>22</v>
      </c>
    </row>
    <row r="58" spans="1:58" x14ac:dyDescent="0.3">
      <c r="A58" s="50">
        <v>55</v>
      </c>
      <c r="B58" s="49" t="s">
        <v>14</v>
      </c>
      <c r="C58" s="47">
        <v>2026</v>
      </c>
      <c r="D58" s="48">
        <v>1100</v>
      </c>
      <c r="E58" s="47">
        <v>80</v>
      </c>
      <c r="F58" s="46">
        <f t="shared" si="28"/>
        <v>2772</v>
      </c>
      <c r="G58" s="46">
        <f t="shared" si="29"/>
        <v>6468</v>
      </c>
      <c r="H58" s="46">
        <f t="shared" si="30"/>
        <v>7392</v>
      </c>
      <c r="I58" s="46">
        <f t="shared" si="31"/>
        <v>7392</v>
      </c>
      <c r="J58" s="46">
        <f t="shared" si="32"/>
        <v>7392</v>
      </c>
      <c r="K58" s="46">
        <f t="shared" si="33"/>
        <v>7392</v>
      </c>
      <c r="L58" s="45" t="s">
        <v>15</v>
      </c>
      <c r="N58" s="3" t="s">
        <v>6</v>
      </c>
      <c r="P58" t="s">
        <v>122</v>
      </c>
      <c r="Q58" t="s">
        <v>5</v>
      </c>
      <c r="R58" t="s">
        <v>12</v>
      </c>
      <c r="S58" s="2" t="s">
        <v>8</v>
      </c>
      <c r="T58" s="36">
        <v>1100</v>
      </c>
      <c r="U58" s="34">
        <v>0</v>
      </c>
      <c r="V58" s="34">
        <v>0</v>
      </c>
      <c r="W58" s="34">
        <v>0</v>
      </c>
      <c r="X58" s="34">
        <v>0</v>
      </c>
      <c r="Y58" s="35">
        <v>0</v>
      </c>
      <c r="Z58" s="34">
        <f t="shared" si="34"/>
        <v>880</v>
      </c>
      <c r="AA58" s="34">
        <f t="shared" si="35"/>
        <v>0</v>
      </c>
      <c r="AB58" s="34">
        <f t="shared" si="36"/>
        <v>0</v>
      </c>
      <c r="AC58" s="34">
        <f t="shared" si="37"/>
        <v>0</v>
      </c>
      <c r="AD58" s="34">
        <f t="shared" si="38"/>
        <v>0</v>
      </c>
      <c r="AE58" s="34">
        <f t="shared" si="39"/>
        <v>0</v>
      </c>
      <c r="AF58" s="36">
        <f t="shared" si="40"/>
        <v>7392</v>
      </c>
      <c r="AG58" s="34">
        <f t="shared" si="41"/>
        <v>0</v>
      </c>
      <c r="AH58" s="34">
        <f t="shared" si="42"/>
        <v>0</v>
      </c>
      <c r="AI58" s="34">
        <f t="shared" si="43"/>
        <v>0</v>
      </c>
      <c r="AJ58" s="34">
        <f t="shared" si="44"/>
        <v>0</v>
      </c>
      <c r="AK58" s="35">
        <f t="shared" si="45"/>
        <v>0</v>
      </c>
      <c r="AL58" s="44">
        <v>0</v>
      </c>
      <c r="AM58" s="20">
        <f t="shared" si="46"/>
        <v>5544</v>
      </c>
      <c r="AN58" s="20">
        <f t="shared" si="47"/>
        <v>1848</v>
      </c>
      <c r="AO58" s="20">
        <f t="shared" si="48"/>
        <v>0</v>
      </c>
      <c r="AP58" s="20">
        <f t="shared" si="49"/>
        <v>0</v>
      </c>
      <c r="AQ58" s="20">
        <f t="shared" si="50"/>
        <v>0</v>
      </c>
      <c r="AR58" s="19">
        <f t="shared" si="51"/>
        <v>0</v>
      </c>
      <c r="AS58" s="36">
        <f t="shared" si="52"/>
        <v>2772</v>
      </c>
      <c r="AT58" s="34">
        <f>SUM($AM58:AM58)+AN58/2</f>
        <v>6468</v>
      </c>
      <c r="AU58" s="34">
        <f>SUM($AM58:AN58)+AO58/2</f>
        <v>7392</v>
      </c>
      <c r="AV58" s="34">
        <f>SUM($AM58:AO58)+AP58/2</f>
        <v>7392</v>
      </c>
      <c r="AW58" s="34">
        <f>SUM($AM58:AP58)+AQ58/2</f>
        <v>7392</v>
      </c>
      <c r="AX58" s="35">
        <f>SUM($AM58:AQ58)+AR58/2</f>
        <v>7392</v>
      </c>
      <c r="AZ58" s="36">
        <v>0</v>
      </c>
      <c r="BA58" s="34">
        <v>0</v>
      </c>
      <c r="BB58" s="34">
        <v>0</v>
      </c>
      <c r="BC58" s="34">
        <v>0</v>
      </c>
      <c r="BD58" s="34">
        <v>0</v>
      </c>
      <c r="BE58" s="35">
        <v>0</v>
      </c>
    </row>
    <row r="59" spans="1:58" x14ac:dyDescent="0.3">
      <c r="A59" s="50">
        <v>56</v>
      </c>
      <c r="B59" s="49" t="s">
        <v>14</v>
      </c>
      <c r="C59" s="47">
        <v>2026</v>
      </c>
      <c r="D59" s="51">
        <v>1000</v>
      </c>
      <c r="E59" s="47">
        <v>80</v>
      </c>
      <c r="F59" s="46">
        <f t="shared" si="28"/>
        <v>2520</v>
      </c>
      <c r="G59" s="46">
        <f t="shared" si="29"/>
        <v>5880</v>
      </c>
      <c r="H59" s="46">
        <f t="shared" si="30"/>
        <v>6720</v>
      </c>
      <c r="I59" s="46">
        <f t="shared" si="31"/>
        <v>6720</v>
      </c>
      <c r="J59" s="46">
        <f t="shared" si="32"/>
        <v>6720</v>
      </c>
      <c r="K59" s="46">
        <f t="shared" si="33"/>
        <v>6720</v>
      </c>
      <c r="L59" s="45" t="s">
        <v>13</v>
      </c>
      <c r="N59" s="3" t="s">
        <v>3</v>
      </c>
      <c r="O59" t="s">
        <v>122</v>
      </c>
      <c r="P59" t="s">
        <v>122</v>
      </c>
      <c r="Q59" t="s">
        <v>4</v>
      </c>
      <c r="R59" t="s">
        <v>12</v>
      </c>
      <c r="S59" s="2" t="s">
        <v>8</v>
      </c>
      <c r="T59" s="36">
        <v>1000</v>
      </c>
      <c r="U59" s="34">
        <v>0</v>
      </c>
      <c r="V59" s="34">
        <v>0</v>
      </c>
      <c r="W59" s="34">
        <v>0</v>
      </c>
      <c r="X59" s="34">
        <v>0</v>
      </c>
      <c r="Y59" s="35">
        <v>0</v>
      </c>
      <c r="Z59" s="34">
        <f t="shared" si="34"/>
        <v>800</v>
      </c>
      <c r="AA59" s="34">
        <f t="shared" si="35"/>
        <v>0</v>
      </c>
      <c r="AB59" s="34">
        <f t="shared" si="36"/>
        <v>0</v>
      </c>
      <c r="AC59" s="34">
        <f t="shared" si="37"/>
        <v>0</v>
      </c>
      <c r="AD59" s="34">
        <f t="shared" si="38"/>
        <v>0</v>
      </c>
      <c r="AE59" s="34">
        <f t="shared" si="39"/>
        <v>0</v>
      </c>
      <c r="AF59" s="36">
        <f t="shared" si="40"/>
        <v>6720</v>
      </c>
      <c r="AG59" s="34">
        <f t="shared" si="41"/>
        <v>0</v>
      </c>
      <c r="AH59" s="34">
        <f t="shared" si="42"/>
        <v>0</v>
      </c>
      <c r="AI59" s="34">
        <f t="shared" si="43"/>
        <v>0</v>
      </c>
      <c r="AJ59" s="34">
        <f t="shared" si="44"/>
        <v>0</v>
      </c>
      <c r="AK59" s="35">
        <f t="shared" si="45"/>
        <v>0</v>
      </c>
      <c r="AL59" s="44">
        <v>0</v>
      </c>
      <c r="AM59" s="20">
        <f t="shared" si="46"/>
        <v>5040</v>
      </c>
      <c r="AN59" s="20">
        <f t="shared" si="47"/>
        <v>1680</v>
      </c>
      <c r="AO59" s="20">
        <f t="shared" si="48"/>
        <v>0</v>
      </c>
      <c r="AP59" s="20">
        <f t="shared" si="49"/>
        <v>0</v>
      </c>
      <c r="AQ59" s="20">
        <f t="shared" si="50"/>
        <v>0</v>
      </c>
      <c r="AR59" s="19">
        <f t="shared" si="51"/>
        <v>0</v>
      </c>
      <c r="AS59" s="36">
        <f t="shared" si="52"/>
        <v>2520</v>
      </c>
      <c r="AT59" s="34">
        <f>SUM($AM59:AM59)+AN59/2</f>
        <v>5880</v>
      </c>
      <c r="AU59" s="34">
        <f>SUM($AM59:AN59)+AO59/2</f>
        <v>6720</v>
      </c>
      <c r="AV59" s="34">
        <f>SUM($AM59:AO59)+AP59/2</f>
        <v>6720</v>
      </c>
      <c r="AW59" s="34">
        <f>SUM($AM59:AP59)+AQ59/2</f>
        <v>6720</v>
      </c>
      <c r="AX59" s="35">
        <f>SUM($AM59:AQ59)+AR59/2</f>
        <v>6720</v>
      </c>
      <c r="AZ59" s="36">
        <v>0</v>
      </c>
      <c r="BA59" s="34">
        <v>0</v>
      </c>
      <c r="BB59" s="34">
        <v>0</v>
      </c>
      <c r="BC59" s="34">
        <v>0</v>
      </c>
      <c r="BD59" s="34">
        <v>0</v>
      </c>
      <c r="BE59" s="35">
        <v>0</v>
      </c>
    </row>
    <row r="60" spans="1:58" x14ac:dyDescent="0.3">
      <c r="A60" s="50">
        <v>57</v>
      </c>
      <c r="B60" s="49" t="s">
        <v>21</v>
      </c>
      <c r="C60" s="47">
        <v>2026</v>
      </c>
      <c r="D60" s="51">
        <v>1500</v>
      </c>
      <c r="E60" s="47">
        <v>80</v>
      </c>
      <c r="F60" s="46">
        <f t="shared" si="28"/>
        <v>3780</v>
      </c>
      <c r="G60" s="46">
        <f t="shared" si="29"/>
        <v>8820</v>
      </c>
      <c r="H60" s="46">
        <f t="shared" si="30"/>
        <v>10080</v>
      </c>
      <c r="I60" s="46">
        <f t="shared" si="31"/>
        <v>10080</v>
      </c>
      <c r="J60" s="46">
        <f t="shared" si="32"/>
        <v>10080</v>
      </c>
      <c r="K60" s="46">
        <f t="shared" si="33"/>
        <v>10080</v>
      </c>
      <c r="L60" s="45" t="s">
        <v>15</v>
      </c>
      <c r="N60" s="3" t="s">
        <v>6</v>
      </c>
      <c r="P60" t="s">
        <v>122</v>
      </c>
      <c r="Q60" t="s">
        <v>5</v>
      </c>
      <c r="R60" t="s">
        <v>12</v>
      </c>
      <c r="S60" s="2" t="s">
        <v>8</v>
      </c>
      <c r="T60" s="36">
        <v>1500</v>
      </c>
      <c r="U60" s="34">
        <v>0</v>
      </c>
      <c r="V60" s="34">
        <v>0</v>
      </c>
      <c r="W60" s="34">
        <v>0</v>
      </c>
      <c r="X60" s="34">
        <v>0</v>
      </c>
      <c r="Y60" s="35">
        <v>0</v>
      </c>
      <c r="Z60" s="34">
        <f t="shared" si="34"/>
        <v>1200</v>
      </c>
      <c r="AA60" s="34">
        <f t="shared" si="35"/>
        <v>0</v>
      </c>
      <c r="AB60" s="34">
        <f t="shared" si="36"/>
        <v>0</v>
      </c>
      <c r="AC60" s="34">
        <f t="shared" si="37"/>
        <v>0</v>
      </c>
      <c r="AD60" s="34">
        <f t="shared" si="38"/>
        <v>0</v>
      </c>
      <c r="AE60" s="34">
        <f t="shared" si="39"/>
        <v>0</v>
      </c>
      <c r="AF60" s="36">
        <f t="shared" si="40"/>
        <v>10080</v>
      </c>
      <c r="AG60" s="34">
        <f t="shared" si="41"/>
        <v>0</v>
      </c>
      <c r="AH60" s="34">
        <f t="shared" si="42"/>
        <v>0</v>
      </c>
      <c r="AI60" s="34">
        <f t="shared" si="43"/>
        <v>0</v>
      </c>
      <c r="AJ60" s="34">
        <f t="shared" si="44"/>
        <v>0</v>
      </c>
      <c r="AK60" s="35">
        <f t="shared" si="45"/>
        <v>0</v>
      </c>
      <c r="AL60" s="44">
        <v>0</v>
      </c>
      <c r="AM60" s="20">
        <f t="shared" si="46"/>
        <v>7560</v>
      </c>
      <c r="AN60" s="20">
        <f t="shared" si="47"/>
        <v>2520</v>
      </c>
      <c r="AO60" s="20">
        <f t="shared" si="48"/>
        <v>0</v>
      </c>
      <c r="AP60" s="20">
        <f t="shared" si="49"/>
        <v>0</v>
      </c>
      <c r="AQ60" s="20">
        <f t="shared" si="50"/>
        <v>0</v>
      </c>
      <c r="AR60" s="19">
        <f t="shared" si="51"/>
        <v>0</v>
      </c>
      <c r="AS60" s="36">
        <f t="shared" si="52"/>
        <v>3780</v>
      </c>
      <c r="AT60" s="34">
        <f>SUM($AM60:AM60)+AN60/2</f>
        <v>8820</v>
      </c>
      <c r="AU60" s="34">
        <f>SUM($AM60:AN60)+AO60/2</f>
        <v>10080</v>
      </c>
      <c r="AV60" s="34">
        <f>SUM($AM60:AO60)+AP60/2</f>
        <v>10080</v>
      </c>
      <c r="AW60" s="34">
        <f>SUM($AM60:AP60)+AQ60/2</f>
        <v>10080</v>
      </c>
      <c r="AX60" s="35">
        <f>SUM($AM60:AQ60)+AR60/2</f>
        <v>10080</v>
      </c>
      <c r="AZ60" s="36">
        <v>0</v>
      </c>
      <c r="BA60" s="34">
        <v>0</v>
      </c>
      <c r="BB60" s="34">
        <v>0</v>
      </c>
      <c r="BC60" s="34">
        <v>0</v>
      </c>
      <c r="BD60" s="34">
        <v>0</v>
      </c>
      <c r="BE60" s="35">
        <v>0</v>
      </c>
    </row>
    <row r="61" spans="1:58" x14ac:dyDescent="0.3">
      <c r="A61" s="50">
        <v>58</v>
      </c>
      <c r="B61" s="49" t="s">
        <v>19</v>
      </c>
      <c r="C61" s="47">
        <v>2026</v>
      </c>
      <c r="D61" s="48">
        <v>1350</v>
      </c>
      <c r="E61" s="47">
        <v>80</v>
      </c>
      <c r="F61" s="46">
        <f t="shared" si="28"/>
        <v>3402</v>
      </c>
      <c r="G61" s="46">
        <f t="shared" si="29"/>
        <v>7938</v>
      </c>
      <c r="H61" s="46">
        <f t="shared" si="30"/>
        <v>9072</v>
      </c>
      <c r="I61" s="46">
        <f t="shared" si="31"/>
        <v>9072</v>
      </c>
      <c r="J61" s="46">
        <f t="shared" si="32"/>
        <v>9072</v>
      </c>
      <c r="K61" s="46">
        <f t="shared" si="33"/>
        <v>9072</v>
      </c>
      <c r="L61" s="45" t="s">
        <v>17</v>
      </c>
      <c r="N61" s="3" t="s">
        <v>6</v>
      </c>
      <c r="O61" t="s">
        <v>122</v>
      </c>
      <c r="P61" t="s">
        <v>122</v>
      </c>
      <c r="Q61" t="s">
        <v>4</v>
      </c>
      <c r="R61" t="s">
        <v>12</v>
      </c>
      <c r="S61" s="2" t="s">
        <v>8</v>
      </c>
      <c r="T61" s="36">
        <v>1350</v>
      </c>
      <c r="U61" s="34">
        <v>0</v>
      </c>
      <c r="V61" s="34">
        <v>0</v>
      </c>
      <c r="W61" s="34">
        <v>0</v>
      </c>
      <c r="X61" s="34">
        <v>0</v>
      </c>
      <c r="Y61" s="35">
        <v>0</v>
      </c>
      <c r="Z61" s="34">
        <f t="shared" si="34"/>
        <v>1080</v>
      </c>
      <c r="AA61" s="34">
        <f t="shared" si="35"/>
        <v>0</v>
      </c>
      <c r="AB61" s="34">
        <f t="shared" si="36"/>
        <v>0</v>
      </c>
      <c r="AC61" s="34">
        <f t="shared" si="37"/>
        <v>0</v>
      </c>
      <c r="AD61" s="34">
        <f t="shared" si="38"/>
        <v>0</v>
      </c>
      <c r="AE61" s="34">
        <f t="shared" si="39"/>
        <v>0</v>
      </c>
      <c r="AF61" s="36">
        <f t="shared" si="40"/>
        <v>9072</v>
      </c>
      <c r="AG61" s="34">
        <f t="shared" si="41"/>
        <v>0</v>
      </c>
      <c r="AH61" s="34">
        <f t="shared" si="42"/>
        <v>0</v>
      </c>
      <c r="AI61" s="34">
        <f t="shared" si="43"/>
        <v>0</v>
      </c>
      <c r="AJ61" s="34">
        <f t="shared" si="44"/>
        <v>0</v>
      </c>
      <c r="AK61" s="35">
        <f t="shared" si="45"/>
        <v>0</v>
      </c>
      <c r="AL61" s="44">
        <v>0</v>
      </c>
      <c r="AM61" s="20">
        <f t="shared" si="46"/>
        <v>6804</v>
      </c>
      <c r="AN61" s="20">
        <f t="shared" si="47"/>
        <v>2268</v>
      </c>
      <c r="AO61" s="20">
        <f t="shared" si="48"/>
        <v>0</v>
      </c>
      <c r="AP61" s="20">
        <f t="shared" si="49"/>
        <v>0</v>
      </c>
      <c r="AQ61" s="20">
        <f t="shared" si="50"/>
        <v>0</v>
      </c>
      <c r="AR61" s="19">
        <f t="shared" si="51"/>
        <v>0</v>
      </c>
      <c r="AS61" s="36">
        <f t="shared" si="52"/>
        <v>3402</v>
      </c>
      <c r="AT61" s="34">
        <f>SUM($AM61:AM61)+AN61/2</f>
        <v>7938</v>
      </c>
      <c r="AU61" s="34">
        <f>SUM($AM61:AN61)+AO61/2</f>
        <v>9072</v>
      </c>
      <c r="AV61" s="34">
        <f>SUM($AM61:AO61)+AP61/2</f>
        <v>9072</v>
      </c>
      <c r="AW61" s="34">
        <f>SUM($AM61:AP61)+AQ61/2</f>
        <v>9072</v>
      </c>
      <c r="AX61" s="35">
        <f>SUM($AM61:AQ61)+AR61/2</f>
        <v>9072</v>
      </c>
      <c r="AZ61" s="36">
        <v>0</v>
      </c>
      <c r="BA61" s="34">
        <v>0</v>
      </c>
      <c r="BB61" s="34">
        <v>0</v>
      </c>
      <c r="BC61" s="34">
        <v>0</v>
      </c>
      <c r="BD61" s="34">
        <v>0</v>
      </c>
      <c r="BE61" s="35">
        <v>0</v>
      </c>
    </row>
    <row r="62" spans="1:58" x14ac:dyDescent="0.3">
      <c r="A62" s="50">
        <v>59</v>
      </c>
      <c r="B62" s="49" t="s">
        <v>21</v>
      </c>
      <c r="C62" s="47">
        <v>2026</v>
      </c>
      <c r="D62" s="48">
        <v>731</v>
      </c>
      <c r="E62" s="47">
        <v>50</v>
      </c>
      <c r="F62" s="46">
        <f t="shared" si="28"/>
        <v>1151.3249999999998</v>
      </c>
      <c r="G62" s="46">
        <f t="shared" si="29"/>
        <v>2686.4249999999997</v>
      </c>
      <c r="H62" s="46">
        <f t="shared" si="30"/>
        <v>3070.2</v>
      </c>
      <c r="I62" s="46">
        <f t="shared" si="31"/>
        <v>3070.2</v>
      </c>
      <c r="J62" s="46">
        <f t="shared" si="32"/>
        <v>3070.2</v>
      </c>
      <c r="K62" s="46">
        <f t="shared" si="33"/>
        <v>3070.2</v>
      </c>
      <c r="L62" s="45" t="s">
        <v>13</v>
      </c>
      <c r="N62" s="3" t="s">
        <v>3</v>
      </c>
      <c r="P62" t="s">
        <v>122</v>
      </c>
      <c r="Q62" t="s">
        <v>5</v>
      </c>
      <c r="R62" t="s">
        <v>12</v>
      </c>
      <c r="S62" s="2" t="s">
        <v>9</v>
      </c>
      <c r="T62" s="36">
        <v>731</v>
      </c>
      <c r="U62" s="34">
        <v>0</v>
      </c>
      <c r="V62" s="34">
        <v>0</v>
      </c>
      <c r="W62" s="34">
        <v>0</v>
      </c>
      <c r="X62" s="34">
        <v>0</v>
      </c>
      <c r="Y62" s="35">
        <v>0</v>
      </c>
      <c r="Z62" s="34">
        <f t="shared" si="34"/>
        <v>365.5</v>
      </c>
      <c r="AA62" s="34">
        <f t="shared" si="35"/>
        <v>0</v>
      </c>
      <c r="AB62" s="34">
        <f t="shared" si="36"/>
        <v>0</v>
      </c>
      <c r="AC62" s="34">
        <f t="shared" si="37"/>
        <v>0</v>
      </c>
      <c r="AD62" s="34">
        <f t="shared" si="38"/>
        <v>0</v>
      </c>
      <c r="AE62" s="34">
        <f t="shared" si="39"/>
        <v>0</v>
      </c>
      <c r="AF62" s="36">
        <f t="shared" si="40"/>
        <v>3070.2</v>
      </c>
      <c r="AG62" s="34">
        <f t="shared" si="41"/>
        <v>0</v>
      </c>
      <c r="AH62" s="34">
        <f t="shared" si="42"/>
        <v>0</v>
      </c>
      <c r="AI62" s="34">
        <f t="shared" si="43"/>
        <v>0</v>
      </c>
      <c r="AJ62" s="34">
        <f t="shared" si="44"/>
        <v>0</v>
      </c>
      <c r="AK62" s="35">
        <f t="shared" si="45"/>
        <v>0</v>
      </c>
      <c r="AL62" s="44">
        <v>0</v>
      </c>
      <c r="AM62" s="20">
        <f t="shared" si="46"/>
        <v>2302.6499999999996</v>
      </c>
      <c r="AN62" s="20">
        <f t="shared" si="47"/>
        <v>767.55</v>
      </c>
      <c r="AO62" s="20">
        <f t="shared" si="48"/>
        <v>0</v>
      </c>
      <c r="AP62" s="20">
        <f t="shared" si="49"/>
        <v>0</v>
      </c>
      <c r="AQ62" s="20">
        <f t="shared" si="50"/>
        <v>0</v>
      </c>
      <c r="AR62" s="19">
        <f t="shared" si="51"/>
        <v>0</v>
      </c>
      <c r="AS62" s="36">
        <f t="shared" si="52"/>
        <v>1151.3249999999998</v>
      </c>
      <c r="AT62" s="34">
        <f>SUM($AM62:AM62)+AN62/2</f>
        <v>2686.4249999999997</v>
      </c>
      <c r="AU62" s="34">
        <f>SUM($AM62:AN62)+AO62/2</f>
        <v>3070.2</v>
      </c>
      <c r="AV62" s="34">
        <f>SUM($AM62:AO62)+AP62/2</f>
        <v>3070.2</v>
      </c>
      <c r="AW62" s="34">
        <f>SUM($AM62:AP62)+AQ62/2</f>
        <v>3070.2</v>
      </c>
      <c r="AX62" s="35">
        <f>SUM($AM62:AQ62)+AR62/2</f>
        <v>3070.2</v>
      </c>
      <c r="AZ62" s="36">
        <v>0</v>
      </c>
      <c r="BA62" s="34">
        <v>0</v>
      </c>
      <c r="BB62" s="34">
        <v>0</v>
      </c>
      <c r="BC62" s="34">
        <v>0</v>
      </c>
      <c r="BD62" s="34">
        <v>0</v>
      </c>
      <c r="BE62" s="35">
        <v>0</v>
      </c>
    </row>
    <row r="63" spans="1:58" x14ac:dyDescent="0.3">
      <c r="A63" s="50">
        <v>60</v>
      </c>
      <c r="B63" s="49" t="s">
        <v>21</v>
      </c>
      <c r="C63" s="47">
        <v>2026</v>
      </c>
      <c r="D63" s="48">
        <v>977</v>
      </c>
      <c r="E63" s="47">
        <v>50</v>
      </c>
      <c r="F63" s="46">
        <f t="shared" si="28"/>
        <v>1538.7749999999999</v>
      </c>
      <c r="G63" s="46">
        <f t="shared" si="29"/>
        <v>3590.4749999999995</v>
      </c>
      <c r="H63" s="46">
        <f t="shared" si="30"/>
        <v>4103.3999999999996</v>
      </c>
      <c r="I63" s="46">
        <f t="shared" si="31"/>
        <v>4103.3999999999996</v>
      </c>
      <c r="J63" s="46">
        <f t="shared" si="32"/>
        <v>4103.3999999999996</v>
      </c>
      <c r="K63" s="46">
        <f t="shared" si="33"/>
        <v>4103.3999999999996</v>
      </c>
      <c r="L63" s="45" t="s">
        <v>13</v>
      </c>
      <c r="N63" s="3" t="s">
        <v>3</v>
      </c>
      <c r="O63" t="s">
        <v>122</v>
      </c>
      <c r="P63" t="s">
        <v>122</v>
      </c>
      <c r="Q63" t="s">
        <v>4</v>
      </c>
      <c r="R63" t="s">
        <v>12</v>
      </c>
      <c r="S63" s="2" t="s">
        <v>9</v>
      </c>
      <c r="T63" s="36">
        <v>977</v>
      </c>
      <c r="U63" s="34">
        <v>0</v>
      </c>
      <c r="V63" s="34">
        <v>0</v>
      </c>
      <c r="W63" s="34">
        <v>0</v>
      </c>
      <c r="X63" s="34">
        <v>0</v>
      </c>
      <c r="Y63" s="35">
        <v>0</v>
      </c>
      <c r="Z63" s="34">
        <f t="shared" si="34"/>
        <v>488.5</v>
      </c>
      <c r="AA63" s="34">
        <f t="shared" si="35"/>
        <v>0</v>
      </c>
      <c r="AB63" s="34">
        <f t="shared" si="36"/>
        <v>0</v>
      </c>
      <c r="AC63" s="34">
        <f t="shared" si="37"/>
        <v>0</v>
      </c>
      <c r="AD63" s="34">
        <f t="shared" si="38"/>
        <v>0</v>
      </c>
      <c r="AE63" s="34">
        <f t="shared" si="39"/>
        <v>0</v>
      </c>
      <c r="AF63" s="36">
        <f t="shared" si="40"/>
        <v>4103.3999999999996</v>
      </c>
      <c r="AG63" s="34">
        <f t="shared" si="41"/>
        <v>0</v>
      </c>
      <c r="AH63" s="34">
        <f t="shared" si="42"/>
        <v>0</v>
      </c>
      <c r="AI63" s="34">
        <f t="shared" si="43"/>
        <v>0</v>
      </c>
      <c r="AJ63" s="34">
        <f t="shared" si="44"/>
        <v>0</v>
      </c>
      <c r="AK63" s="35">
        <f t="shared" si="45"/>
        <v>0</v>
      </c>
      <c r="AL63" s="44">
        <v>0</v>
      </c>
      <c r="AM63" s="20">
        <f t="shared" si="46"/>
        <v>3077.5499999999997</v>
      </c>
      <c r="AN63" s="20">
        <f t="shared" si="47"/>
        <v>1025.8499999999999</v>
      </c>
      <c r="AO63" s="20">
        <f t="shared" si="48"/>
        <v>0</v>
      </c>
      <c r="AP63" s="20">
        <f t="shared" si="49"/>
        <v>0</v>
      </c>
      <c r="AQ63" s="20">
        <f t="shared" si="50"/>
        <v>0</v>
      </c>
      <c r="AR63" s="19">
        <f t="shared" si="51"/>
        <v>0</v>
      </c>
      <c r="AS63" s="36">
        <f t="shared" si="52"/>
        <v>1538.7749999999999</v>
      </c>
      <c r="AT63" s="34">
        <f>SUM($AM63:AM63)+AN63/2</f>
        <v>3590.4749999999995</v>
      </c>
      <c r="AU63" s="34">
        <f>SUM($AM63:AN63)+AO63/2</f>
        <v>4103.3999999999996</v>
      </c>
      <c r="AV63" s="34">
        <f>SUM($AM63:AO63)+AP63/2</f>
        <v>4103.3999999999996</v>
      </c>
      <c r="AW63" s="34">
        <f>SUM($AM63:AP63)+AQ63/2</f>
        <v>4103.3999999999996</v>
      </c>
      <c r="AX63" s="35">
        <f>SUM($AM63:AQ63)+AR63/2</f>
        <v>4103.3999999999996</v>
      </c>
      <c r="AZ63" s="36">
        <v>0</v>
      </c>
      <c r="BA63" s="34">
        <v>0</v>
      </c>
      <c r="BB63" s="34">
        <v>0</v>
      </c>
      <c r="BC63" s="34">
        <v>0</v>
      </c>
      <c r="BD63" s="34">
        <v>0</v>
      </c>
      <c r="BE63" s="35">
        <v>0</v>
      </c>
    </row>
    <row r="64" spans="1:58" x14ac:dyDescent="0.3">
      <c r="A64" s="50">
        <v>61</v>
      </c>
      <c r="B64" s="49" t="s">
        <v>18</v>
      </c>
      <c r="C64" s="47">
        <v>2027</v>
      </c>
      <c r="D64" s="48">
        <v>4000</v>
      </c>
      <c r="E64" s="47">
        <v>80</v>
      </c>
      <c r="F64" s="46">
        <f t="shared" si="28"/>
        <v>0</v>
      </c>
      <c r="G64" s="46">
        <f t="shared" si="29"/>
        <v>10080</v>
      </c>
      <c r="H64" s="46">
        <f t="shared" si="30"/>
        <v>23520</v>
      </c>
      <c r="I64" s="46">
        <f t="shared" si="31"/>
        <v>26880</v>
      </c>
      <c r="J64" s="46">
        <f t="shared" si="32"/>
        <v>26880</v>
      </c>
      <c r="K64" s="46">
        <f t="shared" si="33"/>
        <v>26880</v>
      </c>
      <c r="L64" s="45" t="s">
        <v>17</v>
      </c>
      <c r="N64" s="3" t="s">
        <v>6</v>
      </c>
      <c r="O64" t="s">
        <v>122</v>
      </c>
      <c r="P64" s="212" t="s">
        <v>10</v>
      </c>
      <c r="Q64" t="s">
        <v>4</v>
      </c>
      <c r="R64" t="s">
        <v>12</v>
      </c>
      <c r="S64" s="2" t="s">
        <v>9</v>
      </c>
      <c r="T64" s="36">
        <v>0</v>
      </c>
      <c r="U64" s="34">
        <v>4000</v>
      </c>
      <c r="V64" s="34">
        <v>0</v>
      </c>
      <c r="W64" s="34">
        <v>0</v>
      </c>
      <c r="X64" s="34">
        <v>0</v>
      </c>
      <c r="Y64" s="35">
        <v>0</v>
      </c>
      <c r="Z64" s="34">
        <f t="shared" si="34"/>
        <v>0</v>
      </c>
      <c r="AA64" s="34">
        <f t="shared" si="35"/>
        <v>3200</v>
      </c>
      <c r="AB64" s="34">
        <f t="shared" si="36"/>
        <v>0</v>
      </c>
      <c r="AC64" s="34">
        <f t="shared" si="37"/>
        <v>0</v>
      </c>
      <c r="AD64" s="34">
        <f t="shared" si="38"/>
        <v>0</v>
      </c>
      <c r="AE64" s="34">
        <f t="shared" si="39"/>
        <v>0</v>
      </c>
      <c r="AF64" s="36">
        <f t="shared" si="40"/>
        <v>0</v>
      </c>
      <c r="AG64" s="34">
        <f t="shared" si="41"/>
        <v>26880</v>
      </c>
      <c r="AH64" s="34">
        <f t="shared" si="42"/>
        <v>0</v>
      </c>
      <c r="AI64" s="34">
        <f t="shared" si="43"/>
        <v>0</v>
      </c>
      <c r="AJ64" s="34">
        <f t="shared" si="44"/>
        <v>0</v>
      </c>
      <c r="AK64" s="35">
        <f t="shared" si="45"/>
        <v>0</v>
      </c>
      <c r="AL64" s="44">
        <v>0</v>
      </c>
      <c r="AM64" s="20">
        <f t="shared" si="46"/>
        <v>0</v>
      </c>
      <c r="AN64" s="20">
        <f t="shared" si="47"/>
        <v>20160</v>
      </c>
      <c r="AO64" s="20">
        <f t="shared" si="48"/>
        <v>6720</v>
      </c>
      <c r="AP64" s="20">
        <f t="shared" si="49"/>
        <v>0</v>
      </c>
      <c r="AQ64" s="20">
        <f t="shared" si="50"/>
        <v>0</v>
      </c>
      <c r="AR64" s="19">
        <f t="shared" si="51"/>
        <v>0</v>
      </c>
      <c r="AS64" s="36">
        <f t="shared" si="52"/>
        <v>0</v>
      </c>
      <c r="AT64" s="34">
        <f>SUM($AM64:AM64)+AN64/2</f>
        <v>10080</v>
      </c>
      <c r="AU64" s="34">
        <f>SUM($AM64:AN64)+AO64/2</f>
        <v>23520</v>
      </c>
      <c r="AV64" s="34">
        <f>SUM($AM64:AO64)+AP64/2</f>
        <v>26880</v>
      </c>
      <c r="AW64" s="34">
        <f>SUM($AM64:AP64)+AQ64/2</f>
        <v>26880</v>
      </c>
      <c r="AX64" s="35">
        <f>SUM($AM64:AQ64)+AR64/2</f>
        <v>26880</v>
      </c>
      <c r="AZ64" s="36">
        <v>0</v>
      </c>
      <c r="BA64" s="34">
        <v>0</v>
      </c>
      <c r="BB64" s="34">
        <v>0</v>
      </c>
      <c r="BC64" s="34">
        <v>0</v>
      </c>
      <c r="BD64" s="34">
        <v>0</v>
      </c>
      <c r="BE64" s="35">
        <v>0</v>
      </c>
    </row>
    <row r="65" spans="1:63" x14ac:dyDescent="0.3">
      <c r="A65" s="50">
        <v>62</v>
      </c>
      <c r="B65" s="49" t="s">
        <v>19</v>
      </c>
      <c r="C65" s="224">
        <v>2025</v>
      </c>
      <c r="D65" s="48">
        <v>3200</v>
      </c>
      <c r="E65" s="47">
        <v>100</v>
      </c>
      <c r="F65" s="46">
        <f t="shared" si="28"/>
        <v>13103.399999999998</v>
      </c>
      <c r="G65" s="46">
        <f t="shared" si="29"/>
        <v>26206.799999999996</v>
      </c>
      <c r="H65" s="46">
        <f t="shared" si="30"/>
        <v>26206.799999999996</v>
      </c>
      <c r="I65" s="46">
        <f t="shared" si="31"/>
        <v>26206.799999999996</v>
      </c>
      <c r="J65" s="46">
        <f t="shared" si="32"/>
        <v>26206.799999999996</v>
      </c>
      <c r="K65" s="46">
        <f t="shared" si="33"/>
        <v>26206.799999999996</v>
      </c>
      <c r="L65" s="45" t="s">
        <v>20</v>
      </c>
      <c r="N65" s="3" t="s">
        <v>6</v>
      </c>
      <c r="O65" t="s">
        <v>122</v>
      </c>
      <c r="P65" s="212" t="s">
        <v>10</v>
      </c>
      <c r="Q65" t="s">
        <v>4</v>
      </c>
      <c r="S65" s="2" t="s">
        <v>9</v>
      </c>
      <c r="T65" s="36">
        <v>3119.8571428571427</v>
      </c>
      <c r="U65" s="34">
        <v>0</v>
      </c>
      <c r="V65" s="34">
        <v>0</v>
      </c>
      <c r="W65" s="34">
        <v>0</v>
      </c>
      <c r="X65" s="34">
        <v>0</v>
      </c>
      <c r="Y65" s="35">
        <v>0</v>
      </c>
      <c r="Z65" s="34">
        <f t="shared" si="34"/>
        <v>3119.8571428571427</v>
      </c>
      <c r="AA65" s="34">
        <f t="shared" si="35"/>
        <v>0</v>
      </c>
      <c r="AB65" s="34">
        <f t="shared" si="36"/>
        <v>0</v>
      </c>
      <c r="AC65" s="34">
        <f t="shared" si="37"/>
        <v>0</v>
      </c>
      <c r="AD65" s="34">
        <f t="shared" si="38"/>
        <v>0</v>
      </c>
      <c r="AE65" s="34">
        <f t="shared" si="39"/>
        <v>0</v>
      </c>
      <c r="AF65" s="36">
        <f t="shared" si="40"/>
        <v>26206.799999999996</v>
      </c>
      <c r="AG65" s="34">
        <f t="shared" si="41"/>
        <v>0</v>
      </c>
      <c r="AH65" s="34">
        <f t="shared" si="42"/>
        <v>0</v>
      </c>
      <c r="AI65" s="34">
        <f t="shared" si="43"/>
        <v>0</v>
      </c>
      <c r="AJ65" s="34">
        <f t="shared" si="44"/>
        <v>0</v>
      </c>
      <c r="AK65" s="35">
        <f t="shared" si="45"/>
        <v>0</v>
      </c>
      <c r="AL65" s="44">
        <v>1</v>
      </c>
      <c r="AM65" s="20">
        <f t="shared" si="46"/>
        <v>26206.799999999996</v>
      </c>
      <c r="AN65" s="20">
        <f t="shared" si="47"/>
        <v>0</v>
      </c>
      <c r="AO65" s="20">
        <f t="shared" si="48"/>
        <v>0</v>
      </c>
      <c r="AP65" s="20">
        <f t="shared" si="49"/>
        <v>0</v>
      </c>
      <c r="AQ65" s="20">
        <f t="shared" si="50"/>
        <v>0</v>
      </c>
      <c r="AR65" s="19">
        <f t="shared" si="51"/>
        <v>0</v>
      </c>
      <c r="AS65" s="36">
        <f t="shared" si="52"/>
        <v>13103.399999999998</v>
      </c>
      <c r="AT65" s="34">
        <f>SUM($AM65:AM65)+AN65/2</f>
        <v>26206.799999999996</v>
      </c>
      <c r="AU65" s="34">
        <f>SUM($AM65:AN65)+AO65/2</f>
        <v>26206.799999999996</v>
      </c>
      <c r="AV65" s="34">
        <f>SUM($AM65:AO65)+AP65/2</f>
        <v>26206.799999999996</v>
      </c>
      <c r="AW65" s="34">
        <f>SUM($AM65:AP65)+AQ65/2</f>
        <v>26206.799999999996</v>
      </c>
      <c r="AX65" s="35">
        <f>SUM($AM65:AQ65)+AR65/2</f>
        <v>26206.799999999996</v>
      </c>
      <c r="AZ65" s="36">
        <v>0</v>
      </c>
      <c r="BA65" s="34">
        <v>0</v>
      </c>
      <c r="BB65" s="34">
        <v>0</v>
      </c>
      <c r="BC65" s="34">
        <v>0</v>
      </c>
      <c r="BD65" s="34">
        <v>0</v>
      </c>
      <c r="BE65" s="35">
        <v>0</v>
      </c>
    </row>
    <row r="66" spans="1:63" x14ac:dyDescent="0.3">
      <c r="A66" s="50">
        <v>63</v>
      </c>
      <c r="B66" s="49" t="s">
        <v>19</v>
      </c>
      <c r="C66" s="47">
        <v>2025</v>
      </c>
      <c r="D66" s="48">
        <v>8500</v>
      </c>
      <c r="E66" s="47">
        <v>100</v>
      </c>
      <c r="F66" s="46">
        <f t="shared" si="28"/>
        <v>0</v>
      </c>
      <c r="G66" s="46">
        <f t="shared" si="29"/>
        <v>7350</v>
      </c>
      <c r="H66" s="46">
        <f t="shared" si="30"/>
        <v>26250</v>
      </c>
      <c r="I66" s="46">
        <f t="shared" si="31"/>
        <v>37800</v>
      </c>
      <c r="J66" s="46">
        <f t="shared" si="32"/>
        <v>37800</v>
      </c>
      <c r="K66" s="46">
        <f t="shared" si="33"/>
        <v>37800</v>
      </c>
      <c r="L66" s="45" t="s">
        <v>20</v>
      </c>
      <c r="N66" s="3" t="s">
        <v>6</v>
      </c>
      <c r="O66" t="s">
        <v>10</v>
      </c>
      <c r="P66" t="s">
        <v>10</v>
      </c>
      <c r="Q66" t="s">
        <v>4</v>
      </c>
      <c r="S66" s="2" t="s">
        <v>9</v>
      </c>
      <c r="T66" s="36">
        <v>0</v>
      </c>
      <c r="U66" s="34">
        <v>1750</v>
      </c>
      <c r="V66" s="34">
        <v>2750</v>
      </c>
      <c r="W66" s="34">
        <v>0</v>
      </c>
      <c r="X66" s="34">
        <v>0</v>
      </c>
      <c r="Y66" s="35">
        <v>0</v>
      </c>
      <c r="Z66" s="34">
        <f t="shared" si="34"/>
        <v>0</v>
      </c>
      <c r="AA66" s="34">
        <f t="shared" si="35"/>
        <v>1750</v>
      </c>
      <c r="AB66" s="34">
        <f t="shared" si="36"/>
        <v>2750</v>
      </c>
      <c r="AC66" s="34">
        <f t="shared" si="37"/>
        <v>0</v>
      </c>
      <c r="AD66" s="34">
        <f t="shared" si="38"/>
        <v>0</v>
      </c>
      <c r="AE66" s="34">
        <f t="shared" si="39"/>
        <v>0</v>
      </c>
      <c r="AF66" s="36">
        <f t="shared" si="40"/>
        <v>0</v>
      </c>
      <c r="AG66" s="34">
        <f t="shared" si="41"/>
        <v>14700</v>
      </c>
      <c r="AH66" s="34">
        <f t="shared" si="42"/>
        <v>23099.999999999996</v>
      </c>
      <c r="AI66" s="34">
        <f t="shared" si="43"/>
        <v>0</v>
      </c>
      <c r="AJ66" s="34">
        <f t="shared" si="44"/>
        <v>0</v>
      </c>
      <c r="AK66" s="35">
        <f t="shared" si="45"/>
        <v>0</v>
      </c>
      <c r="AL66" s="44">
        <v>1</v>
      </c>
      <c r="AM66" s="20">
        <f t="shared" si="46"/>
        <v>0</v>
      </c>
      <c r="AN66" s="20">
        <f t="shared" si="47"/>
        <v>14700</v>
      </c>
      <c r="AO66" s="20">
        <f t="shared" si="48"/>
        <v>23099.999999999996</v>
      </c>
      <c r="AP66" s="20">
        <f t="shared" si="49"/>
        <v>0</v>
      </c>
      <c r="AQ66" s="20">
        <f t="shared" si="50"/>
        <v>0</v>
      </c>
      <c r="AR66" s="19">
        <f t="shared" si="51"/>
        <v>0</v>
      </c>
      <c r="AS66" s="36">
        <f t="shared" si="52"/>
        <v>0</v>
      </c>
      <c r="AT66" s="34">
        <f>SUM($AM66:AM66)+AN66/2</f>
        <v>7350</v>
      </c>
      <c r="AU66" s="34">
        <f>SUM($AM66:AN66)+AO66/2</f>
        <v>26250</v>
      </c>
      <c r="AV66" s="34">
        <f>SUM($AM66:AO66)+AP66/2</f>
        <v>37800</v>
      </c>
      <c r="AW66" s="34">
        <f>SUM($AM66:AP66)+AQ66/2</f>
        <v>37800</v>
      </c>
      <c r="AX66" s="35">
        <f>SUM($AM66:AQ66)+AR66/2</f>
        <v>37800</v>
      </c>
      <c r="AZ66" s="36">
        <v>0</v>
      </c>
      <c r="BA66" s="34">
        <v>0</v>
      </c>
      <c r="BB66" s="34">
        <v>0</v>
      </c>
      <c r="BC66" s="34">
        <v>0</v>
      </c>
      <c r="BD66" s="34">
        <v>0</v>
      </c>
      <c r="BE66" s="35">
        <v>0</v>
      </c>
    </row>
    <row r="67" spans="1:63" x14ac:dyDescent="0.3">
      <c r="A67" s="50">
        <v>64</v>
      </c>
      <c r="B67" s="49" t="s">
        <v>19</v>
      </c>
      <c r="C67" s="47">
        <v>2025</v>
      </c>
      <c r="D67" s="48">
        <v>2800</v>
      </c>
      <c r="E67" s="47">
        <v>100</v>
      </c>
      <c r="F67" s="46">
        <f t="shared" si="28"/>
        <v>6239.9999999999982</v>
      </c>
      <c r="G67" s="46">
        <f t="shared" si="29"/>
        <v>12479.999999999996</v>
      </c>
      <c r="H67" s="46">
        <f t="shared" si="30"/>
        <v>12479.999999999996</v>
      </c>
      <c r="I67" s="46">
        <f t="shared" si="31"/>
        <v>12479.999999999996</v>
      </c>
      <c r="J67" s="46">
        <f t="shared" si="32"/>
        <v>12479.999999999996</v>
      </c>
      <c r="K67" s="46">
        <f t="shared" si="33"/>
        <v>12479.999999999996</v>
      </c>
      <c r="L67" s="45" t="s">
        <v>20</v>
      </c>
      <c r="N67" s="3" t="s">
        <v>6</v>
      </c>
      <c r="O67" s="212" t="s">
        <v>122</v>
      </c>
      <c r="P67" s="212" t="s">
        <v>123</v>
      </c>
      <c r="Q67" t="s">
        <v>4</v>
      </c>
      <c r="S67" s="2" t="s">
        <v>9</v>
      </c>
      <c r="T67" s="36">
        <v>1485.7142857142856</v>
      </c>
      <c r="U67" s="34">
        <v>0</v>
      </c>
      <c r="V67" s="34">
        <v>0</v>
      </c>
      <c r="W67" s="34">
        <v>0</v>
      </c>
      <c r="X67" s="34">
        <v>0</v>
      </c>
      <c r="Y67" s="35">
        <v>0</v>
      </c>
      <c r="Z67" s="34">
        <f t="shared" si="34"/>
        <v>1485.7142857142856</v>
      </c>
      <c r="AA67" s="34">
        <f t="shared" si="35"/>
        <v>0</v>
      </c>
      <c r="AB67" s="34">
        <f t="shared" si="36"/>
        <v>0</v>
      </c>
      <c r="AC67" s="34">
        <f t="shared" si="37"/>
        <v>0</v>
      </c>
      <c r="AD67" s="34">
        <f t="shared" si="38"/>
        <v>0</v>
      </c>
      <c r="AE67" s="34">
        <f t="shared" si="39"/>
        <v>0</v>
      </c>
      <c r="AF67" s="36">
        <f t="shared" si="40"/>
        <v>12479.999999999996</v>
      </c>
      <c r="AG67" s="34">
        <f t="shared" si="41"/>
        <v>0</v>
      </c>
      <c r="AH67" s="34">
        <f t="shared" si="42"/>
        <v>0</v>
      </c>
      <c r="AI67" s="34">
        <f t="shared" si="43"/>
        <v>0</v>
      </c>
      <c r="AJ67" s="34">
        <f t="shared" si="44"/>
        <v>0</v>
      </c>
      <c r="AK67" s="35">
        <f t="shared" si="45"/>
        <v>0</v>
      </c>
      <c r="AL67" s="44">
        <v>1</v>
      </c>
      <c r="AM67" s="20">
        <f t="shared" si="46"/>
        <v>12479.999999999996</v>
      </c>
      <c r="AN67" s="20">
        <f t="shared" si="47"/>
        <v>0</v>
      </c>
      <c r="AO67" s="20">
        <f t="shared" si="48"/>
        <v>0</v>
      </c>
      <c r="AP67" s="20">
        <f t="shared" si="49"/>
        <v>0</v>
      </c>
      <c r="AQ67" s="20">
        <f t="shared" si="50"/>
        <v>0</v>
      </c>
      <c r="AR67" s="19">
        <f t="shared" si="51"/>
        <v>0</v>
      </c>
      <c r="AS67" s="36">
        <f t="shared" si="52"/>
        <v>6239.9999999999982</v>
      </c>
      <c r="AT67" s="34">
        <f>SUM($AM67:AM67)+AN67/2</f>
        <v>12479.999999999996</v>
      </c>
      <c r="AU67" s="34">
        <f>SUM($AM67:AN67)+AO67/2</f>
        <v>12479.999999999996</v>
      </c>
      <c r="AV67" s="34">
        <f>SUM($AM67:AO67)+AP67/2</f>
        <v>12479.999999999996</v>
      </c>
      <c r="AW67" s="34">
        <f>SUM($AM67:AP67)+AQ67/2</f>
        <v>12479.999999999996</v>
      </c>
      <c r="AX67" s="35">
        <f>SUM($AM67:AQ67)+AR67/2</f>
        <v>12479.999999999996</v>
      </c>
      <c r="AZ67" s="36">
        <v>0</v>
      </c>
      <c r="BA67" s="34">
        <v>0</v>
      </c>
      <c r="BB67" s="34">
        <v>0</v>
      </c>
      <c r="BC67" s="34">
        <v>0</v>
      </c>
      <c r="BD67" s="34">
        <v>0</v>
      </c>
      <c r="BE67" s="35">
        <v>0</v>
      </c>
    </row>
    <row r="68" spans="1:63" x14ac:dyDescent="0.3">
      <c r="A68" s="50">
        <v>65</v>
      </c>
      <c r="B68" s="49" t="s">
        <v>14</v>
      </c>
      <c r="C68" s="47">
        <v>2026</v>
      </c>
      <c r="D68" s="48">
        <v>960</v>
      </c>
      <c r="E68" s="47">
        <v>80</v>
      </c>
      <c r="F68" s="46">
        <f t="shared" ref="F68:F75" si="53">AS68</f>
        <v>2419.1999999999998</v>
      </c>
      <c r="G68" s="46">
        <f t="shared" ref="G68:G75" si="54">AT68</f>
        <v>5644.7999999999993</v>
      </c>
      <c r="H68" s="46">
        <f t="shared" ref="H68:H75" si="55">AU68</f>
        <v>6451.1999999999989</v>
      </c>
      <c r="I68" s="46">
        <f t="shared" ref="I68:I75" si="56">AV68</f>
        <v>6451.1999999999989</v>
      </c>
      <c r="J68" s="46">
        <f t="shared" ref="J68:J75" si="57">AW68</f>
        <v>6451.1999999999989</v>
      </c>
      <c r="K68" s="46">
        <f t="shared" ref="K68:K75" si="58">AX68</f>
        <v>6451.1999999999989</v>
      </c>
      <c r="L68" s="45" t="s">
        <v>15</v>
      </c>
      <c r="N68" s="3" t="s">
        <v>6</v>
      </c>
      <c r="P68" t="s">
        <v>122</v>
      </c>
      <c r="Q68" t="s">
        <v>5</v>
      </c>
      <c r="R68" t="s">
        <v>12</v>
      </c>
      <c r="S68" s="2" t="s">
        <v>9</v>
      </c>
      <c r="T68" s="36">
        <v>960</v>
      </c>
      <c r="U68" s="34">
        <v>0</v>
      </c>
      <c r="V68" s="34">
        <v>0</v>
      </c>
      <c r="W68" s="34">
        <v>0</v>
      </c>
      <c r="X68" s="34">
        <v>0</v>
      </c>
      <c r="Y68" s="35">
        <v>0</v>
      </c>
      <c r="Z68" s="34">
        <f t="shared" ref="Z68:Z75" si="59">T68*$E68/100</f>
        <v>768</v>
      </c>
      <c r="AA68" s="34">
        <f t="shared" ref="AA68:AA75" si="60">U68*$E68/100</f>
        <v>0</v>
      </c>
      <c r="AB68" s="34">
        <f t="shared" ref="AB68:AB75" si="61">V68*$E68/100</f>
        <v>0</v>
      </c>
      <c r="AC68" s="34">
        <f t="shared" ref="AC68:AC75" si="62">W68*$E68/100</f>
        <v>0</v>
      </c>
      <c r="AD68" s="34">
        <f t="shared" ref="AD68:AD75" si="63">X68*$E68/100</f>
        <v>0</v>
      </c>
      <c r="AE68" s="34">
        <f t="shared" ref="AE68:AE75" si="64">Y68*$E68/100</f>
        <v>0</v>
      </c>
      <c r="AF68" s="36">
        <f t="shared" ref="AF68:AF75" si="65">Z68*70%*12</f>
        <v>6451.1999999999989</v>
      </c>
      <c r="AG68" s="34">
        <f t="shared" ref="AG68:AG75" si="66">AA68*70%*12</f>
        <v>0</v>
      </c>
      <c r="AH68" s="34">
        <f t="shared" ref="AH68:AH75" si="67">AB68*70%*12</f>
        <v>0</v>
      </c>
      <c r="AI68" s="34">
        <f t="shared" ref="AI68:AI75" si="68">AC68*70%*12</f>
        <v>0</v>
      </c>
      <c r="AJ68" s="34">
        <f t="shared" ref="AJ68:AJ75" si="69">AD68*70%*12</f>
        <v>0</v>
      </c>
      <c r="AK68" s="35">
        <f t="shared" ref="AK68:AK75" si="70">AE68*70%*12</f>
        <v>0</v>
      </c>
      <c r="AL68" s="44">
        <v>0</v>
      </c>
      <c r="AM68" s="20">
        <f t="shared" ref="AM68:AM75" si="71">IF($AL68=1,AF68,AF68*0.75)</f>
        <v>4838.3999999999996</v>
      </c>
      <c r="AN68" s="20">
        <f t="shared" ref="AN68:AN75" si="72">IF($AL68=1,AG68,AF68*(1-0.75)+AG68*0.75)</f>
        <v>1612.7999999999997</v>
      </c>
      <c r="AO68" s="20">
        <f t="shared" ref="AO68:AO75" si="73">IF($AL68=1,AH68,AG68*(1-0.75)+AH68*0.75)</f>
        <v>0</v>
      </c>
      <c r="AP68" s="20">
        <f t="shared" ref="AP68:AP75" si="74">IF($AL68=1,AI68,AH68*(1-0.75)+AI68*0.75)</f>
        <v>0</v>
      </c>
      <c r="AQ68" s="20">
        <f t="shared" ref="AQ68:AQ75" si="75">IF($AL68=1,AJ68,AI68*(1-0.75)+AJ68*0.75)</f>
        <v>0</v>
      </c>
      <c r="AR68" s="19">
        <f t="shared" ref="AR68:AR75" si="76">IF($AL68=1,AK68,AJ68*(1-0.75)+AK68*0.75)</f>
        <v>0</v>
      </c>
      <c r="AS68" s="36">
        <f t="shared" ref="AS68:AS75" si="77">AM68/2</f>
        <v>2419.1999999999998</v>
      </c>
      <c r="AT68" s="34">
        <f>SUM($AM68:AM68)+AN68/2</f>
        <v>5644.7999999999993</v>
      </c>
      <c r="AU68" s="34">
        <f>SUM($AM68:AN68)+AO68/2</f>
        <v>6451.1999999999989</v>
      </c>
      <c r="AV68" s="34">
        <f>SUM($AM68:AO68)+AP68/2</f>
        <v>6451.1999999999989</v>
      </c>
      <c r="AW68" s="34">
        <f>SUM($AM68:AP68)+AQ68/2</f>
        <v>6451.1999999999989</v>
      </c>
      <c r="AX68" s="35">
        <f>SUM($AM68:AQ68)+AR68/2</f>
        <v>6451.1999999999989</v>
      </c>
      <c r="AZ68" s="36">
        <v>0</v>
      </c>
      <c r="BA68" s="34">
        <v>0</v>
      </c>
      <c r="BB68" s="34">
        <v>0</v>
      </c>
      <c r="BC68" s="34">
        <v>0</v>
      </c>
      <c r="BD68" s="34">
        <v>0</v>
      </c>
      <c r="BE68" s="35">
        <v>0</v>
      </c>
    </row>
    <row r="69" spans="1:63" x14ac:dyDescent="0.3">
      <c r="A69" s="50">
        <v>66</v>
      </c>
      <c r="B69" s="49" t="s">
        <v>19</v>
      </c>
      <c r="C69" s="47">
        <v>2028</v>
      </c>
      <c r="D69" s="48">
        <v>3404</v>
      </c>
      <c r="E69" s="47">
        <v>50</v>
      </c>
      <c r="F69" s="46">
        <f t="shared" si="53"/>
        <v>0</v>
      </c>
      <c r="G69" s="46">
        <f t="shared" si="54"/>
        <v>0</v>
      </c>
      <c r="H69" s="46">
        <f t="shared" si="55"/>
        <v>4767.5250000000005</v>
      </c>
      <c r="I69" s="46">
        <f t="shared" si="56"/>
        <v>11718.000000000002</v>
      </c>
      <c r="J69" s="46">
        <f t="shared" si="57"/>
        <v>14098.875</v>
      </c>
      <c r="K69" s="46">
        <f t="shared" si="58"/>
        <v>14296.800000000001</v>
      </c>
      <c r="L69" s="45" t="s">
        <v>13</v>
      </c>
      <c r="N69" s="3" t="s">
        <v>3</v>
      </c>
      <c r="P69" t="s">
        <v>123</v>
      </c>
      <c r="Q69" t="s">
        <v>5</v>
      </c>
      <c r="R69" t="s">
        <v>12</v>
      </c>
      <c r="S69" s="2" t="s">
        <v>9</v>
      </c>
      <c r="T69" s="36">
        <v>0</v>
      </c>
      <c r="U69" s="34">
        <v>0</v>
      </c>
      <c r="V69" s="34">
        <v>3027</v>
      </c>
      <c r="W69" s="34">
        <v>377</v>
      </c>
      <c r="X69" s="34">
        <v>0</v>
      </c>
      <c r="Y69" s="35">
        <v>0</v>
      </c>
      <c r="Z69" s="34">
        <f t="shared" si="59"/>
        <v>0</v>
      </c>
      <c r="AA69" s="34">
        <f t="shared" si="60"/>
        <v>0</v>
      </c>
      <c r="AB69" s="34">
        <f t="shared" si="61"/>
        <v>1513.5</v>
      </c>
      <c r="AC69" s="34">
        <f t="shared" si="62"/>
        <v>188.5</v>
      </c>
      <c r="AD69" s="34">
        <f t="shared" si="63"/>
        <v>0</v>
      </c>
      <c r="AE69" s="34">
        <f t="shared" si="64"/>
        <v>0</v>
      </c>
      <c r="AF69" s="36">
        <f t="shared" si="65"/>
        <v>0</v>
      </c>
      <c r="AG69" s="34">
        <f t="shared" si="66"/>
        <v>0</v>
      </c>
      <c r="AH69" s="34">
        <f t="shared" si="67"/>
        <v>12713.400000000001</v>
      </c>
      <c r="AI69" s="34">
        <f t="shared" si="68"/>
        <v>1583.3999999999999</v>
      </c>
      <c r="AJ69" s="34">
        <f t="shared" si="69"/>
        <v>0</v>
      </c>
      <c r="AK69" s="35">
        <f t="shared" si="70"/>
        <v>0</v>
      </c>
      <c r="AL69" s="44">
        <v>0</v>
      </c>
      <c r="AM69" s="20">
        <f t="shared" si="71"/>
        <v>0</v>
      </c>
      <c r="AN69" s="20">
        <f t="shared" si="72"/>
        <v>0</v>
      </c>
      <c r="AO69" s="20">
        <f t="shared" si="73"/>
        <v>9535.0500000000011</v>
      </c>
      <c r="AP69" s="20">
        <f t="shared" si="74"/>
        <v>4365.9000000000005</v>
      </c>
      <c r="AQ69" s="20">
        <f t="shared" si="75"/>
        <v>395.84999999999997</v>
      </c>
      <c r="AR69" s="19">
        <f t="shared" si="76"/>
        <v>0</v>
      </c>
      <c r="AS69" s="36">
        <f t="shared" si="77"/>
        <v>0</v>
      </c>
      <c r="AT69" s="34">
        <f>SUM($AM69:AM69)+AN69/2</f>
        <v>0</v>
      </c>
      <c r="AU69" s="34">
        <f>SUM($AM69:AN69)+AO69/2</f>
        <v>4767.5250000000005</v>
      </c>
      <c r="AV69" s="34">
        <f>SUM($AM69:AO69)+AP69/2</f>
        <v>11718.000000000002</v>
      </c>
      <c r="AW69" s="34">
        <f>SUM($AM69:AP69)+AQ69/2</f>
        <v>14098.875</v>
      </c>
      <c r="AX69" s="35">
        <f>SUM($AM69:AQ69)+AR69/2</f>
        <v>14296.800000000001</v>
      </c>
      <c r="AZ69" s="36">
        <v>0</v>
      </c>
      <c r="BA69" s="34">
        <v>0</v>
      </c>
      <c r="BB69" s="34">
        <v>0</v>
      </c>
      <c r="BC69" s="34">
        <v>0</v>
      </c>
      <c r="BD69" s="34">
        <v>0</v>
      </c>
      <c r="BE69" s="35">
        <v>0</v>
      </c>
    </row>
    <row r="70" spans="1:63" x14ac:dyDescent="0.3">
      <c r="A70" s="50">
        <v>67</v>
      </c>
      <c r="B70" s="49" t="s">
        <v>19</v>
      </c>
      <c r="C70" s="47">
        <v>2028</v>
      </c>
      <c r="D70" s="48">
        <v>2000</v>
      </c>
      <c r="E70" s="47">
        <v>50</v>
      </c>
      <c r="F70" s="46">
        <f t="shared" si="53"/>
        <v>0</v>
      </c>
      <c r="G70" s="46">
        <f t="shared" si="54"/>
        <v>0</v>
      </c>
      <c r="H70" s="46">
        <f t="shared" si="55"/>
        <v>3150</v>
      </c>
      <c r="I70" s="46">
        <f t="shared" si="56"/>
        <v>7350</v>
      </c>
      <c r="J70" s="46">
        <f t="shared" si="57"/>
        <v>8400</v>
      </c>
      <c r="K70" s="46">
        <f t="shared" si="58"/>
        <v>8400</v>
      </c>
      <c r="L70" s="45" t="s">
        <v>13</v>
      </c>
      <c r="N70" s="3" t="s">
        <v>3</v>
      </c>
      <c r="O70" s="212" t="s">
        <v>122</v>
      </c>
      <c r="P70" s="212" t="s">
        <v>123</v>
      </c>
      <c r="Q70" t="s">
        <v>4</v>
      </c>
      <c r="R70" t="s">
        <v>12</v>
      </c>
      <c r="S70" s="2" t="s">
        <v>9</v>
      </c>
      <c r="T70" s="36">
        <v>0</v>
      </c>
      <c r="U70" s="34">
        <v>0</v>
      </c>
      <c r="V70" s="34">
        <v>2000</v>
      </c>
      <c r="W70" s="34">
        <v>0</v>
      </c>
      <c r="X70" s="34">
        <v>0</v>
      </c>
      <c r="Y70" s="35">
        <v>0</v>
      </c>
      <c r="Z70" s="34">
        <f t="shared" si="59"/>
        <v>0</v>
      </c>
      <c r="AA70" s="34">
        <f t="shared" si="60"/>
        <v>0</v>
      </c>
      <c r="AB70" s="34">
        <f t="shared" si="61"/>
        <v>1000</v>
      </c>
      <c r="AC70" s="34">
        <f t="shared" si="62"/>
        <v>0</v>
      </c>
      <c r="AD70" s="34">
        <f t="shared" si="63"/>
        <v>0</v>
      </c>
      <c r="AE70" s="34">
        <f t="shared" si="64"/>
        <v>0</v>
      </c>
      <c r="AF70" s="36">
        <f t="shared" si="65"/>
        <v>0</v>
      </c>
      <c r="AG70" s="34">
        <f t="shared" si="66"/>
        <v>0</v>
      </c>
      <c r="AH70" s="34">
        <f t="shared" si="67"/>
        <v>8400</v>
      </c>
      <c r="AI70" s="34">
        <f t="shared" si="68"/>
        <v>0</v>
      </c>
      <c r="AJ70" s="34">
        <f t="shared" si="69"/>
        <v>0</v>
      </c>
      <c r="AK70" s="35">
        <f t="shared" si="70"/>
        <v>0</v>
      </c>
      <c r="AL70" s="44">
        <v>0</v>
      </c>
      <c r="AM70" s="20">
        <f t="shared" si="71"/>
        <v>0</v>
      </c>
      <c r="AN70" s="20">
        <f t="shared" si="72"/>
        <v>0</v>
      </c>
      <c r="AO70" s="20">
        <f t="shared" si="73"/>
        <v>6300</v>
      </c>
      <c r="AP70" s="20">
        <f t="shared" si="74"/>
        <v>2100</v>
      </c>
      <c r="AQ70" s="20">
        <f t="shared" si="75"/>
        <v>0</v>
      </c>
      <c r="AR70" s="19">
        <f t="shared" si="76"/>
        <v>0</v>
      </c>
      <c r="AS70" s="36">
        <f t="shared" si="77"/>
        <v>0</v>
      </c>
      <c r="AT70" s="34">
        <f>SUM($AM70:AM70)+AN70/2</f>
        <v>0</v>
      </c>
      <c r="AU70" s="34">
        <f>SUM($AM70:AN70)+AO70/2</f>
        <v>3150</v>
      </c>
      <c r="AV70" s="34">
        <f>SUM($AM70:AO70)+AP70/2</f>
        <v>7350</v>
      </c>
      <c r="AW70" s="34">
        <f>SUM($AM70:AP70)+AQ70/2</f>
        <v>8400</v>
      </c>
      <c r="AX70" s="35">
        <f>SUM($AM70:AQ70)+AR70/2</f>
        <v>8400</v>
      </c>
      <c r="AZ70" s="36">
        <v>0</v>
      </c>
      <c r="BA70" s="34">
        <v>0</v>
      </c>
      <c r="BB70" s="34">
        <v>0</v>
      </c>
      <c r="BC70" s="34">
        <v>0</v>
      </c>
      <c r="BD70" s="34">
        <v>0</v>
      </c>
      <c r="BE70" s="35">
        <v>0</v>
      </c>
    </row>
    <row r="71" spans="1:63" x14ac:dyDescent="0.3">
      <c r="A71" s="50">
        <v>68</v>
      </c>
      <c r="B71" s="49" t="s">
        <v>19</v>
      </c>
      <c r="C71" s="47">
        <v>2026</v>
      </c>
      <c r="D71" s="48">
        <v>13044</v>
      </c>
      <c r="E71" s="47">
        <v>50</v>
      </c>
      <c r="F71" s="46">
        <f t="shared" si="53"/>
        <v>13940.324999999999</v>
      </c>
      <c r="G71" s="46">
        <f t="shared" si="54"/>
        <v>39131.399999999994</v>
      </c>
      <c r="H71" s="46">
        <f t="shared" si="55"/>
        <v>52583.474999999991</v>
      </c>
      <c r="I71" s="46">
        <f t="shared" si="56"/>
        <v>54784.799999999996</v>
      </c>
      <c r="J71" s="46">
        <f t="shared" si="57"/>
        <v>54784.799999999996</v>
      </c>
      <c r="K71" s="46">
        <f t="shared" si="58"/>
        <v>54784.799999999996</v>
      </c>
      <c r="L71" s="45" t="s">
        <v>13</v>
      </c>
      <c r="N71" s="3" t="s">
        <v>3</v>
      </c>
      <c r="O71" t="s">
        <v>122</v>
      </c>
      <c r="P71" t="s">
        <v>10</v>
      </c>
      <c r="Q71" t="s">
        <v>4</v>
      </c>
      <c r="R71" t="s">
        <v>12</v>
      </c>
      <c r="S71" s="2" t="s">
        <v>9</v>
      </c>
      <c r="T71" s="36">
        <v>8851</v>
      </c>
      <c r="U71" s="34">
        <v>4193</v>
      </c>
      <c r="V71" s="34">
        <v>0</v>
      </c>
      <c r="W71" s="34">
        <v>0</v>
      </c>
      <c r="X71" s="34">
        <v>0</v>
      </c>
      <c r="Y71" s="35">
        <v>0</v>
      </c>
      <c r="Z71" s="34">
        <f t="shared" si="59"/>
        <v>4425.5</v>
      </c>
      <c r="AA71" s="34">
        <f t="shared" si="60"/>
        <v>2096.5</v>
      </c>
      <c r="AB71" s="34">
        <f t="shared" si="61"/>
        <v>0</v>
      </c>
      <c r="AC71" s="34">
        <f t="shared" si="62"/>
        <v>0</v>
      </c>
      <c r="AD71" s="34">
        <f t="shared" si="63"/>
        <v>0</v>
      </c>
      <c r="AE71" s="34">
        <f t="shared" si="64"/>
        <v>0</v>
      </c>
      <c r="AF71" s="36">
        <f t="shared" si="65"/>
        <v>37174.199999999997</v>
      </c>
      <c r="AG71" s="34">
        <f t="shared" si="66"/>
        <v>17610.599999999999</v>
      </c>
      <c r="AH71" s="34">
        <f t="shared" si="67"/>
        <v>0</v>
      </c>
      <c r="AI71" s="34">
        <f t="shared" si="68"/>
        <v>0</v>
      </c>
      <c r="AJ71" s="34">
        <f t="shared" si="69"/>
        <v>0</v>
      </c>
      <c r="AK71" s="35">
        <f t="shared" si="70"/>
        <v>0</v>
      </c>
      <c r="AL71" s="44">
        <v>0</v>
      </c>
      <c r="AM71" s="20">
        <f t="shared" si="71"/>
        <v>27880.649999999998</v>
      </c>
      <c r="AN71" s="20">
        <f t="shared" si="72"/>
        <v>22501.5</v>
      </c>
      <c r="AO71" s="20">
        <f t="shared" si="73"/>
        <v>4402.6499999999996</v>
      </c>
      <c r="AP71" s="20">
        <f t="shared" si="74"/>
        <v>0</v>
      </c>
      <c r="AQ71" s="20">
        <f t="shared" si="75"/>
        <v>0</v>
      </c>
      <c r="AR71" s="19">
        <f t="shared" si="76"/>
        <v>0</v>
      </c>
      <c r="AS71" s="36">
        <f t="shared" si="77"/>
        <v>13940.324999999999</v>
      </c>
      <c r="AT71" s="34">
        <f>SUM($AM71:AM71)+AN71/2</f>
        <v>39131.399999999994</v>
      </c>
      <c r="AU71" s="34">
        <f>SUM($AM71:AN71)+AO71/2</f>
        <v>52583.474999999991</v>
      </c>
      <c r="AV71" s="34">
        <f>SUM($AM71:AO71)+AP71/2</f>
        <v>54784.799999999996</v>
      </c>
      <c r="AW71" s="34">
        <f>SUM($AM71:AP71)+AQ71/2</f>
        <v>54784.799999999996</v>
      </c>
      <c r="AX71" s="35">
        <f>SUM($AM71:AQ71)+AR71/2</f>
        <v>54784.799999999996</v>
      </c>
      <c r="AZ71" s="36">
        <v>0</v>
      </c>
      <c r="BA71" s="34">
        <v>0</v>
      </c>
      <c r="BB71" s="34">
        <v>0</v>
      </c>
      <c r="BC71" s="34">
        <v>0</v>
      </c>
      <c r="BD71" s="34">
        <v>0</v>
      </c>
      <c r="BE71" s="35">
        <v>0</v>
      </c>
    </row>
    <row r="72" spans="1:63" x14ac:dyDescent="0.3">
      <c r="A72" s="50">
        <v>69</v>
      </c>
      <c r="B72" s="49" t="s">
        <v>18</v>
      </c>
      <c r="C72" s="47">
        <v>2031</v>
      </c>
      <c r="D72" s="48">
        <v>4500</v>
      </c>
      <c r="E72" s="47">
        <v>80</v>
      </c>
      <c r="F72" s="46">
        <f t="shared" si="53"/>
        <v>0</v>
      </c>
      <c r="G72" s="46">
        <f t="shared" si="54"/>
        <v>0</v>
      </c>
      <c r="H72" s="46">
        <f t="shared" si="55"/>
        <v>0</v>
      </c>
      <c r="I72" s="46">
        <f t="shared" si="56"/>
        <v>0</v>
      </c>
      <c r="J72" s="46">
        <f t="shared" si="57"/>
        <v>0</v>
      </c>
      <c r="K72" s="46">
        <f t="shared" si="58"/>
        <v>7560</v>
      </c>
      <c r="L72" s="45" t="s">
        <v>17</v>
      </c>
      <c r="N72" s="3" t="s">
        <v>6</v>
      </c>
      <c r="O72" t="s">
        <v>122</v>
      </c>
      <c r="P72" t="s">
        <v>123</v>
      </c>
      <c r="Q72" t="s">
        <v>4</v>
      </c>
      <c r="R72" t="s">
        <v>12</v>
      </c>
      <c r="S72" s="2" t="s">
        <v>9</v>
      </c>
      <c r="T72" s="36">
        <v>0</v>
      </c>
      <c r="U72" s="34">
        <v>0</v>
      </c>
      <c r="V72" s="34">
        <v>0</v>
      </c>
      <c r="W72" s="34">
        <v>0</v>
      </c>
      <c r="X72" s="34">
        <v>0</v>
      </c>
      <c r="Y72" s="35">
        <v>3000</v>
      </c>
      <c r="Z72" s="34">
        <f t="shared" si="59"/>
        <v>0</v>
      </c>
      <c r="AA72" s="34">
        <f t="shared" si="60"/>
        <v>0</v>
      </c>
      <c r="AB72" s="34">
        <f t="shared" si="61"/>
        <v>0</v>
      </c>
      <c r="AC72" s="34">
        <f t="shared" si="62"/>
        <v>0</v>
      </c>
      <c r="AD72" s="34">
        <f t="shared" si="63"/>
        <v>0</v>
      </c>
      <c r="AE72" s="34">
        <f t="shared" si="64"/>
        <v>2400</v>
      </c>
      <c r="AF72" s="36">
        <f t="shared" si="65"/>
        <v>0</v>
      </c>
      <c r="AG72" s="34">
        <f t="shared" si="66"/>
        <v>0</v>
      </c>
      <c r="AH72" s="34">
        <f t="shared" si="67"/>
        <v>0</v>
      </c>
      <c r="AI72" s="34">
        <f t="shared" si="68"/>
        <v>0</v>
      </c>
      <c r="AJ72" s="34">
        <f t="shared" si="69"/>
        <v>0</v>
      </c>
      <c r="AK72" s="35">
        <f t="shared" si="70"/>
        <v>20160</v>
      </c>
      <c r="AL72" s="44">
        <v>0</v>
      </c>
      <c r="AM72" s="20">
        <f t="shared" si="71"/>
        <v>0</v>
      </c>
      <c r="AN72" s="20">
        <f t="shared" si="72"/>
        <v>0</v>
      </c>
      <c r="AO72" s="20">
        <f t="shared" si="73"/>
        <v>0</v>
      </c>
      <c r="AP72" s="20">
        <f t="shared" si="74"/>
        <v>0</v>
      </c>
      <c r="AQ72" s="20">
        <f t="shared" si="75"/>
        <v>0</v>
      </c>
      <c r="AR72" s="19">
        <f t="shared" si="76"/>
        <v>15120</v>
      </c>
      <c r="AS72" s="36">
        <f t="shared" si="77"/>
        <v>0</v>
      </c>
      <c r="AT72" s="34">
        <f>SUM($AM72:AM72)+AN72/2</f>
        <v>0</v>
      </c>
      <c r="AU72" s="34">
        <f>SUM($AM72:AN72)+AO72/2</f>
        <v>0</v>
      </c>
      <c r="AV72" s="34">
        <f>SUM($AM72:AO72)+AP72/2</f>
        <v>0</v>
      </c>
      <c r="AW72" s="34">
        <f>SUM($AM72:AP72)+AQ72/2</f>
        <v>0</v>
      </c>
      <c r="AX72" s="35">
        <f>SUM($AM72:AQ72)+AR72/2</f>
        <v>7560</v>
      </c>
      <c r="AZ72" s="36">
        <v>0</v>
      </c>
      <c r="BA72" s="34">
        <v>0</v>
      </c>
      <c r="BB72" s="34">
        <v>0</v>
      </c>
      <c r="BC72" s="34">
        <v>0</v>
      </c>
      <c r="BD72" s="34">
        <v>0</v>
      </c>
      <c r="BE72" s="35">
        <v>0</v>
      </c>
    </row>
    <row r="73" spans="1:63" x14ac:dyDescent="0.3">
      <c r="A73" s="50">
        <v>70</v>
      </c>
      <c r="B73" s="49" t="s">
        <v>14</v>
      </c>
      <c r="C73" s="47">
        <v>2026</v>
      </c>
      <c r="D73" s="48">
        <v>2800</v>
      </c>
      <c r="E73" s="47">
        <v>50</v>
      </c>
      <c r="F73" s="46">
        <f t="shared" si="53"/>
        <v>4409.9999999999991</v>
      </c>
      <c r="G73" s="46">
        <f t="shared" si="54"/>
        <v>10289.999999999998</v>
      </c>
      <c r="H73" s="46">
        <f t="shared" si="55"/>
        <v>11759.999999999998</v>
      </c>
      <c r="I73" s="46">
        <f t="shared" si="56"/>
        <v>11759.999999999998</v>
      </c>
      <c r="J73" s="46">
        <f t="shared" si="57"/>
        <v>11759.999999999998</v>
      </c>
      <c r="K73" s="46">
        <f t="shared" si="58"/>
        <v>11759.999999999998</v>
      </c>
      <c r="L73" s="45" t="s">
        <v>13</v>
      </c>
      <c r="N73" s="3" t="s">
        <v>3</v>
      </c>
      <c r="O73" t="s">
        <v>122</v>
      </c>
      <c r="P73" s="212" t="s">
        <v>123</v>
      </c>
      <c r="Q73" t="s">
        <v>4</v>
      </c>
      <c r="R73" t="s">
        <v>12</v>
      </c>
      <c r="S73" s="2" t="s">
        <v>9</v>
      </c>
      <c r="T73" s="36">
        <v>2800</v>
      </c>
      <c r="U73" s="34">
        <v>0</v>
      </c>
      <c r="V73" s="34">
        <v>0</v>
      </c>
      <c r="W73" s="34">
        <v>0</v>
      </c>
      <c r="X73" s="34">
        <v>0</v>
      </c>
      <c r="Y73" s="35">
        <v>0</v>
      </c>
      <c r="Z73" s="34">
        <f t="shared" si="59"/>
        <v>1400</v>
      </c>
      <c r="AA73" s="34">
        <f t="shared" si="60"/>
        <v>0</v>
      </c>
      <c r="AB73" s="34">
        <f t="shared" si="61"/>
        <v>0</v>
      </c>
      <c r="AC73" s="34">
        <f t="shared" si="62"/>
        <v>0</v>
      </c>
      <c r="AD73" s="34">
        <f t="shared" si="63"/>
        <v>0</v>
      </c>
      <c r="AE73" s="34">
        <f t="shared" si="64"/>
        <v>0</v>
      </c>
      <c r="AF73" s="36">
        <f t="shared" si="65"/>
        <v>11759.999999999998</v>
      </c>
      <c r="AG73" s="34">
        <f t="shared" si="66"/>
        <v>0</v>
      </c>
      <c r="AH73" s="34">
        <f t="shared" si="67"/>
        <v>0</v>
      </c>
      <c r="AI73" s="34">
        <f t="shared" si="68"/>
        <v>0</v>
      </c>
      <c r="AJ73" s="34">
        <f t="shared" si="69"/>
        <v>0</v>
      </c>
      <c r="AK73" s="35">
        <f t="shared" si="70"/>
        <v>0</v>
      </c>
      <c r="AL73" s="44">
        <v>0</v>
      </c>
      <c r="AM73" s="20">
        <f t="shared" si="71"/>
        <v>8819.9999999999982</v>
      </c>
      <c r="AN73" s="20">
        <f t="shared" si="72"/>
        <v>2939.9999999999995</v>
      </c>
      <c r="AO73" s="20">
        <f t="shared" si="73"/>
        <v>0</v>
      </c>
      <c r="AP73" s="20">
        <f t="shared" si="74"/>
        <v>0</v>
      </c>
      <c r="AQ73" s="20">
        <f t="shared" si="75"/>
        <v>0</v>
      </c>
      <c r="AR73" s="19">
        <f t="shared" si="76"/>
        <v>0</v>
      </c>
      <c r="AS73" s="36">
        <f t="shared" si="77"/>
        <v>4409.9999999999991</v>
      </c>
      <c r="AT73" s="34">
        <f>SUM($AM73:AM73)+AN73/2</f>
        <v>10289.999999999998</v>
      </c>
      <c r="AU73" s="34">
        <f>SUM($AM73:AN73)+AO73/2</f>
        <v>11759.999999999998</v>
      </c>
      <c r="AV73" s="34">
        <f>SUM($AM73:AO73)+AP73/2</f>
        <v>11759.999999999998</v>
      </c>
      <c r="AW73" s="34">
        <f>SUM($AM73:AP73)+AQ73/2</f>
        <v>11759.999999999998</v>
      </c>
      <c r="AX73" s="35">
        <f>SUM($AM73:AQ73)+AR73/2</f>
        <v>11759.999999999998</v>
      </c>
      <c r="AZ73" s="36">
        <v>0</v>
      </c>
      <c r="BA73" s="34">
        <v>0</v>
      </c>
      <c r="BB73" s="34">
        <v>0</v>
      </c>
      <c r="BC73" s="34">
        <v>0</v>
      </c>
      <c r="BD73" s="34">
        <v>0</v>
      </c>
      <c r="BE73" s="35">
        <v>0</v>
      </c>
    </row>
    <row r="74" spans="1:63" x14ac:dyDescent="0.3">
      <c r="A74" s="50">
        <v>71</v>
      </c>
      <c r="B74" s="49" t="s">
        <v>16</v>
      </c>
      <c r="C74" s="47">
        <v>2026</v>
      </c>
      <c r="D74" s="51">
        <v>916</v>
      </c>
      <c r="E74" s="47">
        <v>50</v>
      </c>
      <c r="F74" s="46">
        <f t="shared" si="53"/>
        <v>1442.6999999999998</v>
      </c>
      <c r="G74" s="46">
        <f t="shared" si="54"/>
        <v>3366.2999999999997</v>
      </c>
      <c r="H74" s="46">
        <f t="shared" si="55"/>
        <v>3847.2</v>
      </c>
      <c r="I74" s="46">
        <f t="shared" si="56"/>
        <v>3847.2</v>
      </c>
      <c r="J74" s="46">
        <f t="shared" si="57"/>
        <v>3847.2</v>
      </c>
      <c r="K74" s="46">
        <f t="shared" si="58"/>
        <v>3847.2</v>
      </c>
      <c r="L74" s="45" t="s">
        <v>15</v>
      </c>
      <c r="N74" s="3" t="s">
        <v>6</v>
      </c>
      <c r="P74" t="s">
        <v>122</v>
      </c>
      <c r="Q74" t="s">
        <v>5</v>
      </c>
      <c r="R74" t="s">
        <v>12</v>
      </c>
      <c r="S74" s="2" t="s">
        <v>9</v>
      </c>
      <c r="T74" s="36">
        <v>916</v>
      </c>
      <c r="U74" s="34">
        <v>0</v>
      </c>
      <c r="V74" s="34">
        <v>0</v>
      </c>
      <c r="W74" s="34">
        <v>0</v>
      </c>
      <c r="X74" s="34">
        <v>0</v>
      </c>
      <c r="Y74" s="35">
        <v>0</v>
      </c>
      <c r="Z74" s="34">
        <f t="shared" si="59"/>
        <v>458</v>
      </c>
      <c r="AA74" s="34">
        <f t="shared" si="60"/>
        <v>0</v>
      </c>
      <c r="AB74" s="34">
        <f t="shared" si="61"/>
        <v>0</v>
      </c>
      <c r="AC74" s="34">
        <f t="shared" si="62"/>
        <v>0</v>
      </c>
      <c r="AD74" s="34">
        <f t="shared" si="63"/>
        <v>0</v>
      </c>
      <c r="AE74" s="34">
        <f t="shared" si="64"/>
        <v>0</v>
      </c>
      <c r="AF74" s="36">
        <f t="shared" si="65"/>
        <v>3847.2</v>
      </c>
      <c r="AG74" s="34">
        <f t="shared" si="66"/>
        <v>0</v>
      </c>
      <c r="AH74" s="34">
        <f t="shared" si="67"/>
        <v>0</v>
      </c>
      <c r="AI74" s="34">
        <f t="shared" si="68"/>
        <v>0</v>
      </c>
      <c r="AJ74" s="34">
        <f t="shared" si="69"/>
        <v>0</v>
      </c>
      <c r="AK74" s="35">
        <f t="shared" si="70"/>
        <v>0</v>
      </c>
      <c r="AL74" s="44">
        <v>0</v>
      </c>
      <c r="AM74" s="20">
        <f t="shared" si="71"/>
        <v>2885.3999999999996</v>
      </c>
      <c r="AN74" s="20">
        <f t="shared" si="72"/>
        <v>961.8</v>
      </c>
      <c r="AO74" s="20">
        <f t="shared" si="73"/>
        <v>0</v>
      </c>
      <c r="AP74" s="20">
        <f t="shared" si="74"/>
        <v>0</v>
      </c>
      <c r="AQ74" s="20">
        <f t="shared" si="75"/>
        <v>0</v>
      </c>
      <c r="AR74" s="19">
        <f t="shared" si="76"/>
        <v>0</v>
      </c>
      <c r="AS74" s="36">
        <f t="shared" si="77"/>
        <v>1442.6999999999998</v>
      </c>
      <c r="AT74" s="34">
        <f>SUM($AM74:AM74)+AN74/2</f>
        <v>3366.2999999999997</v>
      </c>
      <c r="AU74" s="34">
        <f>SUM($AM74:AN74)+AO74/2</f>
        <v>3847.2</v>
      </c>
      <c r="AV74" s="34">
        <f>SUM($AM74:AO74)+AP74/2</f>
        <v>3847.2</v>
      </c>
      <c r="AW74" s="34">
        <f>SUM($AM74:AP74)+AQ74/2</f>
        <v>3847.2</v>
      </c>
      <c r="AX74" s="35">
        <f>SUM($AM74:AQ74)+AR74/2</f>
        <v>3847.2</v>
      </c>
      <c r="AZ74" s="36">
        <v>0</v>
      </c>
      <c r="BA74" s="34">
        <v>0</v>
      </c>
      <c r="BB74" s="34">
        <v>0</v>
      </c>
      <c r="BC74" s="34">
        <v>0</v>
      </c>
      <c r="BD74" s="34">
        <v>0</v>
      </c>
      <c r="BE74" s="35">
        <v>0</v>
      </c>
    </row>
    <row r="75" spans="1:63" x14ac:dyDescent="0.3">
      <c r="A75" s="50">
        <v>72</v>
      </c>
      <c r="B75" s="49" t="s">
        <v>14</v>
      </c>
      <c r="C75" s="47">
        <v>2026</v>
      </c>
      <c r="D75" s="48">
        <v>917</v>
      </c>
      <c r="E75" s="47">
        <v>50</v>
      </c>
      <c r="F75" s="46">
        <f t="shared" si="53"/>
        <v>1444.2749999999999</v>
      </c>
      <c r="G75" s="46">
        <f t="shared" si="54"/>
        <v>3369.9749999999995</v>
      </c>
      <c r="H75" s="46">
        <f t="shared" si="55"/>
        <v>3851.3999999999996</v>
      </c>
      <c r="I75" s="46">
        <f t="shared" si="56"/>
        <v>3851.3999999999996</v>
      </c>
      <c r="J75" s="46">
        <f t="shared" si="57"/>
        <v>3851.3999999999996</v>
      </c>
      <c r="K75" s="46">
        <f t="shared" si="58"/>
        <v>3851.3999999999996</v>
      </c>
      <c r="L75" s="45" t="s">
        <v>13</v>
      </c>
      <c r="N75" s="3" t="s">
        <v>3</v>
      </c>
      <c r="P75" t="s">
        <v>122</v>
      </c>
      <c r="Q75" t="s">
        <v>5</v>
      </c>
      <c r="R75" t="s">
        <v>12</v>
      </c>
      <c r="S75" s="2" t="s">
        <v>9</v>
      </c>
      <c r="T75" s="36">
        <v>917</v>
      </c>
      <c r="U75" s="34">
        <v>0</v>
      </c>
      <c r="V75" s="34">
        <v>0</v>
      </c>
      <c r="W75" s="34">
        <v>0</v>
      </c>
      <c r="X75" s="34">
        <v>0</v>
      </c>
      <c r="Y75" s="35">
        <v>0</v>
      </c>
      <c r="Z75" s="34">
        <f t="shared" si="59"/>
        <v>458.5</v>
      </c>
      <c r="AA75" s="34">
        <f t="shared" si="60"/>
        <v>0</v>
      </c>
      <c r="AB75" s="34">
        <f t="shared" si="61"/>
        <v>0</v>
      </c>
      <c r="AC75" s="34">
        <f t="shared" si="62"/>
        <v>0</v>
      </c>
      <c r="AD75" s="34">
        <f t="shared" si="63"/>
        <v>0</v>
      </c>
      <c r="AE75" s="34">
        <f t="shared" si="64"/>
        <v>0</v>
      </c>
      <c r="AF75" s="36">
        <f t="shared" si="65"/>
        <v>3851.3999999999996</v>
      </c>
      <c r="AG75" s="34">
        <f t="shared" si="66"/>
        <v>0</v>
      </c>
      <c r="AH75" s="34">
        <f t="shared" si="67"/>
        <v>0</v>
      </c>
      <c r="AI75" s="34">
        <f t="shared" si="68"/>
        <v>0</v>
      </c>
      <c r="AJ75" s="34">
        <f t="shared" si="69"/>
        <v>0</v>
      </c>
      <c r="AK75" s="35">
        <f t="shared" si="70"/>
        <v>0</v>
      </c>
      <c r="AL75" s="44">
        <v>0</v>
      </c>
      <c r="AM75" s="20">
        <f t="shared" si="71"/>
        <v>2888.5499999999997</v>
      </c>
      <c r="AN75" s="20">
        <f t="shared" si="72"/>
        <v>962.84999999999991</v>
      </c>
      <c r="AO75" s="20">
        <f t="shared" si="73"/>
        <v>0</v>
      </c>
      <c r="AP75" s="20">
        <f t="shared" si="74"/>
        <v>0</v>
      </c>
      <c r="AQ75" s="20">
        <f t="shared" si="75"/>
        <v>0</v>
      </c>
      <c r="AR75" s="19">
        <f t="shared" si="76"/>
        <v>0</v>
      </c>
      <c r="AS75" s="36">
        <f t="shared" si="77"/>
        <v>1444.2749999999999</v>
      </c>
      <c r="AT75" s="34">
        <f>SUM($AM75:AM75)+AN75/2</f>
        <v>3369.9749999999995</v>
      </c>
      <c r="AU75" s="34">
        <f>SUM($AM75:AN75)+AO75/2</f>
        <v>3851.3999999999996</v>
      </c>
      <c r="AV75" s="34">
        <f>SUM($AM75:AO75)+AP75/2</f>
        <v>3851.3999999999996</v>
      </c>
      <c r="AW75" s="34">
        <f>SUM($AM75:AP75)+AQ75/2</f>
        <v>3851.3999999999996</v>
      </c>
      <c r="AX75" s="35">
        <f>SUM($AM75:AQ75)+AR75/2</f>
        <v>3851.3999999999996</v>
      </c>
      <c r="AZ75" s="36">
        <v>0</v>
      </c>
      <c r="BA75" s="34">
        <v>0</v>
      </c>
      <c r="BB75" s="34">
        <v>0</v>
      </c>
      <c r="BC75" s="34">
        <v>0</v>
      </c>
      <c r="BD75" s="34">
        <v>0</v>
      </c>
      <c r="BE75" s="35">
        <v>0</v>
      </c>
    </row>
    <row r="76" spans="1:63" x14ac:dyDescent="0.3">
      <c r="AL76" s="43"/>
    </row>
    <row r="77" spans="1:63" s="9" customFormat="1" x14ac:dyDescent="0.3">
      <c r="A77" s="42"/>
      <c r="F77" s="18">
        <f t="shared" ref="F77:K77" si="78">SUM(F4:F75)</f>
        <v>237427.18500000003</v>
      </c>
      <c r="G77" s="18">
        <f t="shared" si="78"/>
        <v>626889.8550000001</v>
      </c>
      <c r="H77" s="18">
        <f t="shared" si="78"/>
        <v>910350.79499999993</v>
      </c>
      <c r="I77" s="18">
        <f t="shared" si="78"/>
        <v>1123622.385</v>
      </c>
      <c r="J77" s="18">
        <f t="shared" si="78"/>
        <v>1230354.9899999998</v>
      </c>
      <c r="K77" s="18">
        <f t="shared" si="78"/>
        <v>1276019.9099999997</v>
      </c>
      <c r="L77" s="225"/>
      <c r="N77" s="42"/>
      <c r="S77" s="41"/>
      <c r="T77" s="23">
        <f t="shared" ref="T77:AX77" si="79">SUM(T4:T75)</f>
        <v>84119.857142857145</v>
      </c>
      <c r="U77" s="18">
        <f t="shared" si="79"/>
        <v>40955</v>
      </c>
      <c r="V77" s="18">
        <f t="shared" si="79"/>
        <v>51564</v>
      </c>
      <c r="W77" s="18">
        <f t="shared" si="79"/>
        <v>29857</v>
      </c>
      <c r="X77" s="18">
        <f t="shared" si="79"/>
        <v>3339</v>
      </c>
      <c r="Y77" s="22">
        <f t="shared" si="79"/>
        <v>7708</v>
      </c>
      <c r="Z77" s="18">
        <f t="shared" si="79"/>
        <v>68791.757142857139</v>
      </c>
      <c r="AA77" s="18">
        <f t="shared" si="79"/>
        <v>29441.599999999999</v>
      </c>
      <c r="AB77" s="18">
        <f t="shared" si="79"/>
        <v>31501.5</v>
      </c>
      <c r="AC77" s="18">
        <f t="shared" si="79"/>
        <v>17713.400000000001</v>
      </c>
      <c r="AD77" s="18">
        <f t="shared" si="79"/>
        <v>2647</v>
      </c>
      <c r="AE77" s="18">
        <f t="shared" si="79"/>
        <v>5714</v>
      </c>
      <c r="AF77" s="23">
        <f t="shared" si="79"/>
        <v>577850.76</v>
      </c>
      <c r="AG77" s="18">
        <f t="shared" si="79"/>
        <v>247309.44000000003</v>
      </c>
      <c r="AH77" s="18">
        <f t="shared" si="79"/>
        <v>264612.59999999998</v>
      </c>
      <c r="AI77" s="18">
        <f t="shared" si="79"/>
        <v>148792.56</v>
      </c>
      <c r="AJ77" s="18">
        <f t="shared" si="79"/>
        <v>22234.799999999999</v>
      </c>
      <c r="AK77" s="22">
        <f t="shared" si="79"/>
        <v>47997.599999999999</v>
      </c>
      <c r="AL77" s="40">
        <f t="shared" si="79"/>
        <v>13</v>
      </c>
      <c r="AM77" s="18">
        <f t="shared" si="79"/>
        <v>474854.37000000005</v>
      </c>
      <c r="AN77" s="18">
        <f t="shared" si="79"/>
        <v>304070.96999999991</v>
      </c>
      <c r="AO77" s="18">
        <f t="shared" si="79"/>
        <v>262850.90999999997</v>
      </c>
      <c r="AP77" s="18">
        <f t="shared" si="79"/>
        <v>163692.27000000002</v>
      </c>
      <c r="AQ77" s="18">
        <f t="shared" si="79"/>
        <v>49772.94</v>
      </c>
      <c r="AR77" s="22">
        <f t="shared" si="79"/>
        <v>41556.9</v>
      </c>
      <c r="AS77" s="23">
        <f t="shared" si="79"/>
        <v>237427.18500000003</v>
      </c>
      <c r="AT77" s="18">
        <f t="shared" si="79"/>
        <v>626889.8550000001</v>
      </c>
      <c r="AU77" s="18">
        <f t="shared" si="79"/>
        <v>910350.79499999993</v>
      </c>
      <c r="AV77" s="18">
        <f t="shared" si="79"/>
        <v>1123622.385</v>
      </c>
      <c r="AW77" s="18">
        <f t="shared" si="79"/>
        <v>1230354.9899999998</v>
      </c>
      <c r="AX77" s="22">
        <f t="shared" si="79"/>
        <v>1276019.9099999997</v>
      </c>
      <c r="AZ77" s="23">
        <f t="shared" ref="AZ77:BE77" si="80">SUM(AZ4:AZ75)</f>
        <v>-24460.44</v>
      </c>
      <c r="BA77" s="18">
        <f t="shared" si="80"/>
        <v>-88725.119999999995</v>
      </c>
      <c r="BB77" s="18">
        <f t="shared" si="80"/>
        <v>-116891.58</v>
      </c>
      <c r="BC77" s="18">
        <f t="shared" si="80"/>
        <v>-61546.499999999993</v>
      </c>
      <c r="BD77" s="18">
        <f t="shared" si="80"/>
        <v>-14139</v>
      </c>
      <c r="BE77" s="22">
        <f t="shared" si="80"/>
        <v>-5230.7999999999956</v>
      </c>
      <c r="BF77" s="39"/>
    </row>
    <row r="78" spans="1:63" ht="15" thickBot="1" x14ac:dyDescent="0.35">
      <c r="A78" s="38"/>
      <c r="B78" s="37"/>
      <c r="C78" s="37"/>
      <c r="D78" s="37"/>
      <c r="E78" s="37"/>
      <c r="F78" s="37"/>
      <c r="G78" s="37"/>
      <c r="H78" s="37"/>
      <c r="I78" s="37"/>
      <c r="J78" s="37"/>
      <c r="Z78" s="34"/>
      <c r="AA78" s="34"/>
      <c r="AB78" s="34"/>
      <c r="AC78" s="34"/>
      <c r="AD78" s="34"/>
      <c r="AE78" s="34"/>
      <c r="AF78" s="36"/>
      <c r="AG78" s="34"/>
      <c r="AH78" s="34"/>
      <c r="AI78" s="34"/>
      <c r="AJ78" s="34"/>
      <c r="AK78" s="35"/>
      <c r="AM78" s="34"/>
      <c r="AN78" s="34"/>
      <c r="AO78" s="34"/>
      <c r="AP78" s="34"/>
      <c r="AQ78" s="34"/>
      <c r="AR78" s="34"/>
    </row>
    <row r="79" spans="1:63" s="11" customFormat="1" x14ac:dyDescent="0.3">
      <c r="A79" s="33" t="s">
        <v>11</v>
      </c>
      <c r="B79" s="29"/>
      <c r="C79" s="29"/>
      <c r="D79" s="31"/>
      <c r="E79" s="32"/>
      <c r="F79" s="31"/>
      <c r="G79" s="31"/>
      <c r="H79" s="31"/>
      <c r="I79" s="31"/>
      <c r="J79" s="31"/>
      <c r="K79" s="31"/>
      <c r="L79" s="28"/>
      <c r="N79" s="30"/>
      <c r="O79" s="29"/>
      <c r="P79" s="29"/>
      <c r="Q79" s="29"/>
      <c r="R79" s="29"/>
      <c r="S79" s="28"/>
      <c r="T79" s="30"/>
      <c r="U79" s="29"/>
      <c r="V79" s="29"/>
      <c r="W79" s="29"/>
      <c r="X79" s="29"/>
      <c r="Y79" s="28"/>
      <c r="Z79" s="29"/>
      <c r="AA79" s="29"/>
      <c r="AB79" s="29"/>
      <c r="AC79" s="29"/>
      <c r="AD79" s="29"/>
      <c r="AE79" s="29"/>
      <c r="AF79" s="30"/>
      <c r="AG79" s="29"/>
      <c r="AH79" s="29"/>
      <c r="AI79" s="29"/>
      <c r="AJ79" s="29"/>
      <c r="AK79" s="28"/>
      <c r="AL79" s="30"/>
      <c r="AM79" s="29"/>
      <c r="AN79" s="29"/>
      <c r="AO79" s="29"/>
      <c r="AP79" s="29"/>
      <c r="AQ79" s="29"/>
      <c r="AR79" s="28"/>
      <c r="AS79" s="30"/>
      <c r="AT79" s="29"/>
      <c r="AU79" s="29"/>
      <c r="AV79" s="29"/>
      <c r="AW79" s="29"/>
      <c r="AX79" s="28"/>
      <c r="AZ79" s="30"/>
      <c r="BA79" s="29"/>
      <c r="BB79" s="29"/>
      <c r="BC79" s="29"/>
      <c r="BD79" s="29"/>
      <c r="BE79" s="28"/>
      <c r="BF79" s="30"/>
      <c r="BG79" s="29"/>
      <c r="BH79" s="29"/>
      <c r="BI79" s="29"/>
      <c r="BJ79" s="29"/>
      <c r="BK79" s="28"/>
    </row>
    <row r="80" spans="1:63" s="4" customFormat="1" ht="15" thickBot="1" x14ac:dyDescent="0.35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5"/>
      <c r="N80" s="27"/>
      <c r="O80" s="26"/>
      <c r="P80" s="26"/>
      <c r="Q80" s="26"/>
      <c r="R80" s="26"/>
      <c r="S80" s="25"/>
      <c r="T80" s="27"/>
      <c r="U80" s="26"/>
      <c r="V80" s="26"/>
      <c r="W80" s="26"/>
      <c r="X80" s="26"/>
      <c r="Y80" s="25"/>
      <c r="Z80" s="26"/>
      <c r="AA80" s="26"/>
      <c r="AB80" s="26"/>
      <c r="AC80" s="26"/>
      <c r="AD80" s="26"/>
      <c r="AE80" s="26"/>
      <c r="AF80" s="27"/>
      <c r="AG80" s="26"/>
      <c r="AH80" s="26"/>
      <c r="AI80" s="26"/>
      <c r="AJ80" s="26"/>
      <c r="AK80" s="25"/>
      <c r="AL80" s="27"/>
      <c r="AM80" s="26"/>
      <c r="AN80" s="26"/>
      <c r="AO80" s="26"/>
      <c r="AP80" s="26"/>
      <c r="AQ80" s="26"/>
      <c r="AR80" s="25"/>
      <c r="AS80" s="27"/>
      <c r="AT80" s="26"/>
      <c r="AU80" s="26"/>
      <c r="AV80" s="26"/>
      <c r="AW80" s="26"/>
      <c r="AX80" s="25"/>
      <c r="AZ80" s="27"/>
      <c r="BA80" s="26"/>
      <c r="BB80" s="26"/>
      <c r="BC80" s="26"/>
      <c r="BD80" s="26"/>
      <c r="BE80" s="25"/>
      <c r="BF80" s="27"/>
      <c r="BG80" s="26"/>
      <c r="BH80" s="26"/>
      <c r="BI80" s="26"/>
      <c r="BJ80" s="26"/>
      <c r="BK80" s="25"/>
    </row>
    <row r="81" spans="1:58" s="11" customFormat="1" x14ac:dyDescent="0.3">
      <c r="A81" s="14"/>
      <c r="F81" s="24">
        <f t="shared" ref="F81:K81" si="81">F2</f>
        <v>2026</v>
      </c>
      <c r="G81" s="24">
        <f t="shared" si="81"/>
        <v>2027</v>
      </c>
      <c r="H81" s="24">
        <f t="shared" si="81"/>
        <v>2028</v>
      </c>
      <c r="I81" s="24">
        <f t="shared" si="81"/>
        <v>2029</v>
      </c>
      <c r="J81" s="24">
        <f t="shared" si="81"/>
        <v>2030</v>
      </c>
      <c r="K81" s="24">
        <f t="shared" si="81"/>
        <v>2031</v>
      </c>
      <c r="L81" s="13"/>
      <c r="N81" s="14"/>
      <c r="S81" s="13"/>
      <c r="T81" s="14"/>
      <c r="Y81" s="13"/>
      <c r="AF81" s="14"/>
      <c r="AK81" s="13"/>
      <c r="AL81" s="14"/>
      <c r="AR81" s="13"/>
      <c r="AS81" s="14"/>
      <c r="AX81" s="13"/>
      <c r="AZ81" s="14"/>
      <c r="BE81" s="13"/>
      <c r="BF81" s="12"/>
    </row>
    <row r="82" spans="1:58" x14ac:dyDescent="0.3">
      <c r="B82" t="s">
        <v>122</v>
      </c>
      <c r="C82" t="s">
        <v>9</v>
      </c>
      <c r="F82" s="20">
        <f t="shared" ref="F82:K83" si="82">SUMIFS(F$4:F$75,$P$4:$P$75,$B82,$S$4:$S$75,$C82)</f>
        <v>53877.074999999997</v>
      </c>
      <c r="G82" s="20">
        <f t="shared" si="82"/>
        <v>132679.57500000001</v>
      </c>
      <c r="H82" s="20">
        <f t="shared" si="82"/>
        <v>162729.00000000003</v>
      </c>
      <c r="I82" s="20">
        <f t="shared" si="82"/>
        <v>176344.56000000003</v>
      </c>
      <c r="J82" s="20">
        <f t="shared" si="82"/>
        <v>187778.64</v>
      </c>
      <c r="K82" s="20">
        <f t="shared" si="82"/>
        <v>190805.16000000003</v>
      </c>
      <c r="N82" s="3" t="s">
        <v>122</v>
      </c>
      <c r="P82" t="s">
        <v>9</v>
      </c>
      <c r="T82" s="21">
        <f t="shared" ref="T82:AC83" si="83">SUMIFS(T$4:T$75,$P$4:$P$75,$B82,$S$4:$S$75,$C82)</f>
        <v>19505</v>
      </c>
      <c r="U82" s="20">
        <f t="shared" si="83"/>
        <v>4600</v>
      </c>
      <c r="V82" s="20">
        <f t="shared" si="83"/>
        <v>500</v>
      </c>
      <c r="W82" s="20">
        <f t="shared" si="83"/>
        <v>3203</v>
      </c>
      <c r="X82" s="20">
        <f t="shared" si="83"/>
        <v>100</v>
      </c>
      <c r="Y82" s="19">
        <f t="shared" si="83"/>
        <v>0</v>
      </c>
      <c r="Z82" s="21">
        <f t="shared" si="83"/>
        <v>16002.5</v>
      </c>
      <c r="AA82" s="20">
        <f t="shared" si="83"/>
        <v>3680</v>
      </c>
      <c r="AB82" s="20">
        <f t="shared" si="83"/>
        <v>400</v>
      </c>
      <c r="AC82" s="20">
        <f t="shared" si="83"/>
        <v>2562.4</v>
      </c>
      <c r="AD82" s="20">
        <f t="shared" ref="AD82:AK83" si="84">SUMIFS(AD$4:AD$75,$P$4:$P$75,$B82,$S$4:$S$75,$C82)</f>
        <v>80</v>
      </c>
      <c r="AE82" s="19">
        <f t="shared" si="84"/>
        <v>0</v>
      </c>
      <c r="AF82" s="21">
        <f t="shared" si="84"/>
        <v>134421</v>
      </c>
      <c r="AG82" s="20">
        <f t="shared" si="84"/>
        <v>30912</v>
      </c>
      <c r="AH82" s="20">
        <f t="shared" si="84"/>
        <v>3360</v>
      </c>
      <c r="AI82" s="20">
        <f t="shared" si="84"/>
        <v>21524.159999999996</v>
      </c>
      <c r="AJ82" s="20">
        <f t="shared" si="84"/>
        <v>672</v>
      </c>
      <c r="AK82" s="19">
        <f t="shared" si="84"/>
        <v>0</v>
      </c>
      <c r="AM82" s="20">
        <f t="shared" ref="AM82:AX83" si="85">SUMIFS(AM$4:AM$75,$P$4:$P$75,$B82,$S$4:$S$75,$C82)</f>
        <v>107754.15</v>
      </c>
      <c r="AN82" s="20">
        <f t="shared" si="85"/>
        <v>49850.850000000006</v>
      </c>
      <c r="AO82" s="20">
        <f t="shared" si="85"/>
        <v>10248</v>
      </c>
      <c r="AP82" s="20">
        <f t="shared" si="85"/>
        <v>16983.12</v>
      </c>
      <c r="AQ82" s="20">
        <f t="shared" si="85"/>
        <v>5885.0399999999991</v>
      </c>
      <c r="AR82" s="20">
        <f t="shared" si="85"/>
        <v>168</v>
      </c>
      <c r="AS82" s="21">
        <f t="shared" si="85"/>
        <v>53877.074999999997</v>
      </c>
      <c r="AT82" s="20">
        <f t="shared" si="85"/>
        <v>132679.57500000001</v>
      </c>
      <c r="AU82" s="20">
        <f t="shared" si="85"/>
        <v>162729.00000000003</v>
      </c>
      <c r="AV82" s="20">
        <f t="shared" si="85"/>
        <v>176344.56000000003</v>
      </c>
      <c r="AW82" s="20">
        <f t="shared" si="85"/>
        <v>187778.64</v>
      </c>
      <c r="AX82" s="19">
        <f t="shared" si="85"/>
        <v>190805.16000000003</v>
      </c>
      <c r="AZ82" s="21">
        <f t="shared" ref="AZ82:BE83" si="86">SUMIFS(AZ$4:AZ$75,$P$4:$P$75,$B82,$S$4:$S$75,$C82)</f>
        <v>-11491.199999999999</v>
      </c>
      <c r="BA82" s="20">
        <f t="shared" si="86"/>
        <v>-20260.799999999996</v>
      </c>
      <c r="BB82" s="20">
        <f t="shared" si="86"/>
        <v>-17623.199999999997</v>
      </c>
      <c r="BC82" s="20">
        <f t="shared" si="86"/>
        <v>-11003.999999999998</v>
      </c>
      <c r="BD82" s="20">
        <f t="shared" si="86"/>
        <v>-1562.4000000000015</v>
      </c>
      <c r="BE82" s="19">
        <f t="shared" si="86"/>
        <v>1008</v>
      </c>
    </row>
    <row r="83" spans="1:58" x14ac:dyDescent="0.3">
      <c r="B83" t="s">
        <v>123</v>
      </c>
      <c r="C83" t="s">
        <v>9</v>
      </c>
      <c r="F83" s="20">
        <f t="shared" si="82"/>
        <v>64294.049999999996</v>
      </c>
      <c r="G83" s="20">
        <f t="shared" si="82"/>
        <v>156708.15</v>
      </c>
      <c r="H83" s="20">
        <f t="shared" si="82"/>
        <v>205006.57499999998</v>
      </c>
      <c r="I83" s="20">
        <f t="shared" si="82"/>
        <v>232741.8</v>
      </c>
      <c r="J83" s="20">
        <f t="shared" si="82"/>
        <v>244591.57500000001</v>
      </c>
      <c r="K83" s="20">
        <f t="shared" si="82"/>
        <v>257678.25</v>
      </c>
      <c r="N83" s="3" t="s">
        <v>123</v>
      </c>
      <c r="P83" t="s">
        <v>9</v>
      </c>
      <c r="T83" s="21">
        <f t="shared" si="83"/>
        <v>21679.857142857145</v>
      </c>
      <c r="U83" s="20">
        <f t="shared" si="83"/>
        <v>4448</v>
      </c>
      <c r="V83" s="20">
        <f t="shared" si="83"/>
        <v>7620</v>
      </c>
      <c r="W83" s="20">
        <f t="shared" si="83"/>
        <v>952</v>
      </c>
      <c r="X83" s="20">
        <f t="shared" si="83"/>
        <v>1175</v>
      </c>
      <c r="Y83" s="19">
        <f t="shared" si="83"/>
        <v>3000</v>
      </c>
      <c r="Z83" s="21">
        <f t="shared" si="83"/>
        <v>18979.857142857141</v>
      </c>
      <c r="AA83" s="20">
        <f t="shared" si="83"/>
        <v>3898</v>
      </c>
      <c r="AB83" s="20">
        <f t="shared" si="83"/>
        <v>5106.5</v>
      </c>
      <c r="AC83" s="20">
        <f t="shared" si="83"/>
        <v>763.5</v>
      </c>
      <c r="AD83" s="20">
        <f t="shared" si="84"/>
        <v>1175</v>
      </c>
      <c r="AE83" s="19">
        <f t="shared" si="84"/>
        <v>2400</v>
      </c>
      <c r="AF83" s="21">
        <f t="shared" si="84"/>
        <v>159430.79999999999</v>
      </c>
      <c r="AG83" s="20">
        <f t="shared" si="84"/>
        <v>32743.199999999997</v>
      </c>
      <c r="AH83" s="20">
        <f t="shared" si="84"/>
        <v>42894.600000000006</v>
      </c>
      <c r="AI83" s="20">
        <f t="shared" si="84"/>
        <v>6413.4</v>
      </c>
      <c r="AJ83" s="20">
        <f t="shared" si="84"/>
        <v>9870</v>
      </c>
      <c r="AK83" s="19">
        <f t="shared" si="84"/>
        <v>20160</v>
      </c>
      <c r="AM83" s="20">
        <f t="shared" si="85"/>
        <v>128588.09999999999</v>
      </c>
      <c r="AN83" s="20">
        <f t="shared" si="85"/>
        <v>56240.1</v>
      </c>
      <c r="AO83" s="20">
        <f t="shared" si="85"/>
        <v>40356.75</v>
      </c>
      <c r="AP83" s="20">
        <f t="shared" si="85"/>
        <v>15113.7</v>
      </c>
      <c r="AQ83" s="20">
        <f t="shared" si="85"/>
        <v>8585.85</v>
      </c>
      <c r="AR83" s="20">
        <f t="shared" si="85"/>
        <v>17587.5</v>
      </c>
      <c r="AS83" s="21">
        <f t="shared" si="85"/>
        <v>64294.049999999996</v>
      </c>
      <c r="AT83" s="20">
        <f t="shared" si="85"/>
        <v>156708.15</v>
      </c>
      <c r="AU83" s="20">
        <f t="shared" si="85"/>
        <v>205006.57499999998</v>
      </c>
      <c r="AV83" s="20">
        <f t="shared" si="85"/>
        <v>232741.8</v>
      </c>
      <c r="AW83" s="20">
        <f t="shared" si="85"/>
        <v>244591.57500000001</v>
      </c>
      <c r="AX83" s="19">
        <f t="shared" si="85"/>
        <v>257678.25</v>
      </c>
      <c r="AZ83" s="21">
        <f t="shared" si="86"/>
        <v>12373.199999999999</v>
      </c>
      <c r="BA83" s="20">
        <f t="shared" si="86"/>
        <v>23216.549999999996</v>
      </c>
      <c r="BB83" s="20">
        <f t="shared" si="86"/>
        <v>17581.2</v>
      </c>
      <c r="BC83" s="20">
        <f t="shared" si="86"/>
        <v>11387.25</v>
      </c>
      <c r="BD83" s="20">
        <f t="shared" si="86"/>
        <v>8849.3999999999978</v>
      </c>
      <c r="BE83" s="19">
        <f t="shared" si="86"/>
        <v>8400</v>
      </c>
    </row>
    <row r="84" spans="1:58" x14ac:dyDescent="0.3">
      <c r="B84" t="s">
        <v>10</v>
      </c>
      <c r="C84" t="s">
        <v>9</v>
      </c>
      <c r="F84" s="20">
        <f t="shared" ref="F84:K84" si="87">SUMIFS(F$4:F$75,$P$4:$P$75,$B84)</f>
        <v>65383.724999999991</v>
      </c>
      <c r="G84" s="20">
        <f t="shared" si="87"/>
        <v>188022.9</v>
      </c>
      <c r="H84" s="20">
        <f t="shared" si="87"/>
        <v>333318.22499999998</v>
      </c>
      <c r="I84" s="20">
        <f t="shared" si="87"/>
        <v>462025.64999999997</v>
      </c>
      <c r="J84" s="20">
        <f t="shared" si="87"/>
        <v>510568.19999999995</v>
      </c>
      <c r="K84" s="20">
        <f t="shared" si="87"/>
        <v>518443.19999999995</v>
      </c>
      <c r="N84" s="3" t="s">
        <v>10</v>
      </c>
      <c r="P84" t="s">
        <v>9</v>
      </c>
      <c r="T84" s="21">
        <f t="shared" ref="T84:AK84" si="88">SUMIFS(T$4:T$75,$P$4:$P$75,$B84)</f>
        <v>23419.428571428572</v>
      </c>
      <c r="U84" s="20">
        <f t="shared" si="88"/>
        <v>19159</v>
      </c>
      <c r="V84" s="20">
        <f t="shared" si="88"/>
        <v>39212</v>
      </c>
      <c r="W84" s="20">
        <f t="shared" si="88"/>
        <v>15000</v>
      </c>
      <c r="X84" s="20">
        <f t="shared" si="88"/>
        <v>0</v>
      </c>
      <c r="Y84" s="19">
        <f t="shared" si="88"/>
        <v>0</v>
      </c>
      <c r="Z84" s="21">
        <f t="shared" si="88"/>
        <v>17833.928571428572</v>
      </c>
      <c r="AA84" s="20">
        <f t="shared" si="88"/>
        <v>13404.5</v>
      </c>
      <c r="AB84" s="20">
        <f t="shared" si="88"/>
        <v>22981</v>
      </c>
      <c r="AC84" s="20">
        <f t="shared" si="88"/>
        <v>7500</v>
      </c>
      <c r="AD84" s="20">
        <f t="shared" si="88"/>
        <v>0</v>
      </c>
      <c r="AE84" s="19">
        <f t="shared" si="88"/>
        <v>0</v>
      </c>
      <c r="AF84" s="21">
        <f t="shared" si="88"/>
        <v>149805</v>
      </c>
      <c r="AG84" s="20">
        <f t="shared" si="88"/>
        <v>112597.79999999999</v>
      </c>
      <c r="AH84" s="20">
        <f t="shared" si="88"/>
        <v>193040.4</v>
      </c>
      <c r="AI84" s="20">
        <f t="shared" si="88"/>
        <v>63000</v>
      </c>
      <c r="AJ84" s="20">
        <f t="shared" si="88"/>
        <v>0</v>
      </c>
      <c r="AK84" s="19">
        <f t="shared" si="88"/>
        <v>0</v>
      </c>
      <c r="AM84" s="20">
        <f t="shared" ref="AM84:AX84" si="89">SUMIFS(AM$4:AM$75,$P$4:$P$75,$B84)</f>
        <v>130767.44999999998</v>
      </c>
      <c r="AN84" s="20">
        <f t="shared" si="89"/>
        <v>114510.9</v>
      </c>
      <c r="AO84" s="20">
        <f t="shared" si="89"/>
        <v>176079.75</v>
      </c>
      <c r="AP84" s="20">
        <f t="shared" si="89"/>
        <v>81335.100000000006</v>
      </c>
      <c r="AQ84" s="20">
        <f t="shared" si="89"/>
        <v>15750</v>
      </c>
      <c r="AR84" s="20">
        <f t="shared" si="89"/>
        <v>0</v>
      </c>
      <c r="AS84" s="21">
        <f t="shared" si="89"/>
        <v>65383.724999999991</v>
      </c>
      <c r="AT84" s="20">
        <f t="shared" si="89"/>
        <v>188022.9</v>
      </c>
      <c r="AU84" s="20">
        <f t="shared" si="89"/>
        <v>333318.22499999998</v>
      </c>
      <c r="AV84" s="20">
        <f t="shared" si="89"/>
        <v>462025.64999999997</v>
      </c>
      <c r="AW84" s="20">
        <f t="shared" si="89"/>
        <v>510568.19999999995</v>
      </c>
      <c r="AX84" s="19">
        <f t="shared" si="89"/>
        <v>518443.19999999995</v>
      </c>
      <c r="AZ84" s="21">
        <f t="shared" ref="AZ84:BE84" si="90">SUMIFS(AZ$4:AZ$75,$P$4:$P$75,$B84)</f>
        <v>-9002.6999999999989</v>
      </c>
      <c r="BA84" s="20">
        <f t="shared" si="90"/>
        <v>-63131.25</v>
      </c>
      <c r="BB84" s="20">
        <f t="shared" si="90"/>
        <v>-94796.1</v>
      </c>
      <c r="BC84" s="20">
        <f t="shared" si="90"/>
        <v>-48542.549999999996</v>
      </c>
      <c r="BD84" s="20">
        <f t="shared" si="90"/>
        <v>-7875</v>
      </c>
      <c r="BE84" s="19">
        <f t="shared" si="90"/>
        <v>0</v>
      </c>
    </row>
    <row r="85" spans="1:58" x14ac:dyDescent="0.3">
      <c r="Z85" s="3"/>
      <c r="AE85" s="2"/>
      <c r="AM85" s="20"/>
      <c r="AN85" s="20"/>
      <c r="AO85" s="20"/>
      <c r="AP85" s="20"/>
      <c r="AQ85" s="20"/>
      <c r="AR85" s="20"/>
    </row>
    <row r="86" spans="1:58" x14ac:dyDescent="0.3">
      <c r="B86" t="s">
        <v>122</v>
      </c>
      <c r="C86" t="s">
        <v>8</v>
      </c>
      <c r="F86" s="20">
        <f t="shared" ref="F86:K87" si="91">SUMIFS(F$4:F$75,$P$4:$P$75,$B86,$S$4:$S$75,$C86)</f>
        <v>31011.134999999998</v>
      </c>
      <c r="G86" s="20">
        <f t="shared" si="91"/>
        <v>91501.23</v>
      </c>
      <c r="H86" s="20">
        <f t="shared" si="91"/>
        <v>133099.39500000002</v>
      </c>
      <c r="I86" s="20">
        <f t="shared" si="91"/>
        <v>158685.375</v>
      </c>
      <c r="J86" s="20">
        <f t="shared" si="91"/>
        <v>179828.17499999999</v>
      </c>
      <c r="K86" s="20">
        <f t="shared" si="91"/>
        <v>191340.9</v>
      </c>
      <c r="N86" s="3" t="s">
        <v>122</v>
      </c>
      <c r="P86" t="s">
        <v>8</v>
      </c>
      <c r="T86" s="21">
        <f t="shared" ref="T86:AC87" si="92">SUMIFS(T$4:T$75,$P$4:$P$75,$B86,$S$4:$S$75,$C86)</f>
        <v>13122.428571428572</v>
      </c>
      <c r="U86" s="20">
        <f t="shared" si="92"/>
        <v>9980</v>
      </c>
      <c r="V86" s="20">
        <f t="shared" si="92"/>
        <v>3212</v>
      </c>
      <c r="W86" s="20">
        <f t="shared" si="92"/>
        <v>5425</v>
      </c>
      <c r="X86" s="20">
        <f t="shared" si="92"/>
        <v>2064</v>
      </c>
      <c r="Y86" s="19">
        <f t="shared" si="92"/>
        <v>1508</v>
      </c>
      <c r="Z86" s="21">
        <f t="shared" si="92"/>
        <v>9582.3285714285721</v>
      </c>
      <c r="AA86" s="20">
        <f t="shared" si="92"/>
        <v>6091.1</v>
      </c>
      <c r="AB86" s="20">
        <f t="shared" si="92"/>
        <v>1994</v>
      </c>
      <c r="AC86" s="20">
        <f t="shared" si="92"/>
        <v>3610.5</v>
      </c>
      <c r="AD86" s="20">
        <f t="shared" ref="AD86:AK87" si="93">SUMIFS(AD$4:AD$75,$P$4:$P$75,$B86,$S$4:$S$75,$C86)</f>
        <v>1392</v>
      </c>
      <c r="AE86" s="19">
        <f t="shared" si="93"/>
        <v>754</v>
      </c>
      <c r="AF86" s="21">
        <f t="shared" si="93"/>
        <v>80491.56</v>
      </c>
      <c r="AG86" s="20">
        <f t="shared" si="93"/>
        <v>51165.239999999991</v>
      </c>
      <c r="AH86" s="20">
        <f t="shared" si="93"/>
        <v>16749.599999999999</v>
      </c>
      <c r="AI86" s="20">
        <f t="shared" si="93"/>
        <v>30328.2</v>
      </c>
      <c r="AJ86" s="20">
        <f t="shared" si="93"/>
        <v>11692.8</v>
      </c>
      <c r="AK86" s="19">
        <f t="shared" si="93"/>
        <v>6333.5999999999995</v>
      </c>
      <c r="AM86" s="20">
        <f t="shared" ref="AM86:AX87" si="94">SUMIFS(AM$4:AM$75,$P$4:$P$75,$B86,$S$4:$S$75,$C86)</f>
        <v>62022.27</v>
      </c>
      <c r="AN86" s="20">
        <f t="shared" si="94"/>
        <v>58957.919999999998</v>
      </c>
      <c r="AO86" s="20">
        <f t="shared" si="94"/>
        <v>24238.41</v>
      </c>
      <c r="AP86" s="20">
        <f t="shared" si="94"/>
        <v>26933.55</v>
      </c>
      <c r="AQ86" s="20">
        <f t="shared" si="94"/>
        <v>15352.05</v>
      </c>
      <c r="AR86" s="20">
        <f t="shared" si="94"/>
        <v>7673.4</v>
      </c>
      <c r="AS86" s="21">
        <f t="shared" si="94"/>
        <v>31011.134999999998</v>
      </c>
      <c r="AT86" s="20">
        <f t="shared" si="94"/>
        <v>91501.23</v>
      </c>
      <c r="AU86" s="20">
        <f t="shared" si="94"/>
        <v>133099.39500000002</v>
      </c>
      <c r="AV86" s="20">
        <f t="shared" si="94"/>
        <v>158685.375</v>
      </c>
      <c r="AW86" s="20">
        <f t="shared" si="94"/>
        <v>179828.17499999999</v>
      </c>
      <c r="AX86" s="19">
        <f t="shared" si="94"/>
        <v>191340.9</v>
      </c>
      <c r="AZ86" s="21">
        <f t="shared" ref="AZ86:BE87" si="95">SUMIFS(AZ$4:AZ$75,$P$4:$P$75,$B86,$S$4:$S$75,$C86)</f>
        <v>-4999.74</v>
      </c>
      <c r="BA86" s="20">
        <f t="shared" si="95"/>
        <v>-7129.6200000000008</v>
      </c>
      <c r="BB86" s="20">
        <f t="shared" si="95"/>
        <v>-3573.4800000000005</v>
      </c>
      <c r="BC86" s="20">
        <f t="shared" si="95"/>
        <v>-2887.1999999999971</v>
      </c>
      <c r="BD86" s="20">
        <f t="shared" si="95"/>
        <v>-3386.9999999999964</v>
      </c>
      <c r="BE86" s="19">
        <f t="shared" si="95"/>
        <v>-3886.7999999999956</v>
      </c>
    </row>
    <row r="87" spans="1:58" x14ac:dyDescent="0.3">
      <c r="B87" t="s">
        <v>123</v>
      </c>
      <c r="C87" t="s">
        <v>8</v>
      </c>
      <c r="F87" s="20">
        <f t="shared" si="91"/>
        <v>22861.199999999997</v>
      </c>
      <c r="G87" s="20">
        <f t="shared" si="91"/>
        <v>57978</v>
      </c>
      <c r="H87" s="20">
        <f t="shared" si="91"/>
        <v>76197.599999999991</v>
      </c>
      <c r="I87" s="20">
        <f t="shared" si="91"/>
        <v>93825</v>
      </c>
      <c r="J87" s="20">
        <f t="shared" si="91"/>
        <v>107588.4</v>
      </c>
      <c r="K87" s="20">
        <f t="shared" si="91"/>
        <v>117752.4</v>
      </c>
      <c r="N87" s="3" t="s">
        <v>123</v>
      </c>
      <c r="P87" t="s">
        <v>8</v>
      </c>
      <c r="T87" s="21">
        <f t="shared" si="92"/>
        <v>6393.1428571428569</v>
      </c>
      <c r="U87" s="20">
        <f t="shared" si="92"/>
        <v>2768</v>
      </c>
      <c r="V87" s="20">
        <f t="shared" si="92"/>
        <v>1020</v>
      </c>
      <c r="W87" s="20">
        <f t="shared" si="92"/>
        <v>5277</v>
      </c>
      <c r="X87" s="20">
        <f t="shared" si="92"/>
        <v>0</v>
      </c>
      <c r="Y87" s="19">
        <f t="shared" si="92"/>
        <v>3200</v>
      </c>
      <c r="Z87" s="21">
        <f t="shared" si="92"/>
        <v>6393.1428571428569</v>
      </c>
      <c r="AA87" s="20">
        <f t="shared" si="92"/>
        <v>2368</v>
      </c>
      <c r="AB87" s="20">
        <f t="shared" si="92"/>
        <v>1020</v>
      </c>
      <c r="AC87" s="20">
        <f t="shared" si="92"/>
        <v>3277</v>
      </c>
      <c r="AD87" s="20">
        <f t="shared" si="93"/>
        <v>0</v>
      </c>
      <c r="AE87" s="19">
        <f t="shared" si="93"/>
        <v>2560</v>
      </c>
      <c r="AF87" s="21">
        <f t="shared" si="93"/>
        <v>53702.399999999994</v>
      </c>
      <c r="AG87" s="20">
        <f t="shared" si="93"/>
        <v>19891.199999999997</v>
      </c>
      <c r="AH87" s="20">
        <f t="shared" si="93"/>
        <v>8568</v>
      </c>
      <c r="AI87" s="20">
        <f t="shared" si="93"/>
        <v>27526.799999999999</v>
      </c>
      <c r="AJ87" s="20">
        <f t="shared" si="93"/>
        <v>0</v>
      </c>
      <c r="AK87" s="19">
        <f t="shared" si="93"/>
        <v>21504</v>
      </c>
      <c r="AM87" s="20">
        <f t="shared" si="94"/>
        <v>45722.399999999994</v>
      </c>
      <c r="AN87" s="20">
        <f t="shared" si="94"/>
        <v>24511.199999999997</v>
      </c>
      <c r="AO87" s="20">
        <f t="shared" si="94"/>
        <v>11928</v>
      </c>
      <c r="AP87" s="20">
        <f t="shared" si="94"/>
        <v>23326.799999999999</v>
      </c>
      <c r="AQ87" s="20">
        <f t="shared" si="94"/>
        <v>4200</v>
      </c>
      <c r="AR87" s="20">
        <f t="shared" si="94"/>
        <v>16128</v>
      </c>
      <c r="AS87" s="21">
        <f t="shared" si="94"/>
        <v>22861.199999999997</v>
      </c>
      <c r="AT87" s="20">
        <f t="shared" si="94"/>
        <v>57978</v>
      </c>
      <c r="AU87" s="20">
        <f t="shared" si="94"/>
        <v>76197.599999999991</v>
      </c>
      <c r="AV87" s="20">
        <f t="shared" si="94"/>
        <v>93825</v>
      </c>
      <c r="AW87" s="20">
        <f t="shared" si="94"/>
        <v>107588.4</v>
      </c>
      <c r="AX87" s="19">
        <f t="shared" si="94"/>
        <v>117752.4</v>
      </c>
      <c r="AZ87" s="21">
        <f t="shared" si="95"/>
        <v>-11340</v>
      </c>
      <c r="BA87" s="20">
        <f t="shared" si="95"/>
        <v>-21420</v>
      </c>
      <c r="BB87" s="20">
        <f t="shared" si="95"/>
        <v>-18480</v>
      </c>
      <c r="BC87" s="20">
        <f t="shared" si="95"/>
        <v>-10500</v>
      </c>
      <c r="BD87" s="20">
        <f t="shared" si="95"/>
        <v>-10164</v>
      </c>
      <c r="BE87" s="19">
        <f t="shared" si="95"/>
        <v>-10752</v>
      </c>
    </row>
    <row r="88" spans="1:58" x14ac:dyDescent="0.3">
      <c r="B88" s="9" t="s">
        <v>7</v>
      </c>
      <c r="F88" s="18">
        <f t="shared" ref="F88:K88" si="96">SUM(F82:F87)</f>
        <v>237427.185</v>
      </c>
      <c r="G88" s="18">
        <f t="shared" si="96"/>
        <v>626889.85499999998</v>
      </c>
      <c r="H88" s="18">
        <f t="shared" si="96"/>
        <v>910350.79500000004</v>
      </c>
      <c r="I88" s="18">
        <f t="shared" si="96"/>
        <v>1123622.385</v>
      </c>
      <c r="J88" s="18">
        <f t="shared" si="96"/>
        <v>1230354.99</v>
      </c>
      <c r="K88" s="18">
        <f t="shared" si="96"/>
        <v>1276019.9099999999</v>
      </c>
      <c r="N88" s="3" t="s">
        <v>7</v>
      </c>
      <c r="T88" s="23">
        <f t="shared" ref="T88:AK88" si="97">SUM(T82:T87)</f>
        <v>84119.857142857145</v>
      </c>
      <c r="U88" s="18">
        <f t="shared" si="97"/>
        <v>40955</v>
      </c>
      <c r="V88" s="18">
        <f t="shared" si="97"/>
        <v>51564</v>
      </c>
      <c r="W88" s="18">
        <f t="shared" si="97"/>
        <v>29857</v>
      </c>
      <c r="X88" s="18">
        <f t="shared" si="97"/>
        <v>3339</v>
      </c>
      <c r="Y88" s="22">
        <f t="shared" si="97"/>
        <v>7708</v>
      </c>
      <c r="Z88" s="23">
        <f t="shared" si="97"/>
        <v>68791.757142857154</v>
      </c>
      <c r="AA88" s="18">
        <f t="shared" si="97"/>
        <v>29441.599999999999</v>
      </c>
      <c r="AB88" s="18">
        <f t="shared" si="97"/>
        <v>31501.5</v>
      </c>
      <c r="AC88" s="18">
        <f t="shared" si="97"/>
        <v>17713.400000000001</v>
      </c>
      <c r="AD88" s="18">
        <f t="shared" si="97"/>
        <v>2647</v>
      </c>
      <c r="AE88" s="22">
        <f t="shared" si="97"/>
        <v>5714</v>
      </c>
      <c r="AF88" s="23">
        <f t="shared" si="97"/>
        <v>577850.76</v>
      </c>
      <c r="AG88" s="18">
        <f t="shared" si="97"/>
        <v>247309.44</v>
      </c>
      <c r="AH88" s="18">
        <f t="shared" si="97"/>
        <v>264612.59999999998</v>
      </c>
      <c r="AI88" s="18">
        <f t="shared" si="97"/>
        <v>148792.56</v>
      </c>
      <c r="AJ88" s="18">
        <f t="shared" si="97"/>
        <v>22234.799999999999</v>
      </c>
      <c r="AK88" s="22">
        <f t="shared" si="97"/>
        <v>47997.599999999999</v>
      </c>
      <c r="AM88" s="18">
        <f t="shared" ref="AM88:AX88" si="98">SUM(AM82:AM87)</f>
        <v>474854.37</v>
      </c>
      <c r="AN88" s="18">
        <f t="shared" si="98"/>
        <v>304070.97000000003</v>
      </c>
      <c r="AO88" s="18">
        <f t="shared" si="98"/>
        <v>262850.91000000003</v>
      </c>
      <c r="AP88" s="18">
        <f t="shared" si="98"/>
        <v>163692.26999999999</v>
      </c>
      <c r="AQ88" s="18">
        <f t="shared" si="98"/>
        <v>49772.94</v>
      </c>
      <c r="AR88" s="22">
        <f t="shared" si="98"/>
        <v>41556.9</v>
      </c>
      <c r="AS88" s="23">
        <f t="shared" si="98"/>
        <v>237427.185</v>
      </c>
      <c r="AT88" s="18">
        <f t="shared" si="98"/>
        <v>626889.85499999998</v>
      </c>
      <c r="AU88" s="18">
        <f t="shared" si="98"/>
        <v>910350.79500000004</v>
      </c>
      <c r="AV88" s="18">
        <f t="shared" si="98"/>
        <v>1123622.385</v>
      </c>
      <c r="AW88" s="18">
        <f t="shared" si="98"/>
        <v>1230354.99</v>
      </c>
      <c r="AX88" s="22">
        <f t="shared" si="98"/>
        <v>1276019.9099999999</v>
      </c>
      <c r="AZ88" s="23">
        <f t="shared" ref="AZ88:BE88" si="99">SUM(AZ82:AZ87)</f>
        <v>-24460.44</v>
      </c>
      <c r="BA88" s="18">
        <f t="shared" si="99"/>
        <v>-88725.119999999995</v>
      </c>
      <c r="BB88" s="18">
        <f t="shared" si="99"/>
        <v>-116891.58</v>
      </c>
      <c r="BC88" s="18">
        <f t="shared" si="99"/>
        <v>-61546.499999999993</v>
      </c>
      <c r="BD88" s="18">
        <f t="shared" si="99"/>
        <v>-14139</v>
      </c>
      <c r="BE88" s="22">
        <f t="shared" si="99"/>
        <v>-5230.7999999999956</v>
      </c>
    </row>
    <row r="89" spans="1:58" s="4" customFormat="1" ht="15" thickBot="1" x14ac:dyDescent="0.35">
      <c r="A89" s="7"/>
      <c r="L89" s="6"/>
      <c r="N89" s="7"/>
      <c r="S89" s="6"/>
      <c r="T89" s="7"/>
      <c r="Y89" s="6"/>
      <c r="AF89" s="7"/>
      <c r="AK89" s="6"/>
      <c r="AL89" s="7"/>
      <c r="AR89" s="6"/>
      <c r="AS89" s="7"/>
      <c r="AT89" s="192">
        <f>AT88-AT95</f>
        <v>0</v>
      </c>
      <c r="AX89" s="6"/>
      <c r="AZ89" s="7"/>
      <c r="BE89" s="6"/>
      <c r="BF89" s="5"/>
    </row>
    <row r="90" spans="1:58" s="11" customFormat="1" x14ac:dyDescent="0.3">
      <c r="A90" s="14"/>
      <c r="L90" s="13"/>
      <c r="N90" s="14"/>
      <c r="S90" s="13"/>
      <c r="T90" s="14"/>
      <c r="Y90" s="13"/>
      <c r="AF90" s="14"/>
      <c r="AK90" s="13"/>
      <c r="AL90" s="14"/>
      <c r="AR90" s="13"/>
      <c r="AS90" s="14"/>
      <c r="AX90" s="13"/>
      <c r="AZ90" s="14"/>
      <c r="BE90" s="13"/>
      <c r="BF90" s="12"/>
    </row>
    <row r="91" spans="1:58" x14ac:dyDescent="0.3">
      <c r="B91" t="s">
        <v>5</v>
      </c>
      <c r="C91" t="s">
        <v>6</v>
      </c>
      <c r="F91" s="20">
        <f t="shared" ref="F91:K94" si="100">SUMIFS(F$4:F$75,$Q$4:$Q$75,$N91,$N$4:$N$75,$P91)</f>
        <v>104227.55999999998</v>
      </c>
      <c r="G91" s="20">
        <f t="shared" si="100"/>
        <v>268922.73</v>
      </c>
      <c r="H91" s="20">
        <f t="shared" si="100"/>
        <v>391201.32000000007</v>
      </c>
      <c r="I91" s="20">
        <f t="shared" si="100"/>
        <v>521702.45999999996</v>
      </c>
      <c r="J91" s="20">
        <f t="shared" si="100"/>
        <v>613327.1399999999</v>
      </c>
      <c r="K91" s="20">
        <f t="shared" si="100"/>
        <v>639637.40999999992</v>
      </c>
      <c r="N91" s="3" t="s">
        <v>5</v>
      </c>
      <c r="P91" t="s">
        <v>6</v>
      </c>
      <c r="T91" s="21">
        <f t="shared" ref="T91:AC94" si="101">SUMIFS(T$4:T$75,$Q$4:$Q$75,$N91,$N$4:$N$75,$P91)</f>
        <v>35762.28571428571</v>
      </c>
      <c r="U91" s="20">
        <f t="shared" si="101"/>
        <v>12282</v>
      </c>
      <c r="V91" s="20">
        <f t="shared" si="101"/>
        <v>29261</v>
      </c>
      <c r="W91" s="20">
        <f t="shared" si="101"/>
        <v>27031</v>
      </c>
      <c r="X91" s="20">
        <f t="shared" si="101"/>
        <v>2975</v>
      </c>
      <c r="Y91" s="19">
        <f t="shared" si="101"/>
        <v>500</v>
      </c>
      <c r="Z91" s="21">
        <f t="shared" si="101"/>
        <v>31671.685714285715</v>
      </c>
      <c r="AA91" s="20">
        <f t="shared" si="101"/>
        <v>9463.6</v>
      </c>
      <c r="AB91" s="20">
        <f t="shared" si="101"/>
        <v>16561</v>
      </c>
      <c r="AC91" s="20">
        <f t="shared" si="101"/>
        <v>16200.4</v>
      </c>
      <c r="AD91" s="20">
        <f t="shared" ref="AD91:AK94" si="102">SUMIFS(AD$4:AD$75,$Q$4:$Q$75,$N91,$N$4:$N$75,$P91)</f>
        <v>2465</v>
      </c>
      <c r="AE91" s="19">
        <f t="shared" si="102"/>
        <v>250</v>
      </c>
      <c r="AF91" s="21">
        <f t="shared" si="102"/>
        <v>266042.16000000003</v>
      </c>
      <c r="AG91" s="20">
        <f t="shared" si="102"/>
        <v>79494.239999999991</v>
      </c>
      <c r="AH91" s="20">
        <f t="shared" si="102"/>
        <v>139112.4</v>
      </c>
      <c r="AI91" s="20">
        <f t="shared" si="102"/>
        <v>136083.35999999999</v>
      </c>
      <c r="AJ91" s="20">
        <f t="shared" si="102"/>
        <v>20706</v>
      </c>
      <c r="AK91" s="19">
        <f t="shared" si="102"/>
        <v>2100</v>
      </c>
      <c r="AM91" s="20">
        <f t="shared" ref="AM91:AX94" si="103">SUMIFS(AM$4:AM$75,$Q$4:$Q$75,$N91,$N$4:$N$75,$P91)</f>
        <v>208455.11999999997</v>
      </c>
      <c r="AN91" s="20">
        <f t="shared" si="103"/>
        <v>120935.22</v>
      </c>
      <c r="AO91" s="20">
        <f t="shared" si="103"/>
        <v>123621.95999999999</v>
      </c>
      <c r="AP91" s="20">
        <f t="shared" si="103"/>
        <v>137380.32</v>
      </c>
      <c r="AQ91" s="20">
        <f t="shared" si="103"/>
        <v>45869.04</v>
      </c>
      <c r="AR91" s="19">
        <f t="shared" si="103"/>
        <v>6751.5</v>
      </c>
      <c r="AS91" s="21">
        <f t="shared" si="103"/>
        <v>104227.55999999998</v>
      </c>
      <c r="AT91" s="20">
        <f t="shared" si="103"/>
        <v>268922.73</v>
      </c>
      <c r="AU91" s="20">
        <f t="shared" si="103"/>
        <v>391201.32000000007</v>
      </c>
      <c r="AV91" s="20">
        <f t="shared" si="103"/>
        <v>521702.45999999996</v>
      </c>
      <c r="AW91" s="20">
        <f t="shared" si="103"/>
        <v>613327.1399999999</v>
      </c>
      <c r="AX91" s="19">
        <f t="shared" si="103"/>
        <v>639637.40999999992</v>
      </c>
      <c r="AZ91" s="21">
        <f t="shared" ref="AZ91:BE94" si="104">SUMIFS(AZ$4:AZ$75,$Q$4:$Q$75,$N91,$N$4:$N$75,$P91)</f>
        <v>-17750.939999999999</v>
      </c>
      <c r="BA91" s="20">
        <f t="shared" si="104"/>
        <v>-71595.42</v>
      </c>
      <c r="BB91" s="20">
        <f t="shared" si="104"/>
        <v>-105091.68</v>
      </c>
      <c r="BC91" s="20">
        <f t="shared" si="104"/>
        <v>-60616.2</v>
      </c>
      <c r="BD91" s="20">
        <f t="shared" si="104"/>
        <v>-6524.3999999999978</v>
      </c>
      <c r="BE91" s="19">
        <f t="shared" si="104"/>
        <v>5521.2000000000044</v>
      </c>
    </row>
    <row r="92" spans="1:58" x14ac:dyDescent="0.3">
      <c r="B92" t="s">
        <v>4</v>
      </c>
      <c r="C92" t="s">
        <v>6</v>
      </c>
      <c r="F92" s="20">
        <f t="shared" si="100"/>
        <v>103742.39999999999</v>
      </c>
      <c r="G92" s="20">
        <f t="shared" si="100"/>
        <v>266569.34999999998</v>
      </c>
      <c r="H92" s="20">
        <f t="shared" si="100"/>
        <v>364521.75</v>
      </c>
      <c r="I92" s="20">
        <f t="shared" si="100"/>
        <v>404679</v>
      </c>
      <c r="J92" s="20">
        <f t="shared" si="100"/>
        <v>405968.4</v>
      </c>
      <c r="K92" s="20">
        <f t="shared" si="100"/>
        <v>421592.4</v>
      </c>
      <c r="N92" s="3" t="str">
        <f>Q73</f>
        <v>Existing</v>
      </c>
      <c r="P92" t="s">
        <v>6</v>
      </c>
      <c r="T92" s="21">
        <f t="shared" si="101"/>
        <v>30254.571428571431</v>
      </c>
      <c r="U92" s="20">
        <f t="shared" si="101"/>
        <v>14283</v>
      </c>
      <c r="V92" s="20">
        <f t="shared" si="101"/>
        <v>7578</v>
      </c>
      <c r="W92" s="20">
        <f t="shared" si="101"/>
        <v>200</v>
      </c>
      <c r="X92" s="20">
        <f t="shared" si="101"/>
        <v>0</v>
      </c>
      <c r="Y92" s="19">
        <f t="shared" si="101"/>
        <v>6200</v>
      </c>
      <c r="Z92" s="21">
        <f t="shared" si="101"/>
        <v>27768.571428571431</v>
      </c>
      <c r="AA92" s="20">
        <f t="shared" si="101"/>
        <v>12783</v>
      </c>
      <c r="AB92" s="20">
        <f t="shared" si="101"/>
        <v>7578</v>
      </c>
      <c r="AC92" s="20">
        <f t="shared" si="101"/>
        <v>200</v>
      </c>
      <c r="AD92" s="20">
        <f t="shared" si="102"/>
        <v>0</v>
      </c>
      <c r="AE92" s="19">
        <f t="shared" si="102"/>
        <v>4960</v>
      </c>
      <c r="AF92" s="21">
        <f t="shared" si="102"/>
        <v>233256</v>
      </c>
      <c r="AG92" s="20">
        <f t="shared" si="102"/>
        <v>107377.2</v>
      </c>
      <c r="AH92" s="20">
        <f t="shared" si="102"/>
        <v>63655.199999999997</v>
      </c>
      <c r="AI92" s="20">
        <f t="shared" si="102"/>
        <v>1680</v>
      </c>
      <c r="AJ92" s="20">
        <f t="shared" si="102"/>
        <v>0</v>
      </c>
      <c r="AK92" s="19">
        <f t="shared" si="102"/>
        <v>41664</v>
      </c>
      <c r="AM92" s="20">
        <f t="shared" si="103"/>
        <v>207484.79999999999</v>
      </c>
      <c r="AN92" s="20">
        <f t="shared" si="103"/>
        <v>118169.09999999999</v>
      </c>
      <c r="AO92" s="20">
        <f t="shared" si="103"/>
        <v>77735.7</v>
      </c>
      <c r="AP92" s="20">
        <f t="shared" si="103"/>
        <v>2578.8000000000002</v>
      </c>
      <c r="AQ92" s="20">
        <f t="shared" si="103"/>
        <v>0</v>
      </c>
      <c r="AR92" s="19">
        <f t="shared" si="103"/>
        <v>31248</v>
      </c>
      <c r="AS92" s="21">
        <f t="shared" si="103"/>
        <v>103742.39999999999</v>
      </c>
      <c r="AT92" s="20">
        <f t="shared" si="103"/>
        <v>266569.34999999998</v>
      </c>
      <c r="AU92" s="20">
        <f t="shared" si="103"/>
        <v>364521.75</v>
      </c>
      <c r="AV92" s="20">
        <f t="shared" si="103"/>
        <v>404679</v>
      </c>
      <c r="AW92" s="20">
        <f t="shared" si="103"/>
        <v>405968.4</v>
      </c>
      <c r="AX92" s="19">
        <f t="shared" si="103"/>
        <v>421592.4</v>
      </c>
      <c r="AZ92" s="21">
        <f t="shared" si="104"/>
        <v>2293.1999999999989</v>
      </c>
      <c r="BA92" s="20">
        <f t="shared" si="104"/>
        <v>6626.5499999999975</v>
      </c>
      <c r="BB92" s="20">
        <f t="shared" si="104"/>
        <v>6871.2000000000007</v>
      </c>
      <c r="BC92" s="20">
        <f t="shared" si="104"/>
        <v>2987.25</v>
      </c>
      <c r="BD92" s="20">
        <f t="shared" si="104"/>
        <v>-7614.6000000000022</v>
      </c>
      <c r="BE92" s="19">
        <f t="shared" si="104"/>
        <v>-10752</v>
      </c>
    </row>
    <row r="93" spans="1:58" x14ac:dyDescent="0.3">
      <c r="B93" t="s">
        <v>5</v>
      </c>
      <c r="C93" t="s">
        <v>3</v>
      </c>
      <c r="F93" s="20">
        <f t="shared" si="100"/>
        <v>7048.1249999999991</v>
      </c>
      <c r="G93" s="20">
        <f t="shared" si="100"/>
        <v>32505.899999999998</v>
      </c>
      <c r="H93" s="20">
        <f t="shared" si="100"/>
        <v>76310.849999999991</v>
      </c>
      <c r="I93" s="20">
        <f t="shared" si="100"/>
        <v>112522.72499999999</v>
      </c>
      <c r="J93" s="20">
        <f t="shared" si="100"/>
        <v>125291.24999999999</v>
      </c>
      <c r="K93" s="20">
        <f t="shared" si="100"/>
        <v>129021.9</v>
      </c>
      <c r="N93" s="3" t="s">
        <v>5</v>
      </c>
      <c r="P93" t="s">
        <v>3</v>
      </c>
      <c r="T93" s="21">
        <f t="shared" si="101"/>
        <v>4475</v>
      </c>
      <c r="U93" s="20">
        <f t="shared" si="101"/>
        <v>10197</v>
      </c>
      <c r="V93" s="20">
        <f t="shared" si="101"/>
        <v>12725</v>
      </c>
      <c r="W93" s="20">
        <f t="shared" si="101"/>
        <v>2626</v>
      </c>
      <c r="X93" s="20">
        <f t="shared" si="101"/>
        <v>364</v>
      </c>
      <c r="Y93" s="19">
        <f t="shared" si="101"/>
        <v>1008</v>
      </c>
      <c r="Z93" s="21">
        <f t="shared" si="101"/>
        <v>2237.5</v>
      </c>
      <c r="AA93" s="20">
        <f t="shared" si="101"/>
        <v>5098.5</v>
      </c>
      <c r="AB93" s="20">
        <f t="shared" si="101"/>
        <v>6362.5</v>
      </c>
      <c r="AC93" s="20">
        <f t="shared" si="101"/>
        <v>1313</v>
      </c>
      <c r="AD93" s="20">
        <f t="shared" si="102"/>
        <v>182</v>
      </c>
      <c r="AE93" s="19">
        <f t="shared" si="102"/>
        <v>504</v>
      </c>
      <c r="AF93" s="21">
        <f t="shared" si="102"/>
        <v>18795</v>
      </c>
      <c r="AG93" s="20">
        <f t="shared" si="102"/>
        <v>42827.399999999994</v>
      </c>
      <c r="AH93" s="20">
        <f t="shared" si="102"/>
        <v>53445</v>
      </c>
      <c r="AI93" s="20">
        <f t="shared" si="102"/>
        <v>11029.199999999999</v>
      </c>
      <c r="AJ93" s="20">
        <f t="shared" si="102"/>
        <v>1528.8</v>
      </c>
      <c r="AK93" s="19">
        <f t="shared" si="102"/>
        <v>4233.5999999999995</v>
      </c>
      <c r="AM93" s="20">
        <f t="shared" si="103"/>
        <v>14096.249999999998</v>
      </c>
      <c r="AN93" s="20">
        <f t="shared" si="103"/>
        <v>36819.299999999996</v>
      </c>
      <c r="AO93" s="20">
        <f t="shared" si="103"/>
        <v>50790.6</v>
      </c>
      <c r="AP93" s="20">
        <f t="shared" si="103"/>
        <v>21633.15</v>
      </c>
      <c r="AQ93" s="20">
        <f t="shared" si="103"/>
        <v>3903.9</v>
      </c>
      <c r="AR93" s="19">
        <f t="shared" si="103"/>
        <v>3557.3999999999996</v>
      </c>
      <c r="AS93" s="21">
        <f t="shared" si="103"/>
        <v>7048.1249999999991</v>
      </c>
      <c r="AT93" s="20">
        <f t="shared" si="103"/>
        <v>32505.899999999998</v>
      </c>
      <c r="AU93" s="20">
        <f t="shared" si="103"/>
        <v>76310.849999999991</v>
      </c>
      <c r="AV93" s="20">
        <f t="shared" si="103"/>
        <v>112522.72499999999</v>
      </c>
      <c r="AW93" s="20">
        <f t="shared" si="103"/>
        <v>125291.24999999999</v>
      </c>
      <c r="AX93" s="19">
        <f t="shared" si="103"/>
        <v>129021.9</v>
      </c>
      <c r="AZ93" s="21">
        <f t="shared" si="104"/>
        <v>-9002.6999999999989</v>
      </c>
      <c r="BA93" s="20">
        <f t="shared" si="104"/>
        <v>-23756.25</v>
      </c>
      <c r="BB93" s="20">
        <f t="shared" si="104"/>
        <v>-18671.100000000006</v>
      </c>
      <c r="BC93" s="20">
        <f t="shared" si="104"/>
        <v>-3917.5499999999956</v>
      </c>
      <c r="BD93" s="20">
        <f t="shared" si="104"/>
        <v>0</v>
      </c>
      <c r="BE93" s="19">
        <f t="shared" si="104"/>
        <v>0</v>
      </c>
    </row>
    <row r="94" spans="1:58" x14ac:dyDescent="0.3">
      <c r="B94" t="s">
        <v>4</v>
      </c>
      <c r="C94" t="s">
        <v>3</v>
      </c>
      <c r="F94" s="20">
        <f t="shared" si="100"/>
        <v>22409.1</v>
      </c>
      <c r="G94" s="20">
        <f t="shared" si="100"/>
        <v>58891.874999999993</v>
      </c>
      <c r="H94" s="20">
        <f t="shared" si="100"/>
        <v>78316.874999999985</v>
      </c>
      <c r="I94" s="20">
        <f t="shared" si="100"/>
        <v>84718.2</v>
      </c>
      <c r="J94" s="20">
        <f t="shared" si="100"/>
        <v>85768.2</v>
      </c>
      <c r="K94" s="20">
        <f t="shared" si="100"/>
        <v>85768.2</v>
      </c>
      <c r="N94" s="3" t="str">
        <f>N92</f>
        <v>Existing</v>
      </c>
      <c r="P94" t="s">
        <v>3</v>
      </c>
      <c r="T94" s="21">
        <f t="shared" si="101"/>
        <v>13628</v>
      </c>
      <c r="U94" s="20">
        <f t="shared" si="101"/>
        <v>4193</v>
      </c>
      <c r="V94" s="20">
        <f t="shared" si="101"/>
        <v>2000</v>
      </c>
      <c r="W94" s="20">
        <f t="shared" si="101"/>
        <v>0</v>
      </c>
      <c r="X94" s="20">
        <f t="shared" si="101"/>
        <v>0</v>
      </c>
      <c r="Y94" s="19">
        <f t="shared" si="101"/>
        <v>0</v>
      </c>
      <c r="Z94" s="21">
        <f t="shared" si="101"/>
        <v>7114</v>
      </c>
      <c r="AA94" s="20">
        <f t="shared" si="101"/>
        <v>2096.5</v>
      </c>
      <c r="AB94" s="20">
        <f t="shared" si="101"/>
        <v>1000</v>
      </c>
      <c r="AC94" s="20">
        <f t="shared" si="101"/>
        <v>0</v>
      </c>
      <c r="AD94" s="20">
        <f t="shared" si="102"/>
        <v>0</v>
      </c>
      <c r="AE94" s="19">
        <f t="shared" si="102"/>
        <v>0</v>
      </c>
      <c r="AF94" s="21">
        <f t="shared" si="102"/>
        <v>59757.599999999999</v>
      </c>
      <c r="AG94" s="20">
        <f t="shared" si="102"/>
        <v>17610.599999999999</v>
      </c>
      <c r="AH94" s="20">
        <f t="shared" si="102"/>
        <v>8400</v>
      </c>
      <c r="AI94" s="20">
        <f t="shared" si="102"/>
        <v>0</v>
      </c>
      <c r="AJ94" s="20">
        <f t="shared" si="102"/>
        <v>0</v>
      </c>
      <c r="AK94" s="19">
        <f t="shared" si="102"/>
        <v>0</v>
      </c>
      <c r="AM94" s="20">
        <f t="shared" si="103"/>
        <v>44818.2</v>
      </c>
      <c r="AN94" s="20">
        <f t="shared" si="103"/>
        <v>28147.35</v>
      </c>
      <c r="AO94" s="20">
        <f t="shared" si="103"/>
        <v>10702.65</v>
      </c>
      <c r="AP94" s="20">
        <f t="shared" si="103"/>
        <v>2100</v>
      </c>
      <c r="AQ94" s="20">
        <f t="shared" si="103"/>
        <v>0</v>
      </c>
      <c r="AR94" s="19">
        <f t="shared" si="103"/>
        <v>0</v>
      </c>
      <c r="AS94" s="21">
        <f t="shared" si="103"/>
        <v>22409.1</v>
      </c>
      <c r="AT94" s="20">
        <f t="shared" si="103"/>
        <v>58891.874999999993</v>
      </c>
      <c r="AU94" s="20">
        <f t="shared" si="103"/>
        <v>78316.874999999985</v>
      </c>
      <c r="AV94" s="20">
        <f t="shared" si="103"/>
        <v>84718.2</v>
      </c>
      <c r="AW94" s="20">
        <f t="shared" si="103"/>
        <v>85768.2</v>
      </c>
      <c r="AX94" s="19">
        <f t="shared" si="103"/>
        <v>85768.2</v>
      </c>
      <c r="AZ94" s="21">
        <f t="shared" si="104"/>
        <v>0</v>
      </c>
      <c r="BA94" s="20">
        <f t="shared" si="104"/>
        <v>0</v>
      </c>
      <c r="BB94" s="20">
        <f t="shared" si="104"/>
        <v>0</v>
      </c>
      <c r="BC94" s="20">
        <f t="shared" si="104"/>
        <v>0</v>
      </c>
      <c r="BD94" s="20">
        <f t="shared" si="104"/>
        <v>0</v>
      </c>
      <c r="BE94" s="19">
        <f t="shared" si="104"/>
        <v>0</v>
      </c>
    </row>
    <row r="95" spans="1:58" x14ac:dyDescent="0.3">
      <c r="F95" s="18">
        <f t="shared" ref="F95:K95" si="105">SUM(F91:F94)</f>
        <v>237427.18499999997</v>
      </c>
      <c r="G95" s="18">
        <f t="shared" si="105"/>
        <v>626889.85499999998</v>
      </c>
      <c r="H95" s="18">
        <f t="shared" si="105"/>
        <v>910350.79500000004</v>
      </c>
      <c r="I95" s="18">
        <f t="shared" si="105"/>
        <v>1123622.385</v>
      </c>
      <c r="J95" s="18">
        <f t="shared" si="105"/>
        <v>1230354.9899999998</v>
      </c>
      <c r="K95" s="18">
        <f t="shared" si="105"/>
        <v>1276019.9099999999</v>
      </c>
      <c r="T95" s="23">
        <f t="shared" ref="T95:AK95" si="106">SUM(T91:T94)</f>
        <v>84119.857142857145</v>
      </c>
      <c r="U95" s="18">
        <f t="shared" si="106"/>
        <v>40955</v>
      </c>
      <c r="V95" s="18">
        <f t="shared" si="106"/>
        <v>51564</v>
      </c>
      <c r="W95" s="18">
        <f t="shared" si="106"/>
        <v>29857</v>
      </c>
      <c r="X95" s="18">
        <f t="shared" si="106"/>
        <v>3339</v>
      </c>
      <c r="Y95" s="22">
        <f t="shared" si="106"/>
        <v>7708</v>
      </c>
      <c r="Z95" s="23">
        <f t="shared" si="106"/>
        <v>68791.757142857154</v>
      </c>
      <c r="AA95" s="18">
        <f t="shared" si="106"/>
        <v>29441.599999999999</v>
      </c>
      <c r="AB95" s="18">
        <f t="shared" si="106"/>
        <v>31501.5</v>
      </c>
      <c r="AC95" s="18">
        <f t="shared" si="106"/>
        <v>17713.400000000001</v>
      </c>
      <c r="AD95" s="18">
        <f t="shared" si="106"/>
        <v>2647</v>
      </c>
      <c r="AE95" s="22">
        <f t="shared" si="106"/>
        <v>5714</v>
      </c>
      <c r="AF95" s="23">
        <f t="shared" si="106"/>
        <v>577850.76</v>
      </c>
      <c r="AG95" s="18">
        <f t="shared" si="106"/>
        <v>247309.44</v>
      </c>
      <c r="AH95" s="18">
        <f t="shared" si="106"/>
        <v>264612.59999999998</v>
      </c>
      <c r="AI95" s="18">
        <f t="shared" si="106"/>
        <v>148792.56</v>
      </c>
      <c r="AJ95" s="18">
        <f t="shared" si="106"/>
        <v>22234.799999999999</v>
      </c>
      <c r="AK95" s="22">
        <f t="shared" si="106"/>
        <v>47997.599999999999</v>
      </c>
      <c r="AM95" s="18">
        <f t="shared" ref="AM95:AX95" si="107">SUM(AM91:AM94)</f>
        <v>474854.36999999994</v>
      </c>
      <c r="AN95" s="18">
        <f t="shared" si="107"/>
        <v>304070.96999999997</v>
      </c>
      <c r="AO95" s="18">
        <f t="shared" si="107"/>
        <v>262850.90999999997</v>
      </c>
      <c r="AP95" s="18">
        <f t="shared" si="107"/>
        <v>163692.26999999999</v>
      </c>
      <c r="AQ95" s="18">
        <f t="shared" si="107"/>
        <v>49772.94</v>
      </c>
      <c r="AR95" s="22">
        <f t="shared" si="107"/>
        <v>41556.9</v>
      </c>
      <c r="AS95" s="23">
        <f t="shared" si="107"/>
        <v>237427.18499999997</v>
      </c>
      <c r="AT95" s="18">
        <f t="shared" si="107"/>
        <v>626889.85499999998</v>
      </c>
      <c r="AU95" s="18">
        <f t="shared" si="107"/>
        <v>910350.79500000004</v>
      </c>
      <c r="AV95" s="18">
        <f t="shared" si="107"/>
        <v>1123622.385</v>
      </c>
      <c r="AW95" s="18">
        <f t="shared" si="107"/>
        <v>1230354.9899999998</v>
      </c>
      <c r="AX95" s="22">
        <f t="shared" si="107"/>
        <v>1276019.9099999999</v>
      </c>
      <c r="AZ95" s="23">
        <f t="shared" ref="AZ95:BE95" si="108">SUM(AZ91:AZ94)</f>
        <v>-24460.44</v>
      </c>
      <c r="BA95" s="18">
        <f t="shared" si="108"/>
        <v>-88725.119999999995</v>
      </c>
      <c r="BB95" s="18">
        <f t="shared" si="108"/>
        <v>-116891.58</v>
      </c>
      <c r="BC95" s="18">
        <f t="shared" si="108"/>
        <v>-61546.499999999993</v>
      </c>
      <c r="BD95" s="18">
        <f t="shared" si="108"/>
        <v>-14139</v>
      </c>
      <c r="BE95" s="22">
        <f t="shared" si="108"/>
        <v>-5230.7999999999956</v>
      </c>
    </row>
    <row r="96" spans="1:58" s="4" customFormat="1" ht="15" thickBot="1" x14ac:dyDescent="0.35">
      <c r="A96" s="7"/>
      <c r="L96" s="6"/>
      <c r="N96" s="7"/>
      <c r="S96" s="6"/>
      <c r="T96" s="7"/>
      <c r="Y96" s="6"/>
      <c r="AF96" s="7"/>
      <c r="AK96" s="6"/>
      <c r="AL96" s="7"/>
      <c r="AR96" s="6"/>
      <c r="AS96" s="7"/>
      <c r="AX96" s="6"/>
      <c r="AZ96" s="7"/>
      <c r="BE96" s="6"/>
      <c r="BF96" s="5"/>
    </row>
    <row r="97" spans="1:58" s="11" customFormat="1" x14ac:dyDescent="0.3">
      <c r="A97" s="14"/>
      <c r="L97" s="13"/>
      <c r="N97" s="14"/>
      <c r="S97" s="13"/>
      <c r="T97" s="14"/>
      <c r="Y97" s="13"/>
      <c r="AF97" s="14"/>
      <c r="AK97" s="13"/>
      <c r="AL97" s="14"/>
      <c r="AR97" s="13"/>
      <c r="AS97" s="14"/>
      <c r="AX97" s="13"/>
      <c r="AZ97" s="14"/>
      <c r="BE97" s="13"/>
      <c r="BF97" s="12"/>
    </row>
    <row r="98" spans="1:58" x14ac:dyDescent="0.3">
      <c r="B98" t="s">
        <v>1</v>
      </c>
      <c r="C98">
        <v>50</v>
      </c>
      <c r="F98" s="20">
        <f t="shared" ref="F98:K99" si="109">SUMIFS(F$4:F$75,$E$4:$E$75,$C98)</f>
        <v>29561.174999999999</v>
      </c>
      <c r="G98" s="20">
        <f t="shared" si="109"/>
        <v>95577.824999999997</v>
      </c>
      <c r="H98" s="20">
        <f t="shared" si="109"/>
        <v>203467.42499999996</v>
      </c>
      <c r="I98" s="20">
        <f t="shared" si="109"/>
        <v>330605.62500000006</v>
      </c>
      <c r="J98" s="20">
        <f t="shared" si="109"/>
        <v>399286.65000000008</v>
      </c>
      <c r="K98" s="20">
        <f t="shared" si="109"/>
        <v>415092.30000000005</v>
      </c>
      <c r="N98" s="3" t="s">
        <v>1</v>
      </c>
      <c r="P98">
        <v>50</v>
      </c>
      <c r="T98" s="21">
        <f t="shared" ref="T98:AC99" si="110">SUMIFS(T$4:T$75,$E$4:$E$75,$C98)</f>
        <v>18769</v>
      </c>
      <c r="U98" s="20">
        <f t="shared" si="110"/>
        <v>16890</v>
      </c>
      <c r="V98" s="20">
        <f t="shared" si="110"/>
        <v>39725</v>
      </c>
      <c r="W98" s="20">
        <f t="shared" si="110"/>
        <v>22126</v>
      </c>
      <c r="X98" s="20">
        <f t="shared" si="110"/>
        <v>864</v>
      </c>
      <c r="Y98" s="19">
        <f t="shared" si="110"/>
        <v>1508</v>
      </c>
      <c r="Z98" s="21">
        <f t="shared" si="110"/>
        <v>9384.5</v>
      </c>
      <c r="AA98" s="20">
        <f t="shared" si="110"/>
        <v>8445</v>
      </c>
      <c r="AB98" s="20">
        <f t="shared" si="110"/>
        <v>19862.5</v>
      </c>
      <c r="AC98" s="20">
        <f t="shared" si="110"/>
        <v>11063</v>
      </c>
      <c r="AD98" s="20">
        <f t="shared" ref="AD98:AK99" si="111">SUMIFS(AD$4:AD$75,$E$4:$E$75,$C98)</f>
        <v>432</v>
      </c>
      <c r="AE98" s="19">
        <f t="shared" si="111"/>
        <v>754</v>
      </c>
      <c r="AF98" s="21">
        <f t="shared" si="111"/>
        <v>78829.799999999988</v>
      </c>
      <c r="AG98" s="20">
        <f t="shared" si="111"/>
        <v>70938</v>
      </c>
      <c r="AH98" s="20">
        <f t="shared" si="111"/>
        <v>166845</v>
      </c>
      <c r="AI98" s="20">
        <f t="shared" si="111"/>
        <v>92929.2</v>
      </c>
      <c r="AJ98" s="20">
        <f t="shared" si="111"/>
        <v>3628.8</v>
      </c>
      <c r="AK98" s="19">
        <f t="shared" si="111"/>
        <v>6333.5999999999995</v>
      </c>
      <c r="AM98" s="20">
        <f t="shared" ref="AM98:AX99" si="112">SUMIFS(AM$4:AM$75,$E$4:$E$75,$C98)</f>
        <v>59122.35</v>
      </c>
      <c r="AN98" s="20">
        <f t="shared" si="112"/>
        <v>72910.95</v>
      </c>
      <c r="AO98" s="20">
        <f t="shared" si="112"/>
        <v>142868.24999999997</v>
      </c>
      <c r="AP98" s="20">
        <f t="shared" si="112"/>
        <v>111408.15000000001</v>
      </c>
      <c r="AQ98" s="20">
        <f t="shared" si="112"/>
        <v>25953.899999999998</v>
      </c>
      <c r="AR98" s="19">
        <f t="shared" si="112"/>
        <v>5657.4</v>
      </c>
      <c r="AS98" s="21">
        <f t="shared" si="112"/>
        <v>29561.174999999999</v>
      </c>
      <c r="AT98" s="20">
        <f t="shared" si="112"/>
        <v>95577.824999999997</v>
      </c>
      <c r="AU98" s="20">
        <f t="shared" si="112"/>
        <v>203467.42499999996</v>
      </c>
      <c r="AV98" s="20">
        <f t="shared" si="112"/>
        <v>330605.62500000006</v>
      </c>
      <c r="AW98" s="20">
        <f t="shared" si="112"/>
        <v>399286.65000000008</v>
      </c>
      <c r="AX98" s="19">
        <f t="shared" si="112"/>
        <v>415092.30000000005</v>
      </c>
      <c r="AZ98" s="21">
        <f t="shared" ref="AZ98:BE99" si="113">SUMIFS(AZ$4:AZ$75,$E$4:$E$75,$C98)</f>
        <v>-15302.699999999999</v>
      </c>
      <c r="BA98" s="20">
        <f t="shared" si="113"/>
        <v>-77831.25</v>
      </c>
      <c r="BB98" s="20">
        <f t="shared" si="113"/>
        <v>-111596.1</v>
      </c>
      <c r="BC98" s="20">
        <f t="shared" si="113"/>
        <v>-59042.549999999996</v>
      </c>
      <c r="BD98" s="20">
        <f t="shared" si="113"/>
        <v>-9975</v>
      </c>
      <c r="BE98" s="19">
        <f t="shared" si="113"/>
        <v>0</v>
      </c>
    </row>
    <row r="99" spans="1:58" x14ac:dyDescent="0.3">
      <c r="B99" t="s">
        <v>1</v>
      </c>
      <c r="C99">
        <v>80</v>
      </c>
      <c r="F99" s="20">
        <f t="shared" si="109"/>
        <v>74889.36</v>
      </c>
      <c r="G99" s="20">
        <f t="shared" si="109"/>
        <v>213403.68</v>
      </c>
      <c r="H99" s="20">
        <f t="shared" si="109"/>
        <v>292435.92</v>
      </c>
      <c r="I99" s="20">
        <f t="shared" si="109"/>
        <v>322298.76</v>
      </c>
      <c r="J99" s="20">
        <f t="shared" si="109"/>
        <v>344568.84</v>
      </c>
      <c r="K99" s="20">
        <f t="shared" si="109"/>
        <v>369099.36</v>
      </c>
      <c r="N99" s="3" t="s">
        <v>1</v>
      </c>
      <c r="P99">
        <v>80</v>
      </c>
      <c r="T99" s="21">
        <f t="shared" si="110"/>
        <v>29718</v>
      </c>
      <c r="U99" s="20">
        <f t="shared" si="110"/>
        <v>15342</v>
      </c>
      <c r="V99" s="20">
        <f t="shared" si="110"/>
        <v>1000</v>
      </c>
      <c r="W99" s="20">
        <f t="shared" si="110"/>
        <v>5403</v>
      </c>
      <c r="X99" s="20">
        <f t="shared" si="110"/>
        <v>1300</v>
      </c>
      <c r="Y99" s="19">
        <f t="shared" si="110"/>
        <v>6200</v>
      </c>
      <c r="Z99" s="21">
        <f t="shared" si="110"/>
        <v>23774.400000000001</v>
      </c>
      <c r="AA99" s="20">
        <f t="shared" si="110"/>
        <v>12273.6</v>
      </c>
      <c r="AB99" s="20">
        <f t="shared" si="110"/>
        <v>800</v>
      </c>
      <c r="AC99" s="20">
        <f t="shared" si="110"/>
        <v>4322.3999999999996</v>
      </c>
      <c r="AD99" s="20">
        <f t="shared" si="111"/>
        <v>1040</v>
      </c>
      <c r="AE99" s="19">
        <f t="shared" si="111"/>
        <v>4960</v>
      </c>
      <c r="AF99" s="21">
        <f t="shared" si="111"/>
        <v>199704.96000000002</v>
      </c>
      <c r="AG99" s="20">
        <f t="shared" si="111"/>
        <v>103098.23999999999</v>
      </c>
      <c r="AH99" s="20">
        <f t="shared" si="111"/>
        <v>6720</v>
      </c>
      <c r="AI99" s="20">
        <f t="shared" si="111"/>
        <v>36308.159999999996</v>
      </c>
      <c r="AJ99" s="20">
        <f t="shared" si="111"/>
        <v>8736</v>
      </c>
      <c r="AK99" s="19">
        <f t="shared" si="111"/>
        <v>41664</v>
      </c>
      <c r="AM99" s="20">
        <f t="shared" si="112"/>
        <v>149778.72</v>
      </c>
      <c r="AN99" s="20">
        <f t="shared" si="112"/>
        <v>127249.91999999998</v>
      </c>
      <c r="AO99" s="20">
        <f t="shared" si="112"/>
        <v>30814.559999999998</v>
      </c>
      <c r="AP99" s="20">
        <f t="shared" si="112"/>
        <v>28911.119999999999</v>
      </c>
      <c r="AQ99" s="20">
        <f t="shared" si="112"/>
        <v>15629.039999999999</v>
      </c>
      <c r="AR99" s="19">
        <f t="shared" si="112"/>
        <v>33432</v>
      </c>
      <c r="AS99" s="21">
        <f t="shared" si="112"/>
        <v>74889.36</v>
      </c>
      <c r="AT99" s="20">
        <f t="shared" si="112"/>
        <v>213403.68</v>
      </c>
      <c r="AU99" s="20">
        <f t="shared" si="112"/>
        <v>292435.92</v>
      </c>
      <c r="AV99" s="20">
        <f t="shared" si="112"/>
        <v>322298.76</v>
      </c>
      <c r="AW99" s="20">
        <f t="shared" si="112"/>
        <v>344568.84</v>
      </c>
      <c r="AX99" s="19">
        <f t="shared" si="112"/>
        <v>369099.36</v>
      </c>
      <c r="AZ99" s="21">
        <f t="shared" si="113"/>
        <v>-18149.04</v>
      </c>
      <c r="BA99" s="20">
        <f t="shared" si="113"/>
        <v>-25987.919999999998</v>
      </c>
      <c r="BB99" s="20">
        <f t="shared" si="113"/>
        <v>-12492.479999999996</v>
      </c>
      <c r="BC99" s="20">
        <f t="shared" si="113"/>
        <v>-2603.9999999999982</v>
      </c>
      <c r="BD99" s="20">
        <f t="shared" si="113"/>
        <v>-1226.4000000000015</v>
      </c>
      <c r="BE99" s="19">
        <f t="shared" si="113"/>
        <v>-1344</v>
      </c>
    </row>
    <row r="100" spans="1:58" x14ac:dyDescent="0.3">
      <c r="B100" t="s">
        <v>1</v>
      </c>
      <c r="C100">
        <v>100</v>
      </c>
      <c r="F100" s="20">
        <f t="shared" ref="F100:K100" si="114">SUMIFS(F$4:F$75,$E$4:$E$75,$C100,$AL$4:$AL$75,0)</f>
        <v>50044.049999999996</v>
      </c>
      <c r="G100" s="20">
        <f t="shared" si="114"/>
        <v>120858.15</v>
      </c>
      <c r="H100" s="20">
        <f t="shared" si="114"/>
        <v>149899.04999999999</v>
      </c>
      <c r="I100" s="20">
        <f t="shared" si="114"/>
        <v>161653.79999999999</v>
      </c>
      <c r="J100" s="20">
        <f t="shared" si="114"/>
        <v>169232.7</v>
      </c>
      <c r="K100" s="20">
        <f t="shared" si="114"/>
        <v>174561.45</v>
      </c>
      <c r="N100" s="3" t="s">
        <v>1</v>
      </c>
      <c r="P100">
        <v>100</v>
      </c>
      <c r="T100" s="21">
        <f t="shared" ref="T100:AK100" si="115">SUMIFS(T$4:T$75,$E$4:$E$75,$C100,$AL$4:$AL$75,0)</f>
        <v>15887</v>
      </c>
      <c r="U100" s="20">
        <f t="shared" si="115"/>
        <v>1298</v>
      </c>
      <c r="V100" s="20">
        <f t="shared" si="115"/>
        <v>2193</v>
      </c>
      <c r="W100" s="20">
        <f t="shared" si="115"/>
        <v>375</v>
      </c>
      <c r="X100" s="20">
        <f t="shared" si="115"/>
        <v>1175</v>
      </c>
      <c r="Y100" s="19">
        <f t="shared" si="115"/>
        <v>0</v>
      </c>
      <c r="Z100" s="21">
        <f t="shared" si="115"/>
        <v>15887</v>
      </c>
      <c r="AA100" s="20">
        <f t="shared" si="115"/>
        <v>1298</v>
      </c>
      <c r="AB100" s="20">
        <f t="shared" si="115"/>
        <v>2193</v>
      </c>
      <c r="AC100" s="20">
        <f t="shared" si="115"/>
        <v>375</v>
      </c>
      <c r="AD100" s="20">
        <f t="shared" si="115"/>
        <v>1175</v>
      </c>
      <c r="AE100" s="19">
        <f t="shared" si="115"/>
        <v>0</v>
      </c>
      <c r="AF100" s="21">
        <f t="shared" si="115"/>
        <v>133450.79999999999</v>
      </c>
      <c r="AG100" s="20">
        <f t="shared" si="115"/>
        <v>10903.199999999999</v>
      </c>
      <c r="AH100" s="20">
        <f t="shared" si="115"/>
        <v>18421.2</v>
      </c>
      <c r="AI100" s="20">
        <f t="shared" si="115"/>
        <v>3150</v>
      </c>
      <c r="AJ100" s="20">
        <f t="shared" si="115"/>
        <v>9870</v>
      </c>
      <c r="AK100" s="19">
        <f t="shared" si="115"/>
        <v>0</v>
      </c>
      <c r="AM100" s="20">
        <f t="shared" ref="AM100:AX100" si="116">SUMIFS(AM$4:AM$75,$E$4:$E$75,$C100,$AL$4:$AL$75,0)</f>
        <v>100088.09999999999</v>
      </c>
      <c r="AN100" s="20">
        <f t="shared" si="116"/>
        <v>41540.1</v>
      </c>
      <c r="AO100" s="20">
        <f t="shared" si="116"/>
        <v>16541.699999999997</v>
      </c>
      <c r="AP100" s="20">
        <f t="shared" si="116"/>
        <v>6967.8</v>
      </c>
      <c r="AQ100" s="20">
        <f t="shared" si="116"/>
        <v>8190</v>
      </c>
      <c r="AR100" s="19">
        <f t="shared" si="116"/>
        <v>2467.5</v>
      </c>
      <c r="AS100" s="21">
        <f t="shared" si="116"/>
        <v>50044.049999999996</v>
      </c>
      <c r="AT100" s="20">
        <f t="shared" si="116"/>
        <v>120858.15</v>
      </c>
      <c r="AU100" s="20">
        <f t="shared" si="116"/>
        <v>149899.04999999999</v>
      </c>
      <c r="AV100" s="20">
        <f t="shared" si="116"/>
        <v>161653.79999999999</v>
      </c>
      <c r="AW100" s="20">
        <f t="shared" si="116"/>
        <v>169232.7</v>
      </c>
      <c r="AX100" s="19">
        <f t="shared" si="116"/>
        <v>174561.45</v>
      </c>
      <c r="AZ100" s="21">
        <f t="shared" ref="AZ100:BE100" si="117">SUMIFS(AZ$4:AZ$75,$E$4:$E$75,$C100,$AL$4:$AL$75,0)</f>
        <v>10483.199999999999</v>
      </c>
      <c r="BA100" s="20">
        <f t="shared" si="117"/>
        <v>17546.549999999996</v>
      </c>
      <c r="BB100" s="20">
        <f t="shared" si="117"/>
        <v>9601.2000000000007</v>
      </c>
      <c r="BC100" s="20">
        <f t="shared" si="117"/>
        <v>2987.25</v>
      </c>
      <c r="BD100" s="20">
        <f t="shared" si="117"/>
        <v>449.39999999999782</v>
      </c>
      <c r="BE100" s="19">
        <f t="shared" si="117"/>
        <v>0</v>
      </c>
    </row>
    <row r="101" spans="1:58" x14ac:dyDescent="0.3">
      <c r="B101" t="s">
        <v>2</v>
      </c>
      <c r="C101">
        <v>100</v>
      </c>
      <c r="F101" s="20">
        <f t="shared" ref="F101:K101" si="118">SUMIFS(F$4:F$75,$E$4:$E$75,$C101,$AL$4:$AL$75,1)</f>
        <v>82932.599999999991</v>
      </c>
      <c r="G101" s="20">
        <f t="shared" si="118"/>
        <v>197050.19999999998</v>
      </c>
      <c r="H101" s="20">
        <f t="shared" si="118"/>
        <v>264548.39999999997</v>
      </c>
      <c r="I101" s="20">
        <f t="shared" si="118"/>
        <v>309064.19999999995</v>
      </c>
      <c r="J101" s="20">
        <f t="shared" si="118"/>
        <v>317266.8</v>
      </c>
      <c r="K101" s="20">
        <f t="shared" si="118"/>
        <v>317266.8</v>
      </c>
      <c r="N101" s="3" t="s">
        <v>1</v>
      </c>
      <c r="P101">
        <v>100</v>
      </c>
      <c r="T101" s="21">
        <f t="shared" ref="T101:AK101" si="119">SUMIFS(T$4:T$75,$E$4:$E$75,$C101,$AL$4:$AL$75,1)</f>
        <v>19745.857142857141</v>
      </c>
      <c r="U101" s="20">
        <f t="shared" si="119"/>
        <v>7425</v>
      </c>
      <c r="V101" s="20">
        <f t="shared" si="119"/>
        <v>8646</v>
      </c>
      <c r="W101" s="20">
        <f t="shared" si="119"/>
        <v>1953</v>
      </c>
      <c r="X101" s="20">
        <f t="shared" si="119"/>
        <v>0</v>
      </c>
      <c r="Y101" s="19">
        <f t="shared" si="119"/>
        <v>0</v>
      </c>
      <c r="Z101" s="21">
        <f t="shared" si="119"/>
        <v>19745.857142857141</v>
      </c>
      <c r="AA101" s="20">
        <f t="shared" si="119"/>
        <v>7425</v>
      </c>
      <c r="AB101" s="20">
        <f t="shared" si="119"/>
        <v>8646</v>
      </c>
      <c r="AC101" s="20">
        <f t="shared" si="119"/>
        <v>1953</v>
      </c>
      <c r="AD101" s="20">
        <f t="shared" si="119"/>
        <v>0</v>
      </c>
      <c r="AE101" s="19">
        <f t="shared" si="119"/>
        <v>0</v>
      </c>
      <c r="AF101" s="21">
        <f t="shared" si="119"/>
        <v>165865.19999999998</v>
      </c>
      <c r="AG101" s="20">
        <f t="shared" si="119"/>
        <v>62370</v>
      </c>
      <c r="AH101" s="20">
        <f t="shared" si="119"/>
        <v>72626.399999999994</v>
      </c>
      <c r="AI101" s="20">
        <f t="shared" si="119"/>
        <v>16405.199999999997</v>
      </c>
      <c r="AJ101" s="20">
        <f t="shared" si="119"/>
        <v>0</v>
      </c>
      <c r="AK101" s="19">
        <f t="shared" si="119"/>
        <v>0</v>
      </c>
      <c r="AM101" s="20">
        <f t="shared" ref="AM101:AX101" si="120">SUMIFS(AM$4:AM$75,$E$4:$E$75,$C101,$AL$4:$AL$75,1)</f>
        <v>165865.19999999998</v>
      </c>
      <c r="AN101" s="20">
        <f t="shared" si="120"/>
        <v>62370</v>
      </c>
      <c r="AO101" s="20">
        <f t="shared" si="120"/>
        <v>72626.399999999994</v>
      </c>
      <c r="AP101" s="20">
        <f t="shared" si="120"/>
        <v>16405.199999999997</v>
      </c>
      <c r="AQ101" s="20">
        <f t="shared" si="120"/>
        <v>0</v>
      </c>
      <c r="AR101" s="19">
        <f t="shared" si="120"/>
        <v>0</v>
      </c>
      <c r="AS101" s="21">
        <f t="shared" si="120"/>
        <v>82932.599999999991</v>
      </c>
      <c r="AT101" s="20">
        <f t="shared" si="120"/>
        <v>197050.19999999998</v>
      </c>
      <c r="AU101" s="20">
        <f t="shared" si="120"/>
        <v>264548.39999999997</v>
      </c>
      <c r="AV101" s="20">
        <f t="shared" si="120"/>
        <v>309064.19999999995</v>
      </c>
      <c r="AW101" s="20">
        <f t="shared" si="120"/>
        <v>317266.8</v>
      </c>
      <c r="AX101" s="19">
        <f t="shared" si="120"/>
        <v>317266.8</v>
      </c>
      <c r="AZ101" s="21">
        <f t="shared" ref="AZ101:BE101" si="121">SUMIFS(AZ$4:AZ$75,$E$4:$E$75,$C101,$AL$4:$AL$75,1)</f>
        <v>-1491.9</v>
      </c>
      <c r="BA101" s="20">
        <f t="shared" si="121"/>
        <v>-2452.5</v>
      </c>
      <c r="BB101" s="20">
        <f t="shared" si="121"/>
        <v>-2404.2000000000007</v>
      </c>
      <c r="BC101" s="20">
        <f t="shared" si="121"/>
        <v>-2887.1999999999971</v>
      </c>
      <c r="BD101" s="20">
        <f t="shared" si="121"/>
        <v>-3386.9999999999964</v>
      </c>
      <c r="BE101" s="19">
        <f t="shared" si="121"/>
        <v>-3886.7999999999956</v>
      </c>
    </row>
    <row r="102" spans="1:58" s="4" customFormat="1" ht="15" thickBot="1" x14ac:dyDescent="0.35">
      <c r="A102" s="7"/>
      <c r="E102"/>
      <c r="F102" s="18">
        <f t="shared" ref="F102:K102" si="122">SUM(F98:F101)</f>
        <v>237427.185</v>
      </c>
      <c r="G102" s="18">
        <f t="shared" si="122"/>
        <v>626889.85499999998</v>
      </c>
      <c r="H102" s="18">
        <f t="shared" si="122"/>
        <v>910350.79499999993</v>
      </c>
      <c r="I102" s="18">
        <f t="shared" si="122"/>
        <v>1123622.385</v>
      </c>
      <c r="J102" s="18">
        <f t="shared" si="122"/>
        <v>1230354.9900000002</v>
      </c>
      <c r="K102" s="18">
        <f t="shared" si="122"/>
        <v>1276019.9100000001</v>
      </c>
      <c r="L102" s="2"/>
      <c r="N102" s="7"/>
      <c r="S102" s="6"/>
      <c r="T102" s="17">
        <f t="shared" ref="T102:AK102" si="123">SUM(T98:T101)</f>
        <v>84119.857142857145</v>
      </c>
      <c r="U102" s="16">
        <f t="shared" si="123"/>
        <v>40955</v>
      </c>
      <c r="V102" s="16">
        <f t="shared" si="123"/>
        <v>51564</v>
      </c>
      <c r="W102" s="16">
        <f t="shared" si="123"/>
        <v>29857</v>
      </c>
      <c r="X102" s="16">
        <f t="shared" si="123"/>
        <v>3339</v>
      </c>
      <c r="Y102" s="15">
        <f t="shared" si="123"/>
        <v>7708</v>
      </c>
      <c r="Z102" s="17">
        <f t="shared" si="123"/>
        <v>68791.757142857139</v>
      </c>
      <c r="AA102" s="16">
        <f t="shared" si="123"/>
        <v>29441.599999999999</v>
      </c>
      <c r="AB102" s="16">
        <f t="shared" si="123"/>
        <v>31501.5</v>
      </c>
      <c r="AC102" s="16">
        <f t="shared" si="123"/>
        <v>17713.400000000001</v>
      </c>
      <c r="AD102" s="16">
        <f t="shared" si="123"/>
        <v>2647</v>
      </c>
      <c r="AE102" s="15">
        <f t="shared" si="123"/>
        <v>5714</v>
      </c>
      <c r="AF102" s="17">
        <f t="shared" si="123"/>
        <v>577850.76</v>
      </c>
      <c r="AG102" s="16">
        <f t="shared" si="123"/>
        <v>247309.44</v>
      </c>
      <c r="AH102" s="16">
        <f t="shared" si="123"/>
        <v>264612.59999999998</v>
      </c>
      <c r="AI102" s="16">
        <f t="shared" si="123"/>
        <v>148792.56</v>
      </c>
      <c r="AJ102" s="16">
        <f t="shared" si="123"/>
        <v>22234.799999999999</v>
      </c>
      <c r="AK102" s="15">
        <f t="shared" si="123"/>
        <v>47997.599999999999</v>
      </c>
      <c r="AL102" s="7"/>
      <c r="AM102" s="16">
        <f t="shared" ref="AM102:AX102" si="124">SUM(AM98:AM101)</f>
        <v>474854.37</v>
      </c>
      <c r="AN102" s="16">
        <f t="shared" si="124"/>
        <v>304070.96999999997</v>
      </c>
      <c r="AO102" s="16">
        <f t="shared" si="124"/>
        <v>262850.90999999992</v>
      </c>
      <c r="AP102" s="16">
        <f t="shared" si="124"/>
        <v>163692.27000000002</v>
      </c>
      <c r="AQ102" s="16">
        <f t="shared" si="124"/>
        <v>49772.939999999995</v>
      </c>
      <c r="AR102" s="15">
        <f t="shared" si="124"/>
        <v>41556.9</v>
      </c>
      <c r="AS102" s="17">
        <f t="shared" si="124"/>
        <v>237427.185</v>
      </c>
      <c r="AT102" s="16">
        <f t="shared" si="124"/>
        <v>626889.85499999998</v>
      </c>
      <c r="AU102" s="16">
        <f t="shared" si="124"/>
        <v>910350.79499999993</v>
      </c>
      <c r="AV102" s="16">
        <f t="shared" si="124"/>
        <v>1123622.385</v>
      </c>
      <c r="AW102" s="16">
        <f t="shared" si="124"/>
        <v>1230354.9900000002</v>
      </c>
      <c r="AX102" s="15">
        <f t="shared" si="124"/>
        <v>1276019.9100000001</v>
      </c>
      <c r="AZ102" s="17">
        <f t="shared" ref="AZ102:BE102" si="125">SUM(AZ98:AZ101)</f>
        <v>-24460.440000000002</v>
      </c>
      <c r="BA102" s="16">
        <f t="shared" si="125"/>
        <v>-88725.119999999995</v>
      </c>
      <c r="BB102" s="16">
        <f t="shared" si="125"/>
        <v>-116891.58</v>
      </c>
      <c r="BC102" s="16">
        <f t="shared" si="125"/>
        <v>-61546.499999999993</v>
      </c>
      <c r="BD102" s="16">
        <f t="shared" si="125"/>
        <v>-14139</v>
      </c>
      <c r="BE102" s="15">
        <f t="shared" si="125"/>
        <v>-5230.7999999999956</v>
      </c>
      <c r="BF102" s="5"/>
    </row>
    <row r="103" spans="1:58" s="11" customFormat="1" x14ac:dyDescent="0.3">
      <c r="A103" s="14"/>
      <c r="F103" s="226" t="s">
        <v>0</v>
      </c>
      <c r="G103" s="226"/>
      <c r="H103" s="226"/>
      <c r="I103" s="226"/>
      <c r="J103" s="226"/>
      <c r="K103" s="226"/>
      <c r="L103" s="13"/>
      <c r="N103" s="14"/>
      <c r="S103" s="13"/>
      <c r="T103" s="14"/>
      <c r="Y103" s="13"/>
      <c r="AF103" s="14"/>
      <c r="AK103" s="13"/>
      <c r="AL103" s="14"/>
      <c r="AR103" s="13"/>
      <c r="AS103" s="14"/>
      <c r="AX103" s="13"/>
      <c r="AZ103" s="14"/>
      <c r="BE103" s="13"/>
      <c r="BF103" s="12"/>
    </row>
    <row r="104" spans="1:58" x14ac:dyDescent="0.3">
      <c r="F104" s="10">
        <f t="shared" ref="F104:K104" si="126">F81</f>
        <v>2026</v>
      </c>
      <c r="G104" s="10">
        <f t="shared" si="126"/>
        <v>2027</v>
      </c>
      <c r="H104" s="10">
        <f t="shared" si="126"/>
        <v>2028</v>
      </c>
      <c r="I104" s="10">
        <f t="shared" si="126"/>
        <v>2029</v>
      </c>
      <c r="J104" s="10">
        <f t="shared" si="126"/>
        <v>2030</v>
      </c>
      <c r="K104" s="10">
        <f t="shared" si="126"/>
        <v>2031</v>
      </c>
    </row>
    <row r="105" spans="1:58" x14ac:dyDescent="0.3">
      <c r="B105" t="str">
        <f t="shared" ref="B105:C108" si="127">B91</f>
        <v>New</v>
      </c>
      <c r="C105" t="str">
        <f t="shared" si="127"/>
        <v>Committed</v>
      </c>
      <c r="F105">
        <f t="shared" ref="F105:K108" si="128">COUNTIFS(F$4:F$75,"&gt;0",$N$4:$N$75,$C105,$Q$4:$Q$75,$B105)</f>
        <v>24</v>
      </c>
      <c r="G105">
        <f t="shared" si="128"/>
        <v>31</v>
      </c>
      <c r="H105">
        <f t="shared" si="128"/>
        <v>33</v>
      </c>
      <c r="I105">
        <f t="shared" si="128"/>
        <v>36</v>
      </c>
      <c r="J105">
        <f t="shared" si="128"/>
        <v>37</v>
      </c>
      <c r="K105">
        <f t="shared" si="128"/>
        <v>37</v>
      </c>
    </row>
    <row r="106" spans="1:58" x14ac:dyDescent="0.3">
      <c r="B106" t="str">
        <f t="shared" si="127"/>
        <v>Existing</v>
      </c>
      <c r="C106" t="str">
        <f t="shared" si="127"/>
        <v>Committed</v>
      </c>
      <c r="F106">
        <f t="shared" si="128"/>
        <v>15</v>
      </c>
      <c r="G106">
        <f t="shared" si="128"/>
        <v>18</v>
      </c>
      <c r="H106">
        <f t="shared" si="128"/>
        <v>18</v>
      </c>
      <c r="I106">
        <f t="shared" si="128"/>
        <v>18</v>
      </c>
      <c r="J106">
        <f t="shared" si="128"/>
        <v>18</v>
      </c>
      <c r="K106">
        <f t="shared" si="128"/>
        <v>20</v>
      </c>
    </row>
    <row r="107" spans="1:58" x14ac:dyDescent="0.3">
      <c r="B107" t="str">
        <f t="shared" si="127"/>
        <v>New</v>
      </c>
      <c r="C107" t="str">
        <f t="shared" si="127"/>
        <v>Non-Committed</v>
      </c>
      <c r="F107">
        <f t="shared" si="128"/>
        <v>5</v>
      </c>
      <c r="G107">
        <f t="shared" si="128"/>
        <v>8</v>
      </c>
      <c r="H107">
        <f t="shared" si="128"/>
        <v>10</v>
      </c>
      <c r="I107">
        <f t="shared" si="128"/>
        <v>10</v>
      </c>
      <c r="J107">
        <f t="shared" si="128"/>
        <v>10</v>
      </c>
      <c r="K107">
        <f t="shared" si="128"/>
        <v>10</v>
      </c>
    </row>
    <row r="108" spans="1:58" x14ac:dyDescent="0.3">
      <c r="B108" t="str">
        <f t="shared" si="127"/>
        <v>Existing</v>
      </c>
      <c r="C108" t="str">
        <f t="shared" si="127"/>
        <v>Non-Committed</v>
      </c>
      <c r="F108">
        <f t="shared" si="128"/>
        <v>4</v>
      </c>
      <c r="G108">
        <f t="shared" si="128"/>
        <v>4</v>
      </c>
      <c r="H108">
        <f t="shared" si="128"/>
        <v>5</v>
      </c>
      <c r="I108">
        <f t="shared" si="128"/>
        <v>5</v>
      </c>
      <c r="J108">
        <f t="shared" si="128"/>
        <v>5</v>
      </c>
      <c r="K108">
        <f t="shared" si="128"/>
        <v>5</v>
      </c>
    </row>
    <row r="109" spans="1:58" x14ac:dyDescent="0.3">
      <c r="F109" s="9">
        <f t="shared" ref="F109:K109" si="129">SUM(F105:F108)</f>
        <v>48</v>
      </c>
      <c r="G109" s="9">
        <f t="shared" si="129"/>
        <v>61</v>
      </c>
      <c r="H109" s="9">
        <f t="shared" si="129"/>
        <v>66</v>
      </c>
      <c r="I109" s="9">
        <f t="shared" si="129"/>
        <v>69</v>
      </c>
      <c r="J109" s="9">
        <f t="shared" si="129"/>
        <v>70</v>
      </c>
      <c r="K109" s="9">
        <f t="shared" si="129"/>
        <v>72</v>
      </c>
    </row>
    <row r="110" spans="1:58" s="4" customFormat="1" ht="15" thickBot="1" x14ac:dyDescent="0.35">
      <c r="A110" s="7"/>
      <c r="F110" s="8"/>
      <c r="G110" s="8"/>
      <c r="H110" s="8"/>
      <c r="I110" s="8"/>
      <c r="J110" s="8"/>
      <c r="K110" s="8"/>
      <c r="L110" s="6"/>
      <c r="N110" s="7"/>
      <c r="S110" s="6"/>
      <c r="T110" s="7"/>
      <c r="Y110" s="6"/>
      <c r="AF110" s="7"/>
      <c r="AK110" s="6"/>
      <c r="AL110" s="7"/>
      <c r="AR110" s="6"/>
      <c r="AS110" s="7"/>
      <c r="AX110" s="6"/>
      <c r="AZ110" s="7"/>
      <c r="BE110" s="6"/>
      <c r="BF110" s="5"/>
    </row>
    <row r="113" spans="1:58" x14ac:dyDescent="0.3">
      <c r="B113" s="9" t="s">
        <v>127</v>
      </c>
    </row>
    <row r="114" spans="1:58" x14ac:dyDescent="0.3">
      <c r="A114" s="278">
        <f>A10</f>
        <v>7</v>
      </c>
      <c r="B114" s="278" t="str">
        <f>B10</f>
        <v xml:space="preserve">Commercial </v>
      </c>
      <c r="C114">
        <f>C10</f>
        <v>2026</v>
      </c>
      <c r="D114" s="276">
        <f t="shared" ref="D114:K114" si="130">D10</f>
        <v>3250</v>
      </c>
      <c r="E114">
        <f t="shared" si="130"/>
        <v>80</v>
      </c>
      <c r="F114" s="276">
        <f t="shared" si="130"/>
        <v>5040</v>
      </c>
      <c r="G114" s="276">
        <f t="shared" si="130"/>
        <v>14910</v>
      </c>
      <c r="H114" s="276">
        <f t="shared" si="130"/>
        <v>20790</v>
      </c>
      <c r="I114" s="276">
        <f t="shared" si="130"/>
        <v>21840</v>
      </c>
      <c r="J114" s="276">
        <f t="shared" si="130"/>
        <v>21840</v>
      </c>
      <c r="K114" s="276">
        <f t="shared" si="130"/>
        <v>21840</v>
      </c>
      <c r="N114" s="3" t="str">
        <f t="shared" ref="N114:Y114" si="131">N10</f>
        <v>Committed</v>
      </c>
      <c r="O114">
        <f t="shared" si="131"/>
        <v>0</v>
      </c>
      <c r="P114" t="str">
        <f t="shared" si="131"/>
        <v>GS 3,000 to 4,999</v>
      </c>
      <c r="Q114" t="str">
        <f t="shared" si="131"/>
        <v>New</v>
      </c>
      <c r="R114" t="str">
        <f t="shared" si="131"/>
        <v/>
      </c>
      <c r="S114" s="2" t="str">
        <f t="shared" si="131"/>
        <v>Veridian</v>
      </c>
      <c r="T114" s="21">
        <f t="shared" si="131"/>
        <v>2000</v>
      </c>
      <c r="U114" s="276">
        <f t="shared" si="131"/>
        <v>1250</v>
      </c>
      <c r="V114" s="276">
        <f t="shared" si="131"/>
        <v>0</v>
      </c>
      <c r="W114" s="276">
        <f t="shared" si="131"/>
        <v>0</v>
      </c>
      <c r="X114" s="276">
        <f t="shared" si="131"/>
        <v>0</v>
      </c>
      <c r="Y114" s="19">
        <f t="shared" si="131"/>
        <v>0</v>
      </c>
      <c r="Z114" s="276">
        <f t="shared" ref="Z114:AE114" si="132">Z10</f>
        <v>1600</v>
      </c>
      <c r="AA114" s="276">
        <f t="shared" si="132"/>
        <v>1000</v>
      </c>
      <c r="AB114" s="276">
        <f t="shared" si="132"/>
        <v>0</v>
      </c>
      <c r="AC114" s="276">
        <f t="shared" si="132"/>
        <v>0</v>
      </c>
      <c r="AD114" s="276">
        <f t="shared" si="132"/>
        <v>0</v>
      </c>
      <c r="AE114" s="276">
        <f t="shared" si="132"/>
        <v>0</v>
      </c>
      <c r="AF114" s="21">
        <f t="shared" ref="AF114:AK114" si="133">AF10</f>
        <v>13440</v>
      </c>
      <c r="AG114" s="276">
        <f t="shared" si="133"/>
        <v>8400</v>
      </c>
      <c r="AH114" s="276">
        <f t="shared" si="133"/>
        <v>0</v>
      </c>
      <c r="AI114" s="276">
        <f t="shared" si="133"/>
        <v>0</v>
      </c>
      <c r="AJ114" s="276">
        <f t="shared" si="133"/>
        <v>0</v>
      </c>
      <c r="AK114" s="19">
        <f t="shared" si="133"/>
        <v>0</v>
      </c>
      <c r="AL114" s="21">
        <f t="shared" ref="AL114:AQ114" si="134">AL10</f>
        <v>0</v>
      </c>
      <c r="AM114" s="276">
        <f t="shared" si="134"/>
        <v>10080</v>
      </c>
      <c r="AN114" s="276">
        <f t="shared" si="134"/>
        <v>9660</v>
      </c>
      <c r="AO114" s="276">
        <f t="shared" si="134"/>
        <v>2100</v>
      </c>
      <c r="AP114" s="276">
        <f t="shared" si="134"/>
        <v>0</v>
      </c>
      <c r="AQ114" s="276">
        <f t="shared" si="134"/>
        <v>0</v>
      </c>
      <c r="AR114" s="19">
        <f t="shared" ref="AR114:BE114" si="135">AR10</f>
        <v>0</v>
      </c>
      <c r="AS114" s="21">
        <f t="shared" si="135"/>
        <v>5040</v>
      </c>
      <c r="AT114" s="276">
        <f t="shared" si="135"/>
        <v>14910</v>
      </c>
      <c r="AU114" s="276">
        <f t="shared" si="135"/>
        <v>20790</v>
      </c>
      <c r="AV114" s="276">
        <f t="shared" si="135"/>
        <v>21840</v>
      </c>
      <c r="AW114" s="276">
        <f t="shared" si="135"/>
        <v>21840</v>
      </c>
      <c r="AX114" s="19">
        <f t="shared" si="135"/>
        <v>21840</v>
      </c>
      <c r="AY114" s="276"/>
      <c r="AZ114" s="21">
        <f t="shared" si="135"/>
        <v>5040</v>
      </c>
      <c r="BA114" s="276">
        <f t="shared" si="135"/>
        <v>9870</v>
      </c>
      <c r="BB114" s="276">
        <f t="shared" si="135"/>
        <v>9030</v>
      </c>
      <c r="BC114" s="276">
        <f t="shared" si="135"/>
        <v>8400</v>
      </c>
      <c r="BD114" s="276">
        <f t="shared" si="135"/>
        <v>8400</v>
      </c>
      <c r="BE114" s="19">
        <f t="shared" si="135"/>
        <v>8400</v>
      </c>
    </row>
    <row r="115" spans="1:58" x14ac:dyDescent="0.3">
      <c r="A115" s="278">
        <f>A14</f>
        <v>11</v>
      </c>
      <c r="B115" s="278" t="str">
        <f>B14</f>
        <v xml:space="preserve">High Rise Residential </v>
      </c>
      <c r="C115">
        <f>C14</f>
        <v>2026</v>
      </c>
      <c r="D115" s="276">
        <f t="shared" ref="D115:K115" si="136">D14</f>
        <v>4280</v>
      </c>
      <c r="E115">
        <f t="shared" si="136"/>
        <v>100</v>
      </c>
      <c r="F115" s="276">
        <f t="shared" si="136"/>
        <v>2520</v>
      </c>
      <c r="G115" s="276">
        <f t="shared" si="136"/>
        <v>6399.75</v>
      </c>
      <c r="H115" s="276">
        <f t="shared" si="136"/>
        <v>13492.5</v>
      </c>
      <c r="I115" s="276">
        <f t="shared" si="136"/>
        <v>22260</v>
      </c>
      <c r="J115" s="276">
        <f t="shared" si="136"/>
        <v>29389.5</v>
      </c>
      <c r="K115" s="276">
        <f t="shared" si="136"/>
        <v>34718.25</v>
      </c>
      <c r="N115" s="3" t="str">
        <f t="shared" ref="N115:Y115" si="137">N14</f>
        <v>Committed</v>
      </c>
      <c r="O115">
        <f t="shared" si="137"/>
        <v>0</v>
      </c>
      <c r="P115" t="str">
        <f t="shared" si="137"/>
        <v>GS 3,000 to 4,999</v>
      </c>
      <c r="Q115" t="str">
        <f t="shared" si="137"/>
        <v>New</v>
      </c>
      <c r="R115" t="str">
        <f t="shared" si="137"/>
        <v/>
      </c>
      <c r="S115" s="2" t="str">
        <f t="shared" si="137"/>
        <v>Veridian</v>
      </c>
      <c r="T115" s="21">
        <f t="shared" si="137"/>
        <v>800</v>
      </c>
      <c r="U115" s="276">
        <f t="shared" si="137"/>
        <v>165</v>
      </c>
      <c r="V115" s="276">
        <f t="shared" si="137"/>
        <v>1765</v>
      </c>
      <c r="W115" s="276">
        <f t="shared" si="137"/>
        <v>375</v>
      </c>
      <c r="X115" s="276">
        <f t="shared" si="137"/>
        <v>1175</v>
      </c>
      <c r="Y115" s="19">
        <f t="shared" si="137"/>
        <v>0</v>
      </c>
      <c r="Z115" s="276">
        <f t="shared" ref="Z115:AE115" si="138">Z14</f>
        <v>800</v>
      </c>
      <c r="AA115" s="276">
        <f t="shared" si="138"/>
        <v>165</v>
      </c>
      <c r="AB115" s="276">
        <f t="shared" si="138"/>
        <v>1765</v>
      </c>
      <c r="AC115" s="276">
        <f t="shared" si="138"/>
        <v>375</v>
      </c>
      <c r="AD115" s="276">
        <f t="shared" si="138"/>
        <v>1175</v>
      </c>
      <c r="AE115" s="276">
        <f t="shared" si="138"/>
        <v>0</v>
      </c>
      <c r="AF115" s="21">
        <f t="shared" ref="AF115:AK115" si="139">AF14</f>
        <v>6720</v>
      </c>
      <c r="AG115" s="276">
        <f t="shared" si="139"/>
        <v>1385.9999999999998</v>
      </c>
      <c r="AH115" s="276">
        <f t="shared" si="139"/>
        <v>14826</v>
      </c>
      <c r="AI115" s="276">
        <f t="shared" si="139"/>
        <v>3150</v>
      </c>
      <c r="AJ115" s="276">
        <f t="shared" si="139"/>
        <v>9870</v>
      </c>
      <c r="AK115" s="19">
        <f t="shared" si="139"/>
        <v>0</v>
      </c>
      <c r="AL115" s="21">
        <f t="shared" ref="AL115:AQ115" si="140">AL14</f>
        <v>0</v>
      </c>
      <c r="AM115" s="276">
        <f t="shared" si="140"/>
        <v>5040</v>
      </c>
      <c r="AN115" s="276">
        <f t="shared" si="140"/>
        <v>2719.5</v>
      </c>
      <c r="AO115" s="276">
        <f t="shared" si="140"/>
        <v>11466</v>
      </c>
      <c r="AP115" s="276">
        <f t="shared" si="140"/>
        <v>6069</v>
      </c>
      <c r="AQ115" s="276">
        <f t="shared" si="140"/>
        <v>8190</v>
      </c>
      <c r="AR115" s="19">
        <f t="shared" ref="AR115:BE115" si="141">AR14</f>
        <v>2467.5</v>
      </c>
      <c r="AS115" s="21">
        <f t="shared" si="141"/>
        <v>2520</v>
      </c>
      <c r="AT115" s="276">
        <f t="shared" si="141"/>
        <v>6399.75</v>
      </c>
      <c r="AU115" s="276">
        <f t="shared" si="141"/>
        <v>13492.5</v>
      </c>
      <c r="AV115" s="276">
        <f t="shared" si="141"/>
        <v>22260</v>
      </c>
      <c r="AW115" s="276">
        <f t="shared" si="141"/>
        <v>29389.5</v>
      </c>
      <c r="AX115" s="19">
        <f t="shared" si="141"/>
        <v>34718.25</v>
      </c>
      <c r="AY115" s="276"/>
      <c r="AZ115" s="21">
        <f t="shared" si="141"/>
        <v>0</v>
      </c>
      <c r="BA115" s="276">
        <f t="shared" si="141"/>
        <v>0</v>
      </c>
      <c r="BB115" s="276">
        <f t="shared" si="141"/>
        <v>0</v>
      </c>
      <c r="BC115" s="276">
        <f t="shared" si="141"/>
        <v>0</v>
      </c>
      <c r="BD115" s="276">
        <f t="shared" si="141"/>
        <v>0</v>
      </c>
      <c r="BE115" s="19">
        <f t="shared" si="141"/>
        <v>0</v>
      </c>
    </row>
    <row r="116" spans="1:58" x14ac:dyDescent="0.3">
      <c r="A116" s="278">
        <f>A17</f>
        <v>14</v>
      </c>
      <c r="B116" s="278" t="str">
        <f>B17</f>
        <v xml:space="preserve">Industrial </v>
      </c>
      <c r="C116">
        <f>C17</f>
        <v>2026</v>
      </c>
      <c r="D116" s="276">
        <f t="shared" ref="D116:K116" si="142">D17</f>
        <v>4959</v>
      </c>
      <c r="E116">
        <f t="shared" si="142"/>
        <v>100</v>
      </c>
      <c r="F116" s="276">
        <f t="shared" si="142"/>
        <v>15620.849999999999</v>
      </c>
      <c r="G116" s="276">
        <f t="shared" si="142"/>
        <v>36448.649999999994</v>
      </c>
      <c r="H116" s="276">
        <f t="shared" si="142"/>
        <v>41655.599999999999</v>
      </c>
      <c r="I116" s="276">
        <f t="shared" si="142"/>
        <v>41655.599999999999</v>
      </c>
      <c r="J116" s="276">
        <f t="shared" si="142"/>
        <v>41655.599999999999</v>
      </c>
      <c r="K116" s="276">
        <f t="shared" si="142"/>
        <v>41655.599999999999</v>
      </c>
      <c r="N116" s="3" t="str">
        <f t="shared" ref="N116:Y116" si="143">N17</f>
        <v>Committed</v>
      </c>
      <c r="O116">
        <f t="shared" si="143"/>
        <v>0</v>
      </c>
      <c r="P116" t="str">
        <f t="shared" si="143"/>
        <v>GS 3,000 to 4,999</v>
      </c>
      <c r="Q116" t="str">
        <f t="shared" si="143"/>
        <v>New</v>
      </c>
      <c r="R116" t="str">
        <f t="shared" si="143"/>
        <v/>
      </c>
      <c r="S116" s="2" t="str">
        <f t="shared" si="143"/>
        <v>Veridian</v>
      </c>
      <c r="T116" s="21">
        <f t="shared" si="143"/>
        <v>4959</v>
      </c>
      <c r="U116" s="276">
        <f t="shared" si="143"/>
        <v>0</v>
      </c>
      <c r="V116" s="276">
        <f t="shared" si="143"/>
        <v>0</v>
      </c>
      <c r="W116" s="276">
        <f t="shared" si="143"/>
        <v>0</v>
      </c>
      <c r="X116" s="276">
        <f t="shared" si="143"/>
        <v>0</v>
      </c>
      <c r="Y116" s="19">
        <f t="shared" si="143"/>
        <v>0</v>
      </c>
      <c r="Z116" s="276">
        <f t="shared" ref="Z116:AE116" si="144">Z17</f>
        <v>4959</v>
      </c>
      <c r="AA116" s="276">
        <f t="shared" si="144"/>
        <v>0</v>
      </c>
      <c r="AB116" s="276">
        <f t="shared" si="144"/>
        <v>0</v>
      </c>
      <c r="AC116" s="276">
        <f t="shared" si="144"/>
        <v>0</v>
      </c>
      <c r="AD116" s="276">
        <f t="shared" si="144"/>
        <v>0</v>
      </c>
      <c r="AE116" s="276">
        <f t="shared" si="144"/>
        <v>0</v>
      </c>
      <c r="AF116" s="21">
        <f t="shared" ref="AF116:AK116" si="145">AF17</f>
        <v>41655.599999999999</v>
      </c>
      <c r="AG116" s="276">
        <f t="shared" si="145"/>
        <v>0</v>
      </c>
      <c r="AH116" s="276">
        <f t="shared" si="145"/>
        <v>0</v>
      </c>
      <c r="AI116" s="276">
        <f t="shared" si="145"/>
        <v>0</v>
      </c>
      <c r="AJ116" s="276">
        <f t="shared" si="145"/>
        <v>0</v>
      </c>
      <c r="AK116" s="19">
        <f t="shared" si="145"/>
        <v>0</v>
      </c>
      <c r="AL116" s="21">
        <f t="shared" ref="AL116:AQ116" si="146">AL17</f>
        <v>0</v>
      </c>
      <c r="AM116" s="276">
        <f t="shared" si="146"/>
        <v>31241.699999999997</v>
      </c>
      <c r="AN116" s="276">
        <f t="shared" si="146"/>
        <v>10413.9</v>
      </c>
      <c r="AO116" s="276">
        <f t="shared" si="146"/>
        <v>0</v>
      </c>
      <c r="AP116" s="276">
        <f t="shared" si="146"/>
        <v>0</v>
      </c>
      <c r="AQ116" s="276">
        <f t="shared" si="146"/>
        <v>0</v>
      </c>
      <c r="AR116" s="19">
        <f t="shared" ref="AR116:BE116" si="147">AR17</f>
        <v>0</v>
      </c>
      <c r="AS116" s="21">
        <f t="shared" si="147"/>
        <v>15620.849999999999</v>
      </c>
      <c r="AT116" s="276">
        <f t="shared" si="147"/>
        <v>36448.649999999994</v>
      </c>
      <c r="AU116" s="276">
        <f t="shared" si="147"/>
        <v>41655.599999999999</v>
      </c>
      <c r="AV116" s="276">
        <f t="shared" si="147"/>
        <v>41655.599999999999</v>
      </c>
      <c r="AW116" s="276">
        <f t="shared" si="147"/>
        <v>41655.599999999999</v>
      </c>
      <c r="AX116" s="19">
        <f t="shared" si="147"/>
        <v>41655.599999999999</v>
      </c>
      <c r="AY116" s="276"/>
      <c r="AZ116" s="21">
        <f t="shared" si="147"/>
        <v>0</v>
      </c>
      <c r="BA116" s="276">
        <f t="shared" si="147"/>
        <v>0</v>
      </c>
      <c r="BB116" s="276">
        <f t="shared" si="147"/>
        <v>0</v>
      </c>
      <c r="BC116" s="276">
        <f t="shared" si="147"/>
        <v>0</v>
      </c>
      <c r="BD116" s="276">
        <f t="shared" si="147"/>
        <v>0</v>
      </c>
      <c r="BE116" s="19">
        <f t="shared" si="147"/>
        <v>0</v>
      </c>
    </row>
    <row r="117" spans="1:58" x14ac:dyDescent="0.3">
      <c r="A117" s="278">
        <f>A47</f>
        <v>44</v>
      </c>
      <c r="B117" s="278" t="str">
        <f>B47</f>
        <v xml:space="preserve">Industrial </v>
      </c>
      <c r="C117">
        <f>C47</f>
        <v>2026</v>
      </c>
      <c r="D117" s="276">
        <f t="shared" ref="D117:K117" si="148">D47</f>
        <v>3800</v>
      </c>
      <c r="E117">
        <f t="shared" si="148"/>
        <v>100</v>
      </c>
      <c r="F117" s="276">
        <f t="shared" ref="D117:K118" si="149">F47</f>
        <v>11970</v>
      </c>
      <c r="G117" s="276">
        <f t="shared" si="149"/>
        <v>27930</v>
      </c>
      <c r="H117" s="276">
        <f t="shared" si="149"/>
        <v>31920</v>
      </c>
      <c r="I117" s="276">
        <f t="shared" si="149"/>
        <v>31920</v>
      </c>
      <c r="J117" s="276">
        <f t="shared" si="149"/>
        <v>31920</v>
      </c>
      <c r="K117" s="276">
        <f t="shared" si="149"/>
        <v>31920</v>
      </c>
      <c r="N117" s="3" t="str">
        <f t="shared" ref="N117:Y118" si="150">N47</f>
        <v>Committed</v>
      </c>
      <c r="O117">
        <f t="shared" si="150"/>
        <v>0</v>
      </c>
      <c r="P117" t="str">
        <f t="shared" si="150"/>
        <v>GS 3,000 to 4,999</v>
      </c>
      <c r="Q117" t="str">
        <f t="shared" si="150"/>
        <v>New</v>
      </c>
      <c r="R117">
        <f t="shared" si="150"/>
        <v>0</v>
      </c>
      <c r="S117" s="2" t="str">
        <f t="shared" si="150"/>
        <v>Whitby</v>
      </c>
      <c r="T117" s="21">
        <f t="shared" si="150"/>
        <v>3800</v>
      </c>
      <c r="U117" s="276">
        <f t="shared" si="150"/>
        <v>0</v>
      </c>
      <c r="V117" s="276">
        <f t="shared" si="150"/>
        <v>0</v>
      </c>
      <c r="W117" s="276">
        <f t="shared" si="150"/>
        <v>0</v>
      </c>
      <c r="X117" s="276">
        <f t="shared" si="150"/>
        <v>0</v>
      </c>
      <c r="Y117" s="19">
        <f t="shared" si="150"/>
        <v>0</v>
      </c>
      <c r="Z117" s="276">
        <f t="shared" ref="Z117:AE118" si="151">Z47</f>
        <v>3800</v>
      </c>
      <c r="AA117" s="276">
        <f t="shared" si="151"/>
        <v>0</v>
      </c>
      <c r="AB117" s="276">
        <f t="shared" si="151"/>
        <v>0</v>
      </c>
      <c r="AC117" s="276">
        <f t="shared" si="151"/>
        <v>0</v>
      </c>
      <c r="AD117" s="276">
        <f t="shared" si="151"/>
        <v>0</v>
      </c>
      <c r="AE117" s="276">
        <f t="shared" si="151"/>
        <v>0</v>
      </c>
      <c r="AF117" s="21">
        <f t="shared" ref="AF117:AK118" si="152">AF47</f>
        <v>31920</v>
      </c>
      <c r="AG117" s="276">
        <f t="shared" si="152"/>
        <v>0</v>
      </c>
      <c r="AH117" s="276">
        <f t="shared" si="152"/>
        <v>0</v>
      </c>
      <c r="AI117" s="276">
        <f t="shared" si="152"/>
        <v>0</v>
      </c>
      <c r="AJ117" s="276">
        <f t="shared" si="152"/>
        <v>0</v>
      </c>
      <c r="AK117" s="19">
        <f t="shared" si="152"/>
        <v>0</v>
      </c>
      <c r="AL117" s="21">
        <f t="shared" ref="AL117:AQ118" si="153">AL47</f>
        <v>0</v>
      </c>
      <c r="AM117" s="276">
        <f t="shared" si="153"/>
        <v>23940</v>
      </c>
      <c r="AN117" s="276">
        <f t="shared" si="153"/>
        <v>7980</v>
      </c>
      <c r="AO117" s="276">
        <f t="shared" si="153"/>
        <v>0</v>
      </c>
      <c r="AP117" s="276">
        <f t="shared" si="153"/>
        <v>0</v>
      </c>
      <c r="AQ117" s="276">
        <f t="shared" si="153"/>
        <v>0</v>
      </c>
      <c r="AR117" s="19">
        <f t="shared" ref="AR117:BE118" si="154">AR47</f>
        <v>0</v>
      </c>
      <c r="AS117" s="21">
        <f t="shared" si="154"/>
        <v>11970</v>
      </c>
      <c r="AT117" s="276">
        <f t="shared" si="154"/>
        <v>27930</v>
      </c>
      <c r="AU117" s="276">
        <f t="shared" si="154"/>
        <v>31920</v>
      </c>
      <c r="AV117" s="276">
        <f t="shared" si="154"/>
        <v>31920</v>
      </c>
      <c r="AW117" s="276">
        <f t="shared" si="154"/>
        <v>31920</v>
      </c>
      <c r="AX117" s="19">
        <f t="shared" si="154"/>
        <v>31920</v>
      </c>
      <c r="AY117" s="276"/>
      <c r="AZ117" s="21">
        <f t="shared" si="154"/>
        <v>0</v>
      </c>
      <c r="BA117" s="276">
        <f t="shared" si="154"/>
        <v>0</v>
      </c>
      <c r="BB117" s="276">
        <f t="shared" si="154"/>
        <v>0</v>
      </c>
      <c r="BC117" s="276">
        <f t="shared" si="154"/>
        <v>0</v>
      </c>
      <c r="BD117" s="276">
        <f t="shared" si="154"/>
        <v>0</v>
      </c>
      <c r="BE117" s="19">
        <f t="shared" si="154"/>
        <v>0</v>
      </c>
    </row>
    <row r="118" spans="1:58" x14ac:dyDescent="0.3">
      <c r="A118" s="278">
        <f>A48</f>
        <v>45</v>
      </c>
      <c r="B118" s="278" t="str">
        <f>B48</f>
        <v xml:space="preserve">Industrial </v>
      </c>
      <c r="C118">
        <f>C48</f>
        <v>2029</v>
      </c>
      <c r="D118" s="276">
        <f t="shared" si="149"/>
        <v>4000</v>
      </c>
      <c r="E118">
        <f t="shared" si="149"/>
        <v>50</v>
      </c>
      <c r="F118" s="276">
        <f t="shared" si="149"/>
        <v>0</v>
      </c>
      <c r="G118" s="276">
        <f t="shared" si="149"/>
        <v>0</v>
      </c>
      <c r="H118" s="276">
        <f t="shared" si="149"/>
        <v>0</v>
      </c>
      <c r="I118" s="276">
        <f t="shared" si="149"/>
        <v>6300</v>
      </c>
      <c r="J118" s="276">
        <f t="shared" si="149"/>
        <v>14700</v>
      </c>
      <c r="K118" s="276">
        <f t="shared" si="149"/>
        <v>16800</v>
      </c>
      <c r="N118" s="3" t="str">
        <f t="shared" si="150"/>
        <v>Committed</v>
      </c>
      <c r="O118">
        <f t="shared" si="150"/>
        <v>0</v>
      </c>
      <c r="P118" t="str">
        <f t="shared" si="150"/>
        <v>GS 3,000 to 4,999</v>
      </c>
      <c r="Q118" t="str">
        <f t="shared" si="150"/>
        <v>New</v>
      </c>
      <c r="R118" t="str">
        <f t="shared" si="150"/>
        <v/>
      </c>
      <c r="S118" s="2" t="str">
        <f t="shared" si="150"/>
        <v>Whitby</v>
      </c>
      <c r="T118" s="21">
        <f t="shared" si="150"/>
        <v>0</v>
      </c>
      <c r="U118" s="276">
        <f t="shared" si="150"/>
        <v>0</v>
      </c>
      <c r="V118" s="276">
        <f t="shared" si="150"/>
        <v>0</v>
      </c>
      <c r="W118" s="276">
        <f t="shared" si="150"/>
        <v>4000</v>
      </c>
      <c r="X118" s="276">
        <f t="shared" si="150"/>
        <v>0</v>
      </c>
      <c r="Y118" s="19">
        <f t="shared" si="150"/>
        <v>0</v>
      </c>
      <c r="Z118" s="276">
        <f t="shared" si="151"/>
        <v>0</v>
      </c>
      <c r="AA118" s="276">
        <f t="shared" si="151"/>
        <v>0</v>
      </c>
      <c r="AB118" s="276">
        <f t="shared" si="151"/>
        <v>0</v>
      </c>
      <c r="AC118" s="276">
        <f t="shared" si="151"/>
        <v>2000</v>
      </c>
      <c r="AD118" s="276">
        <f t="shared" si="151"/>
        <v>0</v>
      </c>
      <c r="AE118" s="276">
        <f t="shared" si="151"/>
        <v>0</v>
      </c>
      <c r="AF118" s="21">
        <f t="shared" si="152"/>
        <v>0</v>
      </c>
      <c r="AG118" s="276">
        <f t="shared" si="152"/>
        <v>0</v>
      </c>
      <c r="AH118" s="276">
        <f t="shared" si="152"/>
        <v>0</v>
      </c>
      <c r="AI118" s="276">
        <f t="shared" si="152"/>
        <v>16800</v>
      </c>
      <c r="AJ118" s="276">
        <f t="shared" si="152"/>
        <v>0</v>
      </c>
      <c r="AK118" s="19">
        <f t="shared" si="152"/>
        <v>0</v>
      </c>
      <c r="AL118" s="21">
        <f t="shared" si="153"/>
        <v>0</v>
      </c>
      <c r="AM118" s="276">
        <f t="shared" si="153"/>
        <v>0</v>
      </c>
      <c r="AN118" s="276">
        <f t="shared" si="153"/>
        <v>0</v>
      </c>
      <c r="AO118" s="276">
        <f t="shared" si="153"/>
        <v>0</v>
      </c>
      <c r="AP118" s="276">
        <f t="shared" si="153"/>
        <v>12600</v>
      </c>
      <c r="AQ118" s="276">
        <f t="shared" si="153"/>
        <v>4200</v>
      </c>
      <c r="AR118" s="19">
        <f t="shared" si="154"/>
        <v>0</v>
      </c>
      <c r="AS118" s="21">
        <f t="shared" si="154"/>
        <v>0</v>
      </c>
      <c r="AT118" s="276">
        <f t="shared" si="154"/>
        <v>0</v>
      </c>
      <c r="AU118" s="276">
        <f t="shared" si="154"/>
        <v>0</v>
      </c>
      <c r="AV118" s="276">
        <f t="shared" si="154"/>
        <v>6300</v>
      </c>
      <c r="AW118" s="276">
        <f t="shared" si="154"/>
        <v>14700</v>
      </c>
      <c r="AX118" s="19">
        <f t="shared" si="154"/>
        <v>16800</v>
      </c>
      <c r="AY118" s="276"/>
      <c r="AZ118" s="21">
        <f t="shared" si="154"/>
        <v>-6300</v>
      </c>
      <c r="BA118" s="276">
        <f t="shared" si="154"/>
        <v>-14700</v>
      </c>
      <c r="BB118" s="276">
        <f t="shared" si="154"/>
        <v>-16800</v>
      </c>
      <c r="BC118" s="276">
        <f t="shared" si="154"/>
        <v>-10500</v>
      </c>
      <c r="BD118" s="276">
        <f t="shared" si="154"/>
        <v>-2100</v>
      </c>
      <c r="BE118" s="19">
        <f t="shared" si="154"/>
        <v>0</v>
      </c>
    </row>
    <row r="119" spans="1:58" x14ac:dyDescent="0.3">
      <c r="A119" s="278">
        <f>A69</f>
        <v>66</v>
      </c>
      <c r="B119" s="278" t="str">
        <f>B69</f>
        <v xml:space="preserve">Industrial </v>
      </c>
      <c r="C119">
        <f>C69</f>
        <v>2028</v>
      </c>
      <c r="D119" s="276">
        <f t="shared" ref="D119:K119" si="155">D69</f>
        <v>3404</v>
      </c>
      <c r="E119">
        <f t="shared" si="155"/>
        <v>50</v>
      </c>
      <c r="F119" s="276">
        <f t="shared" si="155"/>
        <v>0</v>
      </c>
      <c r="G119" s="276">
        <f t="shared" si="155"/>
        <v>0</v>
      </c>
      <c r="H119" s="276">
        <f t="shared" si="155"/>
        <v>4767.5250000000005</v>
      </c>
      <c r="I119" s="276">
        <f t="shared" si="155"/>
        <v>11718.000000000002</v>
      </c>
      <c r="J119" s="276">
        <f t="shared" si="155"/>
        <v>14098.875</v>
      </c>
      <c r="K119" s="276">
        <f t="shared" si="155"/>
        <v>14296.800000000001</v>
      </c>
      <c r="N119" s="3" t="str">
        <f t="shared" ref="N119:Y119" si="156">N69</f>
        <v>Non-Committed</v>
      </c>
      <c r="O119">
        <f t="shared" si="156"/>
        <v>0</v>
      </c>
      <c r="P119" t="str">
        <f t="shared" si="156"/>
        <v>GS 3,000 to 4,999</v>
      </c>
      <c r="Q119" t="str">
        <f t="shared" si="156"/>
        <v>New</v>
      </c>
      <c r="R119" t="str">
        <f t="shared" si="156"/>
        <v/>
      </c>
      <c r="S119" s="2" t="str">
        <f t="shared" si="156"/>
        <v>Veridian</v>
      </c>
      <c r="T119" s="21">
        <f t="shared" si="156"/>
        <v>0</v>
      </c>
      <c r="U119" s="276">
        <f t="shared" si="156"/>
        <v>0</v>
      </c>
      <c r="V119" s="276">
        <f t="shared" si="156"/>
        <v>3027</v>
      </c>
      <c r="W119" s="276">
        <f t="shared" si="156"/>
        <v>377</v>
      </c>
      <c r="X119" s="276">
        <f t="shared" si="156"/>
        <v>0</v>
      </c>
      <c r="Y119" s="19">
        <f t="shared" si="156"/>
        <v>0</v>
      </c>
      <c r="Z119" s="276">
        <f t="shared" ref="Z119:AE119" si="157">Z69</f>
        <v>0</v>
      </c>
      <c r="AA119" s="276">
        <f t="shared" si="157"/>
        <v>0</v>
      </c>
      <c r="AB119" s="276">
        <f t="shared" si="157"/>
        <v>1513.5</v>
      </c>
      <c r="AC119" s="276">
        <f t="shared" si="157"/>
        <v>188.5</v>
      </c>
      <c r="AD119" s="276">
        <f t="shared" si="157"/>
        <v>0</v>
      </c>
      <c r="AE119" s="276">
        <f t="shared" si="157"/>
        <v>0</v>
      </c>
      <c r="AF119" s="21">
        <f t="shared" ref="AF119:AK119" si="158">AF69</f>
        <v>0</v>
      </c>
      <c r="AG119" s="276">
        <f t="shared" si="158"/>
        <v>0</v>
      </c>
      <c r="AH119" s="276">
        <f t="shared" si="158"/>
        <v>12713.400000000001</v>
      </c>
      <c r="AI119" s="276">
        <f t="shared" si="158"/>
        <v>1583.3999999999999</v>
      </c>
      <c r="AJ119" s="276">
        <f t="shared" si="158"/>
        <v>0</v>
      </c>
      <c r="AK119" s="19">
        <f t="shared" si="158"/>
        <v>0</v>
      </c>
      <c r="AL119" s="21">
        <f t="shared" ref="AL119:AQ119" si="159">AL69</f>
        <v>0</v>
      </c>
      <c r="AM119" s="276">
        <f t="shared" si="159"/>
        <v>0</v>
      </c>
      <c r="AN119" s="276">
        <f t="shared" si="159"/>
        <v>0</v>
      </c>
      <c r="AO119" s="276">
        <f t="shared" si="159"/>
        <v>9535.0500000000011</v>
      </c>
      <c r="AP119" s="276">
        <f t="shared" si="159"/>
        <v>4365.9000000000005</v>
      </c>
      <c r="AQ119" s="276">
        <f t="shared" si="159"/>
        <v>395.84999999999997</v>
      </c>
      <c r="AR119" s="19">
        <f t="shared" ref="AR119:BE119" si="160">AR69</f>
        <v>0</v>
      </c>
      <c r="AS119" s="21">
        <f t="shared" si="160"/>
        <v>0</v>
      </c>
      <c r="AT119" s="276">
        <f t="shared" si="160"/>
        <v>0</v>
      </c>
      <c r="AU119" s="276">
        <f t="shared" si="160"/>
        <v>4767.5250000000005</v>
      </c>
      <c r="AV119" s="276">
        <f t="shared" si="160"/>
        <v>11718.000000000002</v>
      </c>
      <c r="AW119" s="276">
        <f t="shared" si="160"/>
        <v>14098.875</v>
      </c>
      <c r="AX119" s="19">
        <f t="shared" si="160"/>
        <v>14296.800000000001</v>
      </c>
      <c r="AY119" s="276"/>
      <c r="AZ119" s="21">
        <f t="shared" si="160"/>
        <v>0</v>
      </c>
      <c r="BA119" s="276">
        <f t="shared" si="160"/>
        <v>0</v>
      </c>
      <c r="BB119" s="276">
        <f t="shared" si="160"/>
        <v>0</v>
      </c>
      <c r="BC119" s="276">
        <f t="shared" si="160"/>
        <v>0</v>
      </c>
      <c r="BD119" s="276">
        <f t="shared" si="160"/>
        <v>0</v>
      </c>
      <c r="BE119" s="19">
        <f t="shared" si="160"/>
        <v>0</v>
      </c>
    </row>
    <row r="120" spans="1:58" s="9" customFormat="1" x14ac:dyDescent="0.3">
      <c r="A120" s="279"/>
      <c r="B120" s="279" t="s">
        <v>126</v>
      </c>
      <c r="D120" s="281"/>
      <c r="F120" s="281">
        <f>SUM(F114:F119)</f>
        <v>35150.85</v>
      </c>
      <c r="G120" s="281">
        <f t="shared" ref="G120:K120" si="161">SUM(G114:G119)</f>
        <v>85688.4</v>
      </c>
      <c r="H120" s="281">
        <f t="shared" si="161"/>
        <v>112625.625</v>
      </c>
      <c r="I120" s="281">
        <f t="shared" si="161"/>
        <v>135693.6</v>
      </c>
      <c r="J120" s="281">
        <f t="shared" si="161"/>
        <v>153603.97500000001</v>
      </c>
      <c r="K120" s="281">
        <f t="shared" si="161"/>
        <v>161230.65</v>
      </c>
      <c r="L120" s="41"/>
      <c r="N120" s="42"/>
      <c r="S120" s="41"/>
      <c r="T120" s="23">
        <f>SUM(T114:T119)</f>
        <v>11559</v>
      </c>
      <c r="U120" s="281">
        <f t="shared" ref="U120" si="162">SUM(U114:U119)</f>
        <v>1415</v>
      </c>
      <c r="V120" s="281">
        <f t="shared" ref="V120" si="163">SUM(V114:V119)</f>
        <v>4792</v>
      </c>
      <c r="W120" s="281">
        <f t="shared" ref="W120" si="164">SUM(W114:W119)</f>
        <v>4752</v>
      </c>
      <c r="X120" s="281">
        <f t="shared" ref="X120" si="165">SUM(X114:X119)</f>
        <v>1175</v>
      </c>
      <c r="Y120" s="22">
        <f t="shared" ref="Y120" si="166">SUM(Y114:Y119)</f>
        <v>0</v>
      </c>
      <c r="Z120" s="281">
        <f>SUM(Z114:Z119)</f>
        <v>11159</v>
      </c>
      <c r="AA120" s="281">
        <f t="shared" ref="AA120" si="167">SUM(AA114:AA119)</f>
        <v>1165</v>
      </c>
      <c r="AB120" s="281">
        <f t="shared" ref="AB120" si="168">SUM(AB114:AB119)</f>
        <v>3278.5</v>
      </c>
      <c r="AC120" s="281">
        <f t="shared" ref="AC120" si="169">SUM(AC114:AC119)</f>
        <v>2563.5</v>
      </c>
      <c r="AD120" s="281">
        <f t="shared" ref="AD120" si="170">SUM(AD114:AD119)</f>
        <v>1175</v>
      </c>
      <c r="AE120" s="281">
        <f t="shared" ref="AE120" si="171">SUM(AE114:AE119)</f>
        <v>0</v>
      </c>
      <c r="AF120" s="23">
        <f>SUM(AF114:AF119)</f>
        <v>93735.6</v>
      </c>
      <c r="AG120" s="281">
        <f t="shared" ref="AG120" si="172">SUM(AG114:AG119)</f>
        <v>9786</v>
      </c>
      <c r="AH120" s="281">
        <f t="shared" ref="AH120" si="173">SUM(AH114:AH119)</f>
        <v>27539.4</v>
      </c>
      <c r="AI120" s="281">
        <f t="shared" ref="AI120" si="174">SUM(AI114:AI119)</f>
        <v>21533.4</v>
      </c>
      <c r="AJ120" s="281">
        <f t="shared" ref="AJ120" si="175">SUM(AJ114:AJ119)</f>
        <v>9870</v>
      </c>
      <c r="AK120" s="22">
        <f t="shared" ref="AK120" si="176">SUM(AK114:AK119)</f>
        <v>0</v>
      </c>
      <c r="AL120" s="23">
        <f>SUM(AL114:AL119)</f>
        <v>0</v>
      </c>
      <c r="AM120" s="281">
        <f t="shared" ref="AM120" si="177">SUM(AM114:AM119)</f>
        <v>70301.7</v>
      </c>
      <c r="AN120" s="281">
        <f t="shared" ref="AN120" si="178">SUM(AN114:AN119)</f>
        <v>30773.4</v>
      </c>
      <c r="AO120" s="281">
        <f t="shared" ref="AO120" si="179">SUM(AO114:AO119)</f>
        <v>23101.050000000003</v>
      </c>
      <c r="AP120" s="281">
        <f t="shared" ref="AP120" si="180">SUM(AP114:AP119)</f>
        <v>23034.9</v>
      </c>
      <c r="AQ120" s="281">
        <f t="shared" ref="AQ120" si="181">SUM(AQ114:AQ119)</f>
        <v>12785.85</v>
      </c>
      <c r="AR120" s="22">
        <f>SUM(AR114:AR119)</f>
        <v>2467.5</v>
      </c>
      <c r="AS120" s="23">
        <f t="shared" ref="AS120" si="182">SUM(AS114:AS119)</f>
        <v>35150.85</v>
      </c>
      <c r="AT120" s="281">
        <f t="shared" ref="AT120" si="183">SUM(AT114:AT119)</f>
        <v>85688.4</v>
      </c>
      <c r="AU120" s="281">
        <f t="shared" ref="AU120" si="184">SUM(AU114:AU119)</f>
        <v>112625.625</v>
      </c>
      <c r="AV120" s="281">
        <f t="shared" ref="AV120" si="185">SUM(AV114:AV119)</f>
        <v>135693.6</v>
      </c>
      <c r="AW120" s="281">
        <f t="shared" ref="AW120" si="186">SUM(AW114:AW119)</f>
        <v>153603.97500000001</v>
      </c>
      <c r="AX120" s="22">
        <f>SUM(AX114:AX119)</f>
        <v>161230.65</v>
      </c>
      <c r="AY120" s="281"/>
      <c r="AZ120" s="23">
        <f>SUM(AZ114:AZ119)</f>
        <v>-1260</v>
      </c>
      <c r="BA120" s="281">
        <f t="shared" ref="BA120" si="187">SUM(BA114:BA119)</f>
        <v>-4830</v>
      </c>
      <c r="BB120" s="281">
        <f t="shared" ref="BB120" si="188">SUM(BB114:BB119)</f>
        <v>-7770</v>
      </c>
      <c r="BC120" s="281">
        <f t="shared" ref="BC120" si="189">SUM(BC114:BC119)</f>
        <v>-2100</v>
      </c>
      <c r="BD120" s="281">
        <f t="shared" ref="BD120" si="190">SUM(BD114:BD119)</f>
        <v>6300</v>
      </c>
      <c r="BE120" s="22">
        <f t="shared" ref="BE120" si="191">SUM(BE114:BE119)</f>
        <v>8400</v>
      </c>
      <c r="BF120" s="39"/>
    </row>
    <row r="121" spans="1:58" x14ac:dyDescent="0.3">
      <c r="A121" s="278"/>
      <c r="B121" s="278"/>
      <c r="D121" s="276"/>
      <c r="T121" s="21"/>
      <c r="U121" s="276"/>
      <c r="V121" s="276"/>
      <c r="W121" s="276"/>
      <c r="X121" s="276"/>
      <c r="Y121" s="19"/>
      <c r="Z121" s="276"/>
      <c r="AA121" s="276"/>
      <c r="AB121" s="276"/>
      <c r="AC121" s="276"/>
      <c r="AD121" s="276"/>
      <c r="AE121" s="276"/>
      <c r="AF121" s="21"/>
      <c r="AG121" s="276"/>
      <c r="AH121" s="276"/>
      <c r="AI121" s="276"/>
      <c r="AJ121" s="276"/>
      <c r="AK121" s="19"/>
      <c r="AL121" s="21"/>
      <c r="AM121" s="276"/>
      <c r="AN121" s="276"/>
      <c r="AO121" s="276"/>
      <c r="AP121" s="276"/>
      <c r="AQ121" s="276"/>
      <c r="AR121" s="19"/>
      <c r="AS121" s="21"/>
      <c r="AT121" s="276"/>
      <c r="AU121" s="276"/>
      <c r="AV121" s="276"/>
      <c r="AW121" s="276"/>
      <c r="AX121" s="19"/>
      <c r="AY121" s="276"/>
      <c r="AZ121" s="21"/>
      <c r="BA121" s="276"/>
      <c r="BB121" s="276"/>
      <c r="BC121" s="276"/>
      <c r="BD121" s="276"/>
      <c r="BE121" s="19"/>
    </row>
    <row r="122" spans="1:58" x14ac:dyDescent="0.3">
      <c r="A122" s="278"/>
      <c r="B122" s="279" t="s">
        <v>128</v>
      </c>
      <c r="D122" s="276"/>
      <c r="F122" s="276"/>
      <c r="G122" s="276"/>
      <c r="H122" s="276"/>
      <c r="I122" s="276"/>
      <c r="J122" s="276"/>
      <c r="K122" s="276"/>
      <c r="T122" s="21"/>
      <c r="U122" s="276"/>
      <c r="V122" s="276"/>
      <c r="W122" s="276"/>
      <c r="X122" s="276"/>
      <c r="Y122" s="19"/>
      <c r="Z122" s="276"/>
      <c r="AA122" s="276"/>
      <c r="AB122" s="276"/>
      <c r="AC122" s="276"/>
      <c r="AD122" s="276"/>
      <c r="AE122" s="276"/>
      <c r="AF122" s="21"/>
      <c r="AG122" s="276"/>
      <c r="AH122" s="276"/>
      <c r="AI122" s="276"/>
      <c r="AJ122" s="276"/>
      <c r="AK122" s="19"/>
      <c r="AL122" s="21"/>
      <c r="AM122" s="276"/>
      <c r="AN122" s="276"/>
      <c r="AO122" s="276"/>
      <c r="AP122" s="276"/>
      <c r="AQ122" s="276"/>
      <c r="AR122" s="19"/>
      <c r="AS122" s="21"/>
      <c r="AT122" s="276"/>
      <c r="AU122" s="276"/>
      <c r="AV122" s="276"/>
      <c r="AW122" s="276"/>
      <c r="AX122" s="19"/>
      <c r="AY122" s="276"/>
      <c r="AZ122" s="21"/>
      <c r="BA122" s="276"/>
      <c r="BB122" s="276"/>
      <c r="BC122" s="276"/>
      <c r="BD122" s="276"/>
      <c r="BE122" s="19"/>
    </row>
    <row r="123" spans="1:58" x14ac:dyDescent="0.3">
      <c r="A123" s="278">
        <f>A27</f>
        <v>24</v>
      </c>
      <c r="B123" s="278" t="str">
        <f>B27</f>
        <v xml:space="preserve">Industrial </v>
      </c>
      <c r="C123">
        <f>C27</f>
        <v>2028</v>
      </c>
      <c r="D123" s="276">
        <f>D27</f>
        <v>40000</v>
      </c>
      <c r="E123">
        <f>E27</f>
        <v>50</v>
      </c>
      <c r="F123" s="276">
        <f>F27</f>
        <v>0</v>
      </c>
      <c r="G123" s="276">
        <f>G27</f>
        <v>0</v>
      </c>
      <c r="H123" s="276">
        <f>H27</f>
        <v>39375</v>
      </c>
      <c r="I123" s="276">
        <f>I27</f>
        <v>115500</v>
      </c>
      <c r="J123" s="276">
        <f>J27</f>
        <v>160125</v>
      </c>
      <c r="K123" s="276">
        <f>K27</f>
        <v>168000</v>
      </c>
      <c r="N123" s="3" t="str">
        <f>N27</f>
        <v>Committed</v>
      </c>
      <c r="O123">
        <f>O27</f>
        <v>0</v>
      </c>
      <c r="P123" t="str">
        <f>P27</f>
        <v>Large Use</v>
      </c>
      <c r="Q123" t="str">
        <f>Q27</f>
        <v>New</v>
      </c>
      <c r="R123" t="str">
        <f>R27</f>
        <v/>
      </c>
      <c r="S123" s="2" t="str">
        <f>S27</f>
        <v>Veridian</v>
      </c>
      <c r="T123" s="21">
        <f>T27</f>
        <v>0</v>
      </c>
      <c r="U123" s="276">
        <f>U27</f>
        <v>0</v>
      </c>
      <c r="V123" s="276">
        <f>V27</f>
        <v>25000</v>
      </c>
      <c r="W123" s="276">
        <f>W27</f>
        <v>15000</v>
      </c>
      <c r="X123" s="276">
        <f>X27</f>
        <v>0</v>
      </c>
      <c r="Y123" s="19">
        <f>Y27</f>
        <v>0</v>
      </c>
      <c r="Z123" s="276">
        <f>Z27</f>
        <v>0</v>
      </c>
      <c r="AA123" s="276">
        <f>AA27</f>
        <v>0</v>
      </c>
      <c r="AB123" s="276">
        <f>AB27</f>
        <v>12500</v>
      </c>
      <c r="AC123" s="276">
        <f>AC27</f>
        <v>7500</v>
      </c>
      <c r="AD123" s="276">
        <f>AD27</f>
        <v>0</v>
      </c>
      <c r="AE123" s="276">
        <f>AE27</f>
        <v>0</v>
      </c>
      <c r="AF123" s="21">
        <f>AF27</f>
        <v>0</v>
      </c>
      <c r="AG123" s="276">
        <f>AG27</f>
        <v>0</v>
      </c>
      <c r="AH123" s="276">
        <f>AH27</f>
        <v>105000</v>
      </c>
      <c r="AI123" s="276">
        <f>AI27</f>
        <v>63000</v>
      </c>
      <c r="AJ123" s="276">
        <f>AJ27</f>
        <v>0</v>
      </c>
      <c r="AK123" s="19">
        <f>AK27</f>
        <v>0</v>
      </c>
      <c r="AL123" s="21">
        <f>AL27</f>
        <v>0</v>
      </c>
      <c r="AM123" s="276">
        <f>AM27</f>
        <v>0</v>
      </c>
      <c r="AN123" s="276">
        <f>AN27</f>
        <v>0</v>
      </c>
      <c r="AO123" s="276">
        <f>AO27</f>
        <v>78750</v>
      </c>
      <c r="AP123" s="276">
        <f>AP27</f>
        <v>73500</v>
      </c>
      <c r="AQ123" s="276">
        <f>AQ27</f>
        <v>15750</v>
      </c>
      <c r="AR123" s="19">
        <f>AR27</f>
        <v>0</v>
      </c>
      <c r="AS123" s="21">
        <f>AS27</f>
        <v>0</v>
      </c>
      <c r="AT123" s="276">
        <f>AT27</f>
        <v>0</v>
      </c>
      <c r="AU123" s="276">
        <f>AU27</f>
        <v>39375</v>
      </c>
      <c r="AV123" s="276">
        <f>AV27</f>
        <v>115500</v>
      </c>
      <c r="AW123" s="276">
        <f>AW27</f>
        <v>160125</v>
      </c>
      <c r="AX123" s="19">
        <f>AX27</f>
        <v>168000</v>
      </c>
      <c r="AY123" s="276"/>
      <c r="AZ123" s="21">
        <f>AZ27</f>
        <v>0</v>
      </c>
      <c r="BA123" s="276">
        <f>BA27</f>
        <v>-39375</v>
      </c>
      <c r="BB123" s="276">
        <f>BB27</f>
        <v>-76125</v>
      </c>
      <c r="BC123" s="276">
        <f>BC27</f>
        <v>-44625</v>
      </c>
      <c r="BD123" s="276">
        <f>BD27</f>
        <v>-7875</v>
      </c>
      <c r="BE123" s="19">
        <f>BE27</f>
        <v>0</v>
      </c>
    </row>
    <row r="124" spans="1:58" s="9" customFormat="1" x14ac:dyDescent="0.3">
      <c r="A124" s="279"/>
      <c r="B124" s="279" t="s">
        <v>125</v>
      </c>
      <c r="D124" s="281"/>
      <c r="F124" s="280">
        <f>F123</f>
        <v>0</v>
      </c>
      <c r="G124" s="280">
        <f t="shared" ref="G124:K124" si="192">G123</f>
        <v>0</v>
      </c>
      <c r="H124" s="280">
        <f t="shared" si="192"/>
        <v>39375</v>
      </c>
      <c r="I124" s="280">
        <f t="shared" si="192"/>
        <v>115500</v>
      </c>
      <c r="J124" s="280">
        <f t="shared" si="192"/>
        <v>160125</v>
      </c>
      <c r="K124" s="280">
        <f t="shared" si="192"/>
        <v>168000</v>
      </c>
      <c r="L124" s="41"/>
      <c r="N124" s="42"/>
      <c r="S124" s="41"/>
      <c r="T124" s="23">
        <f>T123</f>
        <v>0</v>
      </c>
      <c r="U124" s="281">
        <f t="shared" ref="U124" si="193">U123</f>
        <v>0</v>
      </c>
      <c r="V124" s="281">
        <f t="shared" ref="V124" si="194">V123</f>
        <v>25000</v>
      </c>
      <c r="W124" s="281">
        <f t="shared" ref="W124" si="195">W123</f>
        <v>15000</v>
      </c>
      <c r="X124" s="281">
        <f t="shared" ref="X124" si="196">X123</f>
        <v>0</v>
      </c>
      <c r="Y124" s="22">
        <f t="shared" ref="Y124" si="197">Y123</f>
        <v>0</v>
      </c>
      <c r="Z124" s="281">
        <f>Z123</f>
        <v>0</v>
      </c>
      <c r="AA124" s="281">
        <f t="shared" ref="AA124" si="198">AA123</f>
        <v>0</v>
      </c>
      <c r="AB124" s="281">
        <f t="shared" ref="AB124" si="199">AB123</f>
        <v>12500</v>
      </c>
      <c r="AC124" s="281">
        <f t="shared" ref="AC124" si="200">AC123</f>
        <v>7500</v>
      </c>
      <c r="AD124" s="281">
        <f t="shared" ref="AD124" si="201">AD123</f>
        <v>0</v>
      </c>
      <c r="AE124" s="281">
        <f t="shared" ref="AE124" si="202">AE123</f>
        <v>0</v>
      </c>
      <c r="AF124" s="23">
        <f>AF123</f>
        <v>0</v>
      </c>
      <c r="AG124" s="281">
        <f t="shared" ref="AG124" si="203">AG123</f>
        <v>0</v>
      </c>
      <c r="AH124" s="281">
        <f t="shared" ref="AH124" si="204">AH123</f>
        <v>105000</v>
      </c>
      <c r="AI124" s="281">
        <f t="shared" ref="AI124" si="205">AI123</f>
        <v>63000</v>
      </c>
      <c r="AJ124" s="281">
        <f t="shared" ref="AJ124" si="206">AJ123</f>
        <v>0</v>
      </c>
      <c r="AK124" s="22">
        <f t="shared" ref="AK124" si="207">AK123</f>
        <v>0</v>
      </c>
      <c r="AL124" s="23">
        <f>AL123</f>
        <v>0</v>
      </c>
      <c r="AM124" s="281">
        <f t="shared" ref="AM124" si="208">AM123</f>
        <v>0</v>
      </c>
      <c r="AN124" s="281">
        <f t="shared" ref="AN124" si="209">AN123</f>
        <v>0</v>
      </c>
      <c r="AO124" s="281">
        <f t="shared" ref="AO124" si="210">AO123</f>
        <v>78750</v>
      </c>
      <c r="AP124" s="281">
        <f t="shared" ref="AP124" si="211">AP123</f>
        <v>73500</v>
      </c>
      <c r="AQ124" s="281">
        <f t="shared" ref="AQ124" si="212">AQ123</f>
        <v>15750</v>
      </c>
      <c r="AR124" s="22">
        <f>AR123</f>
        <v>0</v>
      </c>
      <c r="AS124" s="23">
        <f t="shared" ref="AS124" si="213">AS123</f>
        <v>0</v>
      </c>
      <c r="AT124" s="281">
        <f t="shared" ref="AT124" si="214">AT123</f>
        <v>0</v>
      </c>
      <c r="AU124" s="281">
        <f t="shared" ref="AU124" si="215">AU123</f>
        <v>39375</v>
      </c>
      <c r="AV124" s="281">
        <f t="shared" ref="AV124" si="216">AV123</f>
        <v>115500</v>
      </c>
      <c r="AW124" s="281">
        <f t="shared" ref="AW124" si="217">AW123</f>
        <v>160125</v>
      </c>
      <c r="AX124" s="22">
        <f>AX123</f>
        <v>168000</v>
      </c>
      <c r="AY124" s="281"/>
      <c r="AZ124" s="23">
        <f>AZ123</f>
        <v>0</v>
      </c>
      <c r="BA124" s="281">
        <f t="shared" ref="BA124" si="218">BA123</f>
        <v>-39375</v>
      </c>
      <c r="BB124" s="281">
        <f t="shared" ref="BB124" si="219">BB123</f>
        <v>-76125</v>
      </c>
      <c r="BC124" s="281">
        <f t="shared" ref="BC124" si="220">BC123</f>
        <v>-44625</v>
      </c>
      <c r="BD124" s="281">
        <f t="shared" ref="BD124" si="221">BD123</f>
        <v>-7875</v>
      </c>
      <c r="BE124" s="22">
        <f t="shared" ref="BE124" si="222">BE123</f>
        <v>0</v>
      </c>
      <c r="BF124" s="39"/>
    </row>
    <row r="126" spans="1:58" x14ac:dyDescent="0.3">
      <c r="G126" t="s">
        <v>103</v>
      </c>
      <c r="H126" t="s">
        <v>10</v>
      </c>
    </row>
    <row r="127" spans="1:58" x14ac:dyDescent="0.3">
      <c r="F127" s="291">
        <f ca="1">OFFSET($F$2,0,ROW()-ROW($G$127))</f>
        <v>2026</v>
      </c>
      <c r="G127" s="276">
        <f ca="1">OFFSET($F$120,0,ROW()-ROW($G$127))</f>
        <v>35150.85</v>
      </c>
      <c r="H127" s="276">
        <f ca="1">OFFSET($F$124,0,ROW()-ROW($H$127))</f>
        <v>0</v>
      </c>
    </row>
    <row r="128" spans="1:58" x14ac:dyDescent="0.3">
      <c r="F128" s="291">
        <f t="shared" ref="F128:F132" ca="1" si="223">OFFSET($F$2,0,ROW()-ROW($G$127))</f>
        <v>2027</v>
      </c>
      <c r="G128" s="276">
        <f t="shared" ref="G128:G132" ca="1" si="224">OFFSET($F$120,0,ROW()-ROW($G$127))</f>
        <v>85688.4</v>
      </c>
      <c r="H128" s="276">
        <f t="shared" ref="H128:H132" ca="1" si="225">OFFSET($F$124,0,ROW()-ROW($H$127))</f>
        <v>0</v>
      </c>
    </row>
    <row r="129" spans="6:11" x14ac:dyDescent="0.3">
      <c r="F129" s="291">
        <f t="shared" ca="1" si="223"/>
        <v>2028</v>
      </c>
      <c r="G129" s="276">
        <f t="shared" ca="1" si="224"/>
        <v>112625.625</v>
      </c>
      <c r="H129" s="276">
        <f t="shared" ca="1" si="225"/>
        <v>39375</v>
      </c>
    </row>
    <row r="130" spans="6:11" x14ac:dyDescent="0.3">
      <c r="F130" s="291">
        <f t="shared" ca="1" si="223"/>
        <v>2029</v>
      </c>
      <c r="G130" s="276">
        <f t="shared" ca="1" si="224"/>
        <v>135693.6</v>
      </c>
      <c r="H130" s="276">
        <f t="shared" ca="1" si="225"/>
        <v>115500</v>
      </c>
    </row>
    <row r="131" spans="6:11" x14ac:dyDescent="0.3">
      <c r="F131" s="291">
        <f t="shared" ca="1" si="223"/>
        <v>2030</v>
      </c>
      <c r="G131" s="276">
        <f t="shared" ca="1" si="224"/>
        <v>153603.97500000001</v>
      </c>
      <c r="H131" s="276">
        <f t="shared" ca="1" si="225"/>
        <v>160125</v>
      </c>
    </row>
    <row r="132" spans="6:11" x14ac:dyDescent="0.3">
      <c r="F132" s="291">
        <f t="shared" ca="1" si="223"/>
        <v>2031</v>
      </c>
      <c r="G132" s="276">
        <f t="shared" ca="1" si="224"/>
        <v>161230.65</v>
      </c>
      <c r="H132" s="276">
        <f t="shared" ca="1" si="225"/>
        <v>168000</v>
      </c>
    </row>
    <row r="134" spans="6:11" x14ac:dyDescent="0.3">
      <c r="F134" s="34"/>
      <c r="G134" s="34"/>
      <c r="H134" s="34"/>
      <c r="I134" s="34"/>
      <c r="J134" s="34"/>
      <c r="K134" s="34"/>
    </row>
    <row r="135" spans="6:11" x14ac:dyDescent="0.3">
      <c r="F135" s="34"/>
      <c r="G135" s="34"/>
      <c r="H135" s="34"/>
      <c r="I135" s="34"/>
      <c r="J135" s="34"/>
      <c r="K135" s="34"/>
    </row>
    <row r="136" spans="6:11" x14ac:dyDescent="0.3">
      <c r="F136" s="34"/>
      <c r="G136" s="34"/>
      <c r="H136" s="34"/>
      <c r="I136" s="34"/>
      <c r="J136" s="34"/>
      <c r="K136" s="34"/>
    </row>
    <row r="137" spans="6:11" x14ac:dyDescent="0.3">
      <c r="F137" s="34"/>
      <c r="G137" s="34"/>
      <c r="H137" s="34"/>
      <c r="I137" s="34"/>
      <c r="J137" s="34"/>
      <c r="K137" s="34"/>
    </row>
    <row r="138" spans="6:11" x14ac:dyDescent="0.3">
      <c r="F138" s="34"/>
      <c r="G138" s="34"/>
      <c r="H138" s="34"/>
      <c r="I138" s="34"/>
      <c r="J138" s="34"/>
      <c r="K138" s="34"/>
    </row>
    <row r="139" spans="6:11" x14ac:dyDescent="0.3">
      <c r="F139" s="34"/>
      <c r="G139" s="34"/>
      <c r="H139" s="34"/>
      <c r="I139" s="34"/>
      <c r="J139" s="34"/>
      <c r="K139" s="34"/>
    </row>
    <row r="140" spans="6:11" x14ac:dyDescent="0.3">
      <c r="F140" s="280"/>
      <c r="G140" s="280"/>
      <c r="H140" s="280"/>
      <c r="I140" s="280"/>
      <c r="J140" s="280"/>
      <c r="K140" s="280"/>
    </row>
    <row r="141" spans="6:11" x14ac:dyDescent="0.3">
      <c r="F141" s="34"/>
      <c r="G141" s="34"/>
      <c r="H141" s="34"/>
      <c r="I141" s="34"/>
      <c r="J141" s="34"/>
      <c r="K141" s="34"/>
    </row>
    <row r="142" spans="6:11" x14ac:dyDescent="0.3">
      <c r="F142" s="34"/>
      <c r="G142" s="34"/>
      <c r="H142" s="34"/>
      <c r="I142" s="34"/>
      <c r="J142" s="34"/>
      <c r="K142" s="34"/>
    </row>
    <row r="143" spans="6:11" x14ac:dyDescent="0.3">
      <c r="F143" s="34"/>
      <c r="G143" s="34"/>
      <c r="H143" s="34"/>
      <c r="I143" s="34"/>
      <c r="J143" s="34"/>
      <c r="K143" s="34"/>
    </row>
    <row r="144" spans="6:11" x14ac:dyDescent="0.3">
      <c r="F144" s="34"/>
    </row>
    <row r="145" spans="6:6" x14ac:dyDescent="0.3">
      <c r="F145" s="34"/>
    </row>
    <row r="146" spans="6:6" x14ac:dyDescent="0.3">
      <c r="F146" s="34"/>
    </row>
    <row r="147" spans="6:6" x14ac:dyDescent="0.3">
      <c r="F147" s="34"/>
    </row>
  </sheetData>
  <mergeCells count="14">
    <mergeCell ref="AS2:AX2"/>
    <mergeCell ref="F3:K3"/>
    <mergeCell ref="AZ2:BE2"/>
    <mergeCell ref="N3:S3"/>
    <mergeCell ref="AZ1:BF1"/>
    <mergeCell ref="AL2:AL3"/>
    <mergeCell ref="A1:L1"/>
    <mergeCell ref="N1:S1"/>
    <mergeCell ref="T1:AX1"/>
    <mergeCell ref="F103:K103"/>
    <mergeCell ref="T2:Y2"/>
    <mergeCell ref="Z2:AE2"/>
    <mergeCell ref="AF2:AK2"/>
    <mergeCell ref="AM2:AR2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D809-F685-4A26-88D5-B445841F72FD}">
  <sheetPr codeName="Sheet2">
    <tabColor theme="2" tint="-9.9978637043366805E-2"/>
  </sheetPr>
  <dimension ref="A1:BN119"/>
  <sheetViews>
    <sheetView workbookViewId="0">
      <pane xSplit="5" ySplit="3" topLeftCell="F65" activePane="bottomRight" state="frozen"/>
      <selection pane="topRight" activeCell="F1" sqref="F1"/>
      <selection pane="bottomLeft" activeCell="A4" sqref="A4"/>
      <selection pane="bottomRight" activeCell="C104" sqref="C104"/>
    </sheetView>
  </sheetViews>
  <sheetFormatPr defaultRowHeight="14.4" x14ac:dyDescent="0.3"/>
  <cols>
    <col min="1" max="1" width="9.77734375" style="3" customWidth="1"/>
    <col min="2" max="2" width="23.33203125" customWidth="1"/>
    <col min="3" max="3" width="14" bestFit="1" customWidth="1"/>
    <col min="4" max="4" width="10.77734375" bestFit="1" customWidth="1"/>
    <col min="5" max="5" width="11.88671875" customWidth="1"/>
    <col min="12" max="12" width="45.44140625" style="2" bestFit="1" customWidth="1"/>
    <col min="13" max="13" width="4" customWidth="1"/>
    <col min="14" max="14" width="18.5546875" style="3" customWidth="1"/>
    <col min="15" max="15" width="18.5546875" customWidth="1"/>
    <col min="16" max="16" width="14.109375" bestFit="1" customWidth="1"/>
    <col min="17" max="17" width="13.6640625" customWidth="1"/>
    <col min="18" max="18" width="12.21875" customWidth="1"/>
    <col min="19" max="19" width="10.88671875" style="2" customWidth="1"/>
    <col min="20" max="20" width="8.88671875" style="3"/>
    <col min="25" max="25" width="8.88671875" style="2"/>
    <col min="32" max="32" width="10.88671875" style="3" customWidth="1"/>
    <col min="38" max="38" width="8.88671875" style="2"/>
    <col min="39" max="39" width="8.88671875" style="3"/>
    <col min="44" max="44" width="8.88671875" style="2"/>
    <col min="45" max="45" width="3.77734375" customWidth="1"/>
    <col min="46" max="46" width="8.88671875" style="3"/>
    <col min="51" max="51" width="8.88671875" style="278"/>
    <col min="52" max="52" width="55.77734375" style="1" bestFit="1" customWidth="1"/>
  </cols>
  <sheetData>
    <row r="1" spans="1:52" ht="15" thickBot="1" x14ac:dyDescent="0.35">
      <c r="A1" s="246" t="s">
        <v>59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8"/>
      <c r="N1" s="232" t="s">
        <v>53</v>
      </c>
      <c r="O1" s="230"/>
      <c r="P1" s="230"/>
      <c r="Q1" s="230"/>
      <c r="R1" s="230"/>
      <c r="S1" s="96"/>
      <c r="T1" s="241" t="s">
        <v>58</v>
      </c>
      <c r="U1" s="242"/>
      <c r="V1" s="242"/>
      <c r="W1" s="242"/>
      <c r="X1" s="242"/>
      <c r="Y1" s="242"/>
      <c r="Z1" s="242"/>
      <c r="AA1" s="242"/>
      <c r="AB1" s="242"/>
      <c r="AC1" s="242"/>
      <c r="AD1" s="242"/>
      <c r="AE1" s="242"/>
      <c r="AF1" s="242"/>
      <c r="AG1" s="242"/>
      <c r="AH1" s="242"/>
      <c r="AI1" s="242"/>
      <c r="AJ1" s="242"/>
      <c r="AK1" s="242"/>
      <c r="AL1" s="242"/>
      <c r="AM1" s="242"/>
      <c r="AN1" s="242"/>
      <c r="AO1" s="242"/>
      <c r="AP1" s="242"/>
      <c r="AQ1" s="242"/>
      <c r="AR1" s="243"/>
      <c r="AS1" s="9"/>
      <c r="AT1" s="241" t="s">
        <v>57</v>
      </c>
      <c r="AU1" s="242"/>
      <c r="AV1" s="242"/>
      <c r="AW1" s="242"/>
      <c r="AX1" s="242"/>
      <c r="AY1" s="242"/>
      <c r="AZ1" s="243"/>
    </row>
    <row r="2" spans="1:52" ht="45.6" customHeight="1" x14ac:dyDescent="0.3">
      <c r="A2" s="69" t="s">
        <v>51</v>
      </c>
      <c r="B2" s="67" t="s">
        <v>50</v>
      </c>
      <c r="C2" s="67" t="s">
        <v>49</v>
      </c>
      <c r="D2" s="67" t="s">
        <v>48</v>
      </c>
      <c r="E2" s="67" t="s">
        <v>47</v>
      </c>
      <c r="F2" s="67">
        <v>2026</v>
      </c>
      <c r="G2" s="67">
        <v>2027</v>
      </c>
      <c r="H2" s="67">
        <v>2028</v>
      </c>
      <c r="I2" s="67">
        <v>2029</v>
      </c>
      <c r="J2" s="67">
        <v>2030</v>
      </c>
      <c r="K2" s="67">
        <v>2031</v>
      </c>
      <c r="L2" s="68" t="s">
        <v>46</v>
      </c>
      <c r="N2" s="69" t="s">
        <v>45</v>
      </c>
      <c r="O2" s="67" t="s">
        <v>121</v>
      </c>
      <c r="P2" s="67" t="s">
        <v>44</v>
      </c>
      <c r="Q2" s="67" t="s">
        <v>43</v>
      </c>
      <c r="R2" s="67" t="s">
        <v>23</v>
      </c>
      <c r="S2" s="68" t="s">
        <v>42</v>
      </c>
      <c r="T2" s="232" t="s">
        <v>56</v>
      </c>
      <c r="U2" s="230"/>
      <c r="V2" s="230"/>
      <c r="W2" s="230"/>
      <c r="X2" s="230"/>
      <c r="Y2" s="231"/>
      <c r="Z2" s="230" t="s">
        <v>41</v>
      </c>
      <c r="AA2" s="230"/>
      <c r="AB2" s="230"/>
      <c r="AC2" s="230"/>
      <c r="AD2" s="230"/>
      <c r="AE2" s="231"/>
      <c r="AF2" s="244" t="s">
        <v>39</v>
      </c>
      <c r="AG2" s="233" t="s">
        <v>38</v>
      </c>
      <c r="AH2" s="230"/>
      <c r="AI2" s="230"/>
      <c r="AJ2" s="230"/>
      <c r="AK2" s="230"/>
      <c r="AL2" s="230"/>
      <c r="AM2" s="251" t="s">
        <v>118</v>
      </c>
      <c r="AN2" s="230"/>
      <c r="AO2" s="230"/>
      <c r="AP2" s="230"/>
      <c r="AQ2" s="230"/>
      <c r="AR2" s="231"/>
      <c r="AS2" s="9"/>
      <c r="AT2" s="63"/>
      <c r="AU2" s="62"/>
      <c r="AV2" s="62"/>
      <c r="AW2" s="62"/>
      <c r="AX2" s="62"/>
      <c r="AY2" s="282"/>
      <c r="AZ2" s="60"/>
    </row>
    <row r="3" spans="1:52" x14ac:dyDescent="0.3">
      <c r="A3" s="66"/>
      <c r="B3" s="65"/>
      <c r="C3" s="65"/>
      <c r="D3" s="67" t="s">
        <v>35</v>
      </c>
      <c r="E3" s="65" t="s">
        <v>34</v>
      </c>
      <c r="F3" s="234" t="s">
        <v>33</v>
      </c>
      <c r="G3" s="234"/>
      <c r="H3" s="234"/>
      <c r="I3" s="234"/>
      <c r="J3" s="234"/>
      <c r="K3" s="234"/>
      <c r="L3" s="64"/>
      <c r="N3" s="238"/>
      <c r="O3" s="239"/>
      <c r="P3" s="234"/>
      <c r="Q3" s="234"/>
      <c r="R3" s="234"/>
      <c r="S3" s="61"/>
      <c r="T3" s="63">
        <v>2026</v>
      </c>
      <c r="U3" s="62">
        <f>T3+1</f>
        <v>2027</v>
      </c>
      <c r="V3" s="62">
        <f>U3+1</f>
        <v>2028</v>
      </c>
      <c r="W3" s="62">
        <f>V3+1</f>
        <v>2029</v>
      </c>
      <c r="X3" s="62">
        <f>W3+1</f>
        <v>2030</v>
      </c>
      <c r="Y3" s="61">
        <f>X3+1</f>
        <v>2031</v>
      </c>
      <c r="Z3" s="62">
        <v>2026</v>
      </c>
      <c r="AA3" s="62">
        <f>Z3+1</f>
        <v>2027</v>
      </c>
      <c r="AB3" s="62">
        <f>AA3+1</f>
        <v>2028</v>
      </c>
      <c r="AC3" s="62">
        <f>AB3+1</f>
        <v>2029</v>
      </c>
      <c r="AD3" s="62">
        <f>AC3+1</f>
        <v>2030</v>
      </c>
      <c r="AE3" s="62">
        <f>AD3+1</f>
        <v>2031</v>
      </c>
      <c r="AF3" s="245"/>
      <c r="AG3" s="62">
        <v>2026</v>
      </c>
      <c r="AH3" s="62">
        <f>AG3+1</f>
        <v>2027</v>
      </c>
      <c r="AI3" s="62">
        <f>AH3+1</f>
        <v>2028</v>
      </c>
      <c r="AJ3" s="62">
        <f>AI3+1</f>
        <v>2029</v>
      </c>
      <c r="AK3" s="62">
        <f>AJ3+1</f>
        <v>2030</v>
      </c>
      <c r="AL3" s="62">
        <f>AK3+1</f>
        <v>2031</v>
      </c>
      <c r="AM3" s="63">
        <f t="shared" ref="AM3:AR3" si="0">AG3</f>
        <v>2026</v>
      </c>
      <c r="AN3" s="62">
        <f t="shared" si="0"/>
        <v>2027</v>
      </c>
      <c r="AO3" s="62">
        <f t="shared" si="0"/>
        <v>2028</v>
      </c>
      <c r="AP3" s="62">
        <f t="shared" si="0"/>
        <v>2029</v>
      </c>
      <c r="AQ3" s="62">
        <f t="shared" si="0"/>
        <v>2030</v>
      </c>
      <c r="AR3" s="61">
        <f t="shared" si="0"/>
        <v>2031</v>
      </c>
      <c r="AS3" s="9"/>
      <c r="AT3" s="63">
        <f t="shared" ref="AT3:AY3" si="1">AM3</f>
        <v>2026</v>
      </c>
      <c r="AU3" s="62">
        <f t="shared" si="1"/>
        <v>2027</v>
      </c>
      <c r="AV3" s="62">
        <f t="shared" si="1"/>
        <v>2028</v>
      </c>
      <c r="AW3" s="62">
        <f t="shared" si="1"/>
        <v>2029</v>
      </c>
      <c r="AX3" s="62">
        <f t="shared" si="1"/>
        <v>2030</v>
      </c>
      <c r="AY3" s="282">
        <f t="shared" si="1"/>
        <v>2031</v>
      </c>
      <c r="AZ3" s="60" t="s">
        <v>32</v>
      </c>
    </row>
    <row r="4" spans="1:52" x14ac:dyDescent="0.3">
      <c r="A4" s="50">
        <v>1</v>
      </c>
      <c r="B4" s="49" t="s">
        <v>30</v>
      </c>
      <c r="C4" s="47">
        <v>2026</v>
      </c>
      <c r="D4" s="51">
        <v>2700</v>
      </c>
      <c r="E4" s="47">
        <v>100</v>
      </c>
      <c r="F4" s="46">
        <f t="shared" ref="F4:F35" si="2">AM4</f>
        <v>0.5</v>
      </c>
      <c r="G4" s="46">
        <f t="shared" ref="G4:G35" si="3">AN4</f>
        <v>0.5</v>
      </c>
      <c r="H4" s="46">
        <f t="shared" ref="H4:H35" si="4">AO4</f>
        <v>0.5</v>
      </c>
      <c r="I4" s="46">
        <f t="shared" ref="I4:I35" si="5">AP4</f>
        <v>0.5</v>
      </c>
      <c r="J4" s="46">
        <f t="shared" ref="J4:J35" si="6">AQ4</f>
        <v>0.5</v>
      </c>
      <c r="K4" s="46">
        <f t="shared" ref="K4:K35" si="7">AR4</f>
        <v>0.5</v>
      </c>
      <c r="L4" s="45" t="s">
        <v>20</v>
      </c>
      <c r="N4" s="3" t="s">
        <v>6</v>
      </c>
      <c r="P4" t="s">
        <v>122</v>
      </c>
      <c r="Q4" t="s">
        <v>5</v>
      </c>
      <c r="R4" t="s">
        <v>23</v>
      </c>
      <c r="S4" s="2" t="s">
        <v>9</v>
      </c>
      <c r="T4" s="36">
        <v>1</v>
      </c>
      <c r="U4" s="34">
        <v>0</v>
      </c>
      <c r="V4" s="34">
        <v>0</v>
      </c>
      <c r="W4" s="34">
        <v>0</v>
      </c>
      <c r="X4" s="34">
        <v>0</v>
      </c>
      <c r="Y4" s="35">
        <v>0</v>
      </c>
      <c r="Z4" s="92">
        <f t="shared" ref="Z4:Z35" si="8">T4*$E4/100</f>
        <v>1</v>
      </c>
      <c r="AA4" s="92">
        <f t="shared" ref="AA4:AA35" si="9">U4*$E4/100</f>
        <v>0</v>
      </c>
      <c r="AB4" s="92">
        <f t="shared" ref="AB4:AB35" si="10">V4*$E4/100</f>
        <v>0</v>
      </c>
      <c r="AC4" s="92">
        <f t="shared" ref="AC4:AC35" si="11">W4*$E4/100</f>
        <v>0</v>
      </c>
      <c r="AD4" s="92">
        <f t="shared" ref="AD4:AD35" si="12">X4*$E4/100</f>
        <v>0</v>
      </c>
      <c r="AE4" s="92">
        <f t="shared" ref="AE4:AE35" si="13">Y4*$E4/100</f>
        <v>0</v>
      </c>
      <c r="AF4" s="44">
        <v>1</v>
      </c>
      <c r="AG4" s="89">
        <f t="shared" ref="AG4:AG35" si="14">IF($AF4=1,Z4,Z4*0.75)</f>
        <v>1</v>
      </c>
      <c r="AH4" s="89">
        <f t="shared" ref="AH4:AH35" si="15">IF($AF4=1,AA4,Z4*(1-0.75)+AA4*0.75)</f>
        <v>0</v>
      </c>
      <c r="AI4" s="89">
        <f t="shared" ref="AI4:AI35" si="16">IF($AF4=1,AB4,AA4*(1-0.75)+AB4*0.75)</f>
        <v>0</v>
      </c>
      <c r="AJ4" s="89">
        <f t="shared" ref="AJ4:AJ35" si="17">IF($AF4=1,AC4,AB4*(1-0.75)+AC4*0.75)</f>
        <v>0</v>
      </c>
      <c r="AK4" s="89">
        <f t="shared" ref="AK4:AK35" si="18">IF($AF4=1,AD4,AC4*(1-0.75)+AD4*0.75)</f>
        <v>0</v>
      </c>
      <c r="AL4" s="89">
        <f t="shared" ref="AL4:AL35" si="19">IF($AF4=1,AE4,AD4*(1-0.75)+AE4*0.75)</f>
        <v>0</v>
      </c>
      <c r="AM4" s="93">
        <f t="shared" ref="AM4:AM35" si="20">AG4/2</f>
        <v>0.5</v>
      </c>
      <c r="AN4" s="92">
        <f>IF($R4="New in 2025",0.5,SUM($AG4:AG4)+AH4/2)</f>
        <v>0.5</v>
      </c>
      <c r="AO4" s="92">
        <f>IF($R4="New in 2025",0.5,SUM($AG4:AH4)+AI4/2)</f>
        <v>0.5</v>
      </c>
      <c r="AP4" s="92">
        <f>IF($R4="New in 2025",0.5,SUM($AG4:AI4)+AJ4/2)</f>
        <v>0.5</v>
      </c>
      <c r="AQ4" s="92">
        <f>IF($R4="New in 2025",0.5,SUM($AG4:AJ4)+AK4/2)</f>
        <v>0.5</v>
      </c>
      <c r="AR4" s="91">
        <f>IF($R4="New in 2025",0.5,SUM($AG4:AK4)+AL4/2)</f>
        <v>0.5</v>
      </c>
      <c r="AS4" s="9"/>
      <c r="AT4" s="93">
        <v>0</v>
      </c>
      <c r="AU4" s="92">
        <v>-0.5</v>
      </c>
      <c r="AV4" s="92">
        <v>-0.5</v>
      </c>
      <c r="AW4" s="92">
        <v>-0.5</v>
      </c>
      <c r="AX4" s="92">
        <v>-0.5</v>
      </c>
      <c r="AY4" s="283">
        <v>-0.5</v>
      </c>
      <c r="AZ4" s="1" t="s">
        <v>55</v>
      </c>
    </row>
    <row r="5" spans="1:52" x14ac:dyDescent="0.3">
      <c r="A5" s="50">
        <v>2</v>
      </c>
      <c r="B5" s="49" t="s">
        <v>19</v>
      </c>
      <c r="C5" s="47">
        <v>2026</v>
      </c>
      <c r="D5" s="51">
        <v>3000</v>
      </c>
      <c r="E5" s="47">
        <v>80</v>
      </c>
      <c r="F5" s="46">
        <f t="shared" si="2"/>
        <v>0</v>
      </c>
      <c r="G5" s="46">
        <f t="shared" si="3"/>
        <v>0</v>
      </c>
      <c r="H5" s="46">
        <f t="shared" si="4"/>
        <v>0</v>
      </c>
      <c r="I5" s="46">
        <f t="shared" si="5"/>
        <v>0</v>
      </c>
      <c r="J5" s="46">
        <f t="shared" si="6"/>
        <v>0</v>
      </c>
      <c r="K5" s="46">
        <f t="shared" si="7"/>
        <v>0</v>
      </c>
      <c r="L5" s="45" t="s">
        <v>26</v>
      </c>
      <c r="N5" s="3" t="s">
        <v>6</v>
      </c>
      <c r="O5" t="s">
        <v>122</v>
      </c>
      <c r="P5" s="212" t="s">
        <v>123</v>
      </c>
      <c r="Q5" t="s">
        <v>4</v>
      </c>
      <c r="R5" t="s">
        <v>12</v>
      </c>
      <c r="S5" s="2" t="s">
        <v>9</v>
      </c>
      <c r="T5" s="36">
        <v>0</v>
      </c>
      <c r="U5" s="34">
        <v>0</v>
      </c>
      <c r="V5" s="34">
        <v>0</v>
      </c>
      <c r="W5" s="34">
        <v>0</v>
      </c>
      <c r="X5" s="34">
        <v>0</v>
      </c>
      <c r="Y5" s="35">
        <v>0</v>
      </c>
      <c r="Z5" s="92">
        <f t="shared" si="8"/>
        <v>0</v>
      </c>
      <c r="AA5" s="92">
        <f t="shared" si="9"/>
        <v>0</v>
      </c>
      <c r="AB5" s="92">
        <f t="shared" si="10"/>
        <v>0</v>
      </c>
      <c r="AC5" s="92">
        <f t="shared" si="11"/>
        <v>0</v>
      </c>
      <c r="AD5" s="92">
        <f t="shared" si="12"/>
        <v>0</v>
      </c>
      <c r="AE5" s="92">
        <f t="shared" si="13"/>
        <v>0</v>
      </c>
      <c r="AF5" s="44">
        <v>0</v>
      </c>
      <c r="AG5" s="89">
        <f t="shared" si="14"/>
        <v>0</v>
      </c>
      <c r="AH5" s="89">
        <f t="shared" si="15"/>
        <v>0</v>
      </c>
      <c r="AI5" s="89">
        <f t="shared" si="16"/>
        <v>0</v>
      </c>
      <c r="AJ5" s="89">
        <f t="shared" si="17"/>
        <v>0</v>
      </c>
      <c r="AK5" s="89">
        <f t="shared" si="18"/>
        <v>0</v>
      </c>
      <c r="AL5" s="89">
        <f t="shared" si="19"/>
        <v>0</v>
      </c>
      <c r="AM5" s="93">
        <f t="shared" si="20"/>
        <v>0</v>
      </c>
      <c r="AN5" s="92">
        <f>IF($R5="New in 2025",0.5,SUM($AG5:AG5)+AH5/2)</f>
        <v>0</v>
      </c>
      <c r="AO5" s="92">
        <f>IF($R5="New in 2025",0.5,SUM($AG5:AH5)+AI5/2)</f>
        <v>0</v>
      </c>
      <c r="AP5" s="92">
        <f>IF($R5="New in 2025",0.5,SUM($AG5:AI5)+AJ5/2)</f>
        <v>0</v>
      </c>
      <c r="AQ5" s="92">
        <f>IF($R5="New in 2025",0.5,SUM($AG5:AJ5)+AK5/2)</f>
        <v>0</v>
      </c>
      <c r="AR5" s="91">
        <f>IF($R5="New in 2025",0.5,SUM($AG5:AK5)+AL5/2)</f>
        <v>0</v>
      </c>
      <c r="AS5" s="9"/>
      <c r="AT5" s="93">
        <v>0</v>
      </c>
      <c r="AU5" s="92">
        <v>0</v>
      </c>
      <c r="AV5" s="92">
        <v>0</v>
      </c>
      <c r="AW5" s="92">
        <v>0</v>
      </c>
      <c r="AX5" s="92">
        <v>0</v>
      </c>
      <c r="AY5" s="283">
        <v>0</v>
      </c>
    </row>
    <row r="6" spans="1:52" x14ac:dyDescent="0.3">
      <c r="A6" s="50">
        <v>3</v>
      </c>
      <c r="B6" s="49" t="s">
        <v>19</v>
      </c>
      <c r="C6" s="47">
        <v>2025</v>
      </c>
      <c r="D6" s="51">
        <v>6500</v>
      </c>
      <c r="E6" s="47">
        <v>100</v>
      </c>
      <c r="F6" s="46">
        <f t="shared" si="2"/>
        <v>0.5</v>
      </c>
      <c r="G6" s="46">
        <f t="shared" si="3"/>
        <v>0.5</v>
      </c>
      <c r="H6" s="46">
        <f t="shared" si="4"/>
        <v>0.5</v>
      </c>
      <c r="I6" s="46">
        <f t="shared" si="5"/>
        <v>0.5</v>
      </c>
      <c r="J6" s="46">
        <f t="shared" si="6"/>
        <v>0.5</v>
      </c>
      <c r="K6" s="46">
        <f t="shared" si="7"/>
        <v>0.5</v>
      </c>
      <c r="L6" s="45" t="s">
        <v>20</v>
      </c>
      <c r="N6" s="3" t="s">
        <v>6</v>
      </c>
      <c r="O6" t="s">
        <v>122</v>
      </c>
      <c r="P6" s="212" t="s">
        <v>10</v>
      </c>
      <c r="Q6" t="s">
        <v>4</v>
      </c>
      <c r="S6" s="2" t="s">
        <v>9</v>
      </c>
      <c r="T6" s="36">
        <v>1</v>
      </c>
      <c r="U6" s="34">
        <v>0</v>
      </c>
      <c r="V6" s="34">
        <v>0</v>
      </c>
      <c r="W6" s="34">
        <v>0</v>
      </c>
      <c r="X6" s="34">
        <v>0</v>
      </c>
      <c r="Y6" s="35">
        <v>0</v>
      </c>
      <c r="Z6" s="92">
        <f t="shared" si="8"/>
        <v>1</v>
      </c>
      <c r="AA6" s="92">
        <f t="shared" si="9"/>
        <v>0</v>
      </c>
      <c r="AB6" s="92">
        <f t="shared" si="10"/>
        <v>0</v>
      </c>
      <c r="AC6" s="92">
        <f t="shared" si="11"/>
        <v>0</v>
      </c>
      <c r="AD6" s="92">
        <f t="shared" si="12"/>
        <v>0</v>
      </c>
      <c r="AE6" s="92">
        <f t="shared" si="13"/>
        <v>0</v>
      </c>
      <c r="AF6" s="44">
        <v>1</v>
      </c>
      <c r="AG6" s="89">
        <f t="shared" si="14"/>
        <v>1</v>
      </c>
      <c r="AH6" s="89">
        <f t="shared" si="15"/>
        <v>0</v>
      </c>
      <c r="AI6" s="89">
        <f t="shared" si="16"/>
        <v>0</v>
      </c>
      <c r="AJ6" s="89">
        <f t="shared" si="17"/>
        <v>0</v>
      </c>
      <c r="AK6" s="89">
        <f t="shared" si="18"/>
        <v>0</v>
      </c>
      <c r="AL6" s="89">
        <f t="shared" si="19"/>
        <v>0</v>
      </c>
      <c r="AM6" s="93">
        <f t="shared" si="20"/>
        <v>0.5</v>
      </c>
      <c r="AN6" s="92">
        <f>AM6</f>
        <v>0.5</v>
      </c>
      <c r="AO6" s="92">
        <f>AN6</f>
        <v>0.5</v>
      </c>
      <c r="AP6" s="92">
        <f>AO6</f>
        <v>0.5</v>
      </c>
      <c r="AQ6" s="92">
        <f>AP6</f>
        <v>0.5</v>
      </c>
      <c r="AR6" s="91">
        <f>AQ6</f>
        <v>0.5</v>
      </c>
      <c r="AS6" s="9"/>
      <c r="AT6" s="93">
        <v>0</v>
      </c>
      <c r="AU6" s="92">
        <v>-0.5</v>
      </c>
      <c r="AV6" s="92">
        <v>-0.5</v>
      </c>
      <c r="AW6" s="92">
        <v>-0.5</v>
      </c>
      <c r="AX6" s="92">
        <v>-0.5</v>
      </c>
      <c r="AY6" s="283">
        <v>-0.5</v>
      </c>
      <c r="AZ6" s="1" t="s">
        <v>119</v>
      </c>
    </row>
    <row r="7" spans="1:52" x14ac:dyDescent="0.3">
      <c r="A7" s="50">
        <v>4</v>
      </c>
      <c r="B7" s="49" t="s">
        <v>19</v>
      </c>
      <c r="C7" s="47">
        <v>2025</v>
      </c>
      <c r="D7" s="51">
        <v>11000</v>
      </c>
      <c r="E7" s="47">
        <v>100</v>
      </c>
      <c r="F7" s="46">
        <f t="shared" si="2"/>
        <v>0</v>
      </c>
      <c r="G7" s="46">
        <f t="shared" si="3"/>
        <v>0</v>
      </c>
      <c r="H7" s="46">
        <f t="shared" si="4"/>
        <v>0</v>
      </c>
      <c r="I7" s="46">
        <f t="shared" si="5"/>
        <v>0</v>
      </c>
      <c r="J7" s="46">
        <f t="shared" si="6"/>
        <v>0</v>
      </c>
      <c r="K7" s="46">
        <f t="shared" si="7"/>
        <v>0</v>
      </c>
      <c r="L7" s="45" t="s">
        <v>20</v>
      </c>
      <c r="N7" s="3" t="s">
        <v>6</v>
      </c>
      <c r="O7" t="s">
        <v>122</v>
      </c>
      <c r="P7" s="212" t="s">
        <v>10</v>
      </c>
      <c r="Q7" t="s">
        <v>4</v>
      </c>
      <c r="S7" s="2" t="s">
        <v>9</v>
      </c>
      <c r="T7" s="36">
        <v>0</v>
      </c>
      <c r="U7" s="34">
        <v>0</v>
      </c>
      <c r="V7" s="34">
        <v>0</v>
      </c>
      <c r="W7" s="34">
        <v>0</v>
      </c>
      <c r="X7" s="34">
        <v>0</v>
      </c>
      <c r="Y7" s="35">
        <v>0</v>
      </c>
      <c r="Z7" s="92">
        <f t="shared" si="8"/>
        <v>0</v>
      </c>
      <c r="AA7" s="92">
        <f t="shared" si="9"/>
        <v>0</v>
      </c>
      <c r="AB7" s="92">
        <f t="shared" si="10"/>
        <v>0</v>
      </c>
      <c r="AC7" s="92">
        <f t="shared" si="11"/>
        <v>0</v>
      </c>
      <c r="AD7" s="92">
        <f t="shared" si="12"/>
        <v>0</v>
      </c>
      <c r="AE7" s="92">
        <f t="shared" si="13"/>
        <v>0</v>
      </c>
      <c r="AF7" s="44">
        <v>1</v>
      </c>
      <c r="AG7" s="89">
        <f t="shared" si="14"/>
        <v>0</v>
      </c>
      <c r="AH7" s="89">
        <f t="shared" si="15"/>
        <v>0</v>
      </c>
      <c r="AI7" s="89">
        <f t="shared" si="16"/>
        <v>0</v>
      </c>
      <c r="AJ7" s="89">
        <f t="shared" si="17"/>
        <v>0</v>
      </c>
      <c r="AK7" s="89">
        <f t="shared" si="18"/>
        <v>0</v>
      </c>
      <c r="AL7" s="89">
        <f t="shared" si="19"/>
        <v>0</v>
      </c>
      <c r="AM7" s="93">
        <f t="shared" si="20"/>
        <v>0</v>
      </c>
      <c r="AN7" s="92">
        <f>IF($R7="New in 2025",0.5,SUM($AG7:AG7)+AH7/2)</f>
        <v>0</v>
      </c>
      <c r="AO7" s="92">
        <f>IF($R7="New in 2025",0.5,SUM($AG7:AH7)+AI7/2)</f>
        <v>0</v>
      </c>
      <c r="AP7" s="92">
        <f>IF($R7="New in 2025",0.5,SUM($AG7:AI7)+AJ7/2)</f>
        <v>0</v>
      </c>
      <c r="AQ7" s="92">
        <f>IF($R7="New in 2025",0.5,SUM($AG7:AJ7)+AK7/2)</f>
        <v>0</v>
      </c>
      <c r="AR7" s="91">
        <f>IF($R7="New in 2025",0.5,SUM($AG7:AK7)+AL7/2)</f>
        <v>0</v>
      </c>
      <c r="AS7" s="9"/>
      <c r="AT7" s="93">
        <v>0</v>
      </c>
      <c r="AU7" s="92">
        <v>0</v>
      </c>
      <c r="AV7" s="92">
        <v>0</v>
      </c>
      <c r="AW7" s="92">
        <v>0</v>
      </c>
      <c r="AX7" s="92">
        <v>0</v>
      </c>
      <c r="AY7" s="283">
        <v>0</v>
      </c>
    </row>
    <row r="8" spans="1:52" x14ac:dyDescent="0.3">
      <c r="A8" s="50">
        <v>5</v>
      </c>
      <c r="B8" s="49" t="s">
        <v>16</v>
      </c>
      <c r="C8" s="47">
        <v>2026</v>
      </c>
      <c r="D8" s="51">
        <v>2100</v>
      </c>
      <c r="E8" s="47">
        <v>80</v>
      </c>
      <c r="F8" s="46">
        <f t="shared" si="2"/>
        <v>0.30000000000000004</v>
      </c>
      <c r="G8" s="46">
        <f t="shared" si="3"/>
        <v>0.70000000000000007</v>
      </c>
      <c r="H8" s="46">
        <f t="shared" si="4"/>
        <v>0.8</v>
      </c>
      <c r="I8" s="46">
        <f t="shared" si="5"/>
        <v>0.8</v>
      </c>
      <c r="J8" s="46">
        <f t="shared" si="6"/>
        <v>0.8</v>
      </c>
      <c r="K8" s="46">
        <f t="shared" si="7"/>
        <v>0.8</v>
      </c>
      <c r="L8" s="45" t="s">
        <v>26</v>
      </c>
      <c r="N8" s="3" t="s">
        <v>6</v>
      </c>
      <c r="P8" t="s">
        <v>122</v>
      </c>
      <c r="Q8" t="s">
        <v>5</v>
      </c>
      <c r="R8" t="s">
        <v>12</v>
      </c>
      <c r="S8" s="2" t="s">
        <v>9</v>
      </c>
      <c r="T8" s="36">
        <v>1</v>
      </c>
      <c r="U8" s="34">
        <v>0</v>
      </c>
      <c r="V8" s="34">
        <v>0</v>
      </c>
      <c r="W8" s="34">
        <v>0</v>
      </c>
      <c r="X8" s="34">
        <v>0</v>
      </c>
      <c r="Y8" s="35">
        <v>0</v>
      </c>
      <c r="Z8" s="92">
        <f t="shared" si="8"/>
        <v>0.8</v>
      </c>
      <c r="AA8" s="92">
        <f t="shared" si="9"/>
        <v>0</v>
      </c>
      <c r="AB8" s="92">
        <f t="shared" si="10"/>
        <v>0</v>
      </c>
      <c r="AC8" s="92">
        <f t="shared" si="11"/>
        <v>0</v>
      </c>
      <c r="AD8" s="92">
        <f t="shared" si="12"/>
        <v>0</v>
      </c>
      <c r="AE8" s="92">
        <f t="shared" si="13"/>
        <v>0</v>
      </c>
      <c r="AF8" s="44">
        <v>0</v>
      </c>
      <c r="AG8" s="89">
        <f t="shared" si="14"/>
        <v>0.60000000000000009</v>
      </c>
      <c r="AH8" s="89">
        <f t="shared" si="15"/>
        <v>0.2</v>
      </c>
      <c r="AI8" s="89">
        <f t="shared" si="16"/>
        <v>0</v>
      </c>
      <c r="AJ8" s="89">
        <f t="shared" si="17"/>
        <v>0</v>
      </c>
      <c r="AK8" s="89">
        <f t="shared" si="18"/>
        <v>0</v>
      </c>
      <c r="AL8" s="89">
        <f t="shared" si="19"/>
        <v>0</v>
      </c>
      <c r="AM8" s="93">
        <f t="shared" si="20"/>
        <v>0.30000000000000004</v>
      </c>
      <c r="AN8" s="92">
        <f>IF($R8="New in 2025",0.5,SUM($AG8:AG8)+AH8/2)</f>
        <v>0.70000000000000007</v>
      </c>
      <c r="AO8" s="92">
        <f>IF($R8="New in 2025",0.5,SUM($AG8:AH8)+AI8/2)</f>
        <v>0.8</v>
      </c>
      <c r="AP8" s="92">
        <f>IF($R8="New in 2025",0.5,SUM($AG8:AI8)+AJ8/2)</f>
        <v>0.8</v>
      </c>
      <c r="AQ8" s="92">
        <f>IF($R8="New in 2025",0.5,SUM($AG8:AJ8)+AK8/2)</f>
        <v>0.8</v>
      </c>
      <c r="AR8" s="91">
        <f>IF($R8="New in 2025",0.5,SUM($AG8:AK8)+AL8/2)</f>
        <v>0.8</v>
      </c>
      <c r="AS8" s="9"/>
      <c r="AT8" s="93">
        <v>0</v>
      </c>
      <c r="AU8" s="92">
        <v>0</v>
      </c>
      <c r="AV8" s="92">
        <v>0</v>
      </c>
      <c r="AW8" s="92">
        <v>0</v>
      </c>
      <c r="AX8" s="92">
        <v>0</v>
      </c>
      <c r="AY8" s="283">
        <v>0</v>
      </c>
    </row>
    <row r="9" spans="1:52" x14ac:dyDescent="0.3">
      <c r="A9" s="50">
        <v>6</v>
      </c>
      <c r="B9" s="49" t="s">
        <v>19</v>
      </c>
      <c r="C9" s="47">
        <v>2026</v>
      </c>
      <c r="D9" s="51">
        <v>1943</v>
      </c>
      <c r="E9" s="47">
        <v>80</v>
      </c>
      <c r="F9" s="46">
        <f t="shared" si="2"/>
        <v>0.30000000000000004</v>
      </c>
      <c r="G9" s="46">
        <f t="shared" si="3"/>
        <v>0.70000000000000007</v>
      </c>
      <c r="H9" s="46">
        <f t="shared" si="4"/>
        <v>0.8</v>
      </c>
      <c r="I9" s="46">
        <f t="shared" si="5"/>
        <v>0.8</v>
      </c>
      <c r="J9" s="46">
        <f t="shared" si="6"/>
        <v>0.8</v>
      </c>
      <c r="K9" s="46">
        <f t="shared" si="7"/>
        <v>0.8</v>
      </c>
      <c r="L9" s="45" t="s">
        <v>26</v>
      </c>
      <c r="N9" s="3" t="s">
        <v>6</v>
      </c>
      <c r="P9" t="s">
        <v>122</v>
      </c>
      <c r="Q9" t="s">
        <v>5</v>
      </c>
      <c r="R9" t="s">
        <v>12</v>
      </c>
      <c r="S9" s="2" t="s">
        <v>9</v>
      </c>
      <c r="T9" s="36">
        <v>1</v>
      </c>
      <c r="U9" s="34">
        <v>0</v>
      </c>
      <c r="V9" s="34">
        <v>0</v>
      </c>
      <c r="W9" s="34">
        <v>0</v>
      </c>
      <c r="X9" s="34">
        <v>0</v>
      </c>
      <c r="Y9" s="35">
        <v>0</v>
      </c>
      <c r="Z9" s="92">
        <f t="shared" si="8"/>
        <v>0.8</v>
      </c>
      <c r="AA9" s="92">
        <f t="shared" si="9"/>
        <v>0</v>
      </c>
      <c r="AB9" s="92">
        <f t="shared" si="10"/>
        <v>0</v>
      </c>
      <c r="AC9" s="92">
        <f t="shared" si="11"/>
        <v>0</v>
      </c>
      <c r="AD9" s="92">
        <f t="shared" si="12"/>
        <v>0</v>
      </c>
      <c r="AE9" s="92">
        <f t="shared" si="13"/>
        <v>0</v>
      </c>
      <c r="AF9" s="44">
        <v>0</v>
      </c>
      <c r="AG9" s="89">
        <f t="shared" si="14"/>
        <v>0.60000000000000009</v>
      </c>
      <c r="AH9" s="89">
        <f t="shared" si="15"/>
        <v>0.2</v>
      </c>
      <c r="AI9" s="89">
        <f t="shared" si="16"/>
        <v>0</v>
      </c>
      <c r="AJ9" s="89">
        <f t="shared" si="17"/>
        <v>0</v>
      </c>
      <c r="AK9" s="89">
        <f t="shared" si="18"/>
        <v>0</v>
      </c>
      <c r="AL9" s="89">
        <f t="shared" si="19"/>
        <v>0</v>
      </c>
      <c r="AM9" s="93">
        <f t="shared" si="20"/>
        <v>0.30000000000000004</v>
      </c>
      <c r="AN9" s="92">
        <f>IF($R9="New in 2025",0.5,SUM($AG9:AG9)+AH9/2)</f>
        <v>0.70000000000000007</v>
      </c>
      <c r="AO9" s="92">
        <f>IF($R9="New in 2025",0.5,SUM($AG9:AH9)+AI9/2)</f>
        <v>0.8</v>
      </c>
      <c r="AP9" s="92">
        <f>IF($R9="New in 2025",0.5,SUM($AG9:AI9)+AJ9/2)</f>
        <v>0.8</v>
      </c>
      <c r="AQ9" s="92">
        <f>IF($R9="New in 2025",0.5,SUM($AG9:AJ9)+AK9/2)</f>
        <v>0.8</v>
      </c>
      <c r="AR9" s="91">
        <f>IF($R9="New in 2025",0.5,SUM($AG9:AK9)+AL9/2)</f>
        <v>0.8</v>
      </c>
      <c r="AS9" s="9"/>
      <c r="AT9" s="93">
        <v>0</v>
      </c>
      <c r="AU9" s="92">
        <v>0</v>
      </c>
      <c r="AV9" s="92">
        <v>0</v>
      </c>
      <c r="AW9" s="92">
        <v>0</v>
      </c>
      <c r="AX9" s="92">
        <v>0</v>
      </c>
      <c r="AY9" s="283">
        <v>0</v>
      </c>
    </row>
    <row r="10" spans="1:52" x14ac:dyDescent="0.3">
      <c r="A10" s="50">
        <v>7</v>
      </c>
      <c r="B10" s="49" t="s">
        <v>14</v>
      </c>
      <c r="C10" s="47">
        <v>2026</v>
      </c>
      <c r="D10" s="51">
        <v>3250</v>
      </c>
      <c r="E10" s="47">
        <v>80</v>
      </c>
      <c r="F10" s="46">
        <f t="shared" si="2"/>
        <v>0.30000000000000004</v>
      </c>
      <c r="G10" s="46">
        <f t="shared" si="3"/>
        <v>0.70000000000000007</v>
      </c>
      <c r="H10" s="46">
        <f t="shared" si="4"/>
        <v>0.8</v>
      </c>
      <c r="I10" s="46">
        <f t="shared" si="5"/>
        <v>0.8</v>
      </c>
      <c r="J10" s="46">
        <f t="shared" si="6"/>
        <v>0.8</v>
      </c>
      <c r="K10" s="46">
        <f t="shared" si="7"/>
        <v>0.8</v>
      </c>
      <c r="L10" s="45" t="s">
        <v>24</v>
      </c>
      <c r="N10" s="3" t="s">
        <v>6</v>
      </c>
      <c r="P10" t="s">
        <v>123</v>
      </c>
      <c r="Q10" t="s">
        <v>5</v>
      </c>
      <c r="R10" t="s">
        <v>12</v>
      </c>
      <c r="S10" s="2" t="s">
        <v>9</v>
      </c>
      <c r="T10" s="57">
        <v>1</v>
      </c>
      <c r="U10" s="53">
        <v>0</v>
      </c>
      <c r="V10" s="34">
        <v>0</v>
      </c>
      <c r="W10" s="34">
        <v>0</v>
      </c>
      <c r="X10" s="34">
        <v>0</v>
      </c>
      <c r="Y10" s="35">
        <v>0</v>
      </c>
      <c r="Z10" s="92">
        <f t="shared" si="8"/>
        <v>0.8</v>
      </c>
      <c r="AA10" s="92">
        <f t="shared" si="9"/>
        <v>0</v>
      </c>
      <c r="AB10" s="92">
        <f t="shared" si="10"/>
        <v>0</v>
      </c>
      <c r="AC10" s="92">
        <f t="shared" si="11"/>
        <v>0</v>
      </c>
      <c r="AD10" s="92">
        <f t="shared" si="12"/>
        <v>0</v>
      </c>
      <c r="AE10" s="92">
        <f t="shared" si="13"/>
        <v>0</v>
      </c>
      <c r="AF10" s="44">
        <v>0</v>
      </c>
      <c r="AG10" s="89">
        <f t="shared" si="14"/>
        <v>0.60000000000000009</v>
      </c>
      <c r="AH10" s="89">
        <f t="shared" si="15"/>
        <v>0.2</v>
      </c>
      <c r="AI10" s="89">
        <f t="shared" si="16"/>
        <v>0</v>
      </c>
      <c r="AJ10" s="89">
        <f t="shared" si="17"/>
        <v>0</v>
      </c>
      <c r="AK10" s="89">
        <f t="shared" si="18"/>
        <v>0</v>
      </c>
      <c r="AL10" s="89">
        <f t="shared" si="19"/>
        <v>0</v>
      </c>
      <c r="AM10" s="93">
        <f t="shared" si="20"/>
        <v>0.30000000000000004</v>
      </c>
      <c r="AN10" s="92">
        <f>IF($R10="New in 2025",0.5,SUM($AG10:AG10)+AH10/2)</f>
        <v>0.70000000000000007</v>
      </c>
      <c r="AO10" s="92">
        <f>IF($R10="New in 2025",0.5,SUM($AG10:AH10)+AI10/2)</f>
        <v>0.8</v>
      </c>
      <c r="AP10" s="92">
        <f>IF($R10="New in 2025",0.5,SUM($AG10:AI10)+AJ10/2)</f>
        <v>0.8</v>
      </c>
      <c r="AQ10" s="92">
        <f>IF($R10="New in 2025",0.5,SUM($AG10:AJ10)+AK10/2)</f>
        <v>0.8</v>
      </c>
      <c r="AR10" s="91">
        <f>IF($R10="New in 2025",0.5,SUM($AG10:AK10)+AL10/2)</f>
        <v>0.8</v>
      </c>
      <c r="AS10" s="9"/>
      <c r="AT10" s="93">
        <v>0.30000000000000004</v>
      </c>
      <c r="AU10" s="92">
        <v>0.4</v>
      </c>
      <c r="AV10" s="92">
        <v>9.9999999999999978E-2</v>
      </c>
      <c r="AW10" s="92">
        <v>0</v>
      </c>
      <c r="AX10" s="92">
        <v>0</v>
      </c>
      <c r="AY10" s="283">
        <v>0</v>
      </c>
      <c r="AZ10" s="1" t="s">
        <v>31</v>
      </c>
    </row>
    <row r="11" spans="1:52" x14ac:dyDescent="0.3">
      <c r="A11" s="50">
        <v>8</v>
      </c>
      <c r="B11" s="49" t="s">
        <v>19</v>
      </c>
      <c r="C11" s="47">
        <v>2029</v>
      </c>
      <c r="D11" s="51">
        <v>2860</v>
      </c>
      <c r="E11" s="47">
        <v>80</v>
      </c>
      <c r="F11" s="46">
        <f t="shared" si="2"/>
        <v>0</v>
      </c>
      <c r="G11" s="46">
        <f t="shared" si="3"/>
        <v>0</v>
      </c>
      <c r="H11" s="46">
        <f t="shared" si="4"/>
        <v>0</v>
      </c>
      <c r="I11" s="46">
        <f t="shared" si="5"/>
        <v>0.30000000000000004</v>
      </c>
      <c r="J11" s="46">
        <f t="shared" si="6"/>
        <v>0.70000000000000007</v>
      </c>
      <c r="K11" s="46">
        <f t="shared" si="7"/>
        <v>0.8</v>
      </c>
      <c r="L11" s="45" t="s">
        <v>26</v>
      </c>
      <c r="N11" s="3" t="s">
        <v>6</v>
      </c>
      <c r="P11" t="s">
        <v>122</v>
      </c>
      <c r="Q11" t="s">
        <v>5</v>
      </c>
      <c r="R11" t="s">
        <v>12</v>
      </c>
      <c r="S11" s="2" t="s">
        <v>9</v>
      </c>
      <c r="T11" s="55">
        <v>0</v>
      </c>
      <c r="U11" s="34">
        <v>0</v>
      </c>
      <c r="V11" s="34">
        <v>0</v>
      </c>
      <c r="W11" s="54">
        <v>1</v>
      </c>
      <c r="X11" s="34">
        <v>0</v>
      </c>
      <c r="Y11" s="35">
        <v>0</v>
      </c>
      <c r="Z11" s="92">
        <f t="shared" si="8"/>
        <v>0</v>
      </c>
      <c r="AA11" s="92">
        <f t="shared" si="9"/>
        <v>0</v>
      </c>
      <c r="AB11" s="92">
        <f t="shared" si="10"/>
        <v>0</v>
      </c>
      <c r="AC11" s="92">
        <f t="shared" si="11"/>
        <v>0.8</v>
      </c>
      <c r="AD11" s="92">
        <f t="shared" si="12"/>
        <v>0</v>
      </c>
      <c r="AE11" s="92">
        <f t="shared" si="13"/>
        <v>0</v>
      </c>
      <c r="AF11" s="44">
        <v>0</v>
      </c>
      <c r="AG11" s="89">
        <f t="shared" si="14"/>
        <v>0</v>
      </c>
      <c r="AH11" s="89">
        <f t="shared" si="15"/>
        <v>0</v>
      </c>
      <c r="AI11" s="89">
        <f t="shared" si="16"/>
        <v>0</v>
      </c>
      <c r="AJ11" s="89">
        <f t="shared" si="17"/>
        <v>0.60000000000000009</v>
      </c>
      <c r="AK11" s="89">
        <f t="shared" si="18"/>
        <v>0.2</v>
      </c>
      <c r="AL11" s="89">
        <f t="shared" si="19"/>
        <v>0</v>
      </c>
      <c r="AM11" s="93">
        <f t="shared" si="20"/>
        <v>0</v>
      </c>
      <c r="AN11" s="92">
        <f>IF($R11="New in 2025",0.5,SUM($AG11:AG11)+AH11/2)</f>
        <v>0</v>
      </c>
      <c r="AO11" s="92">
        <f>IF($R11="New in 2025",0.5,SUM($AG11:AH11)+AI11/2)</f>
        <v>0</v>
      </c>
      <c r="AP11" s="92">
        <f>IF($R11="New in 2025",0.5,SUM($AG11:AI11)+AJ11/2)</f>
        <v>0.30000000000000004</v>
      </c>
      <c r="AQ11" s="92">
        <f>IF($R11="New in 2025",0.5,SUM($AG11:AJ11)+AK11/2)</f>
        <v>0.70000000000000007</v>
      </c>
      <c r="AR11" s="91">
        <f>IF($R11="New in 2025",0.5,SUM($AG11:AK11)+AL11/2)</f>
        <v>0.8</v>
      </c>
      <c r="AS11" s="9"/>
      <c r="AT11" s="93">
        <v>-0.30000000000000004</v>
      </c>
      <c r="AU11" s="92">
        <v>-0.70000000000000007</v>
      </c>
      <c r="AV11" s="92">
        <v>-0.8</v>
      </c>
      <c r="AW11" s="92">
        <v>-0.5</v>
      </c>
      <c r="AX11" s="92">
        <v>-9.9999999999999978E-2</v>
      </c>
      <c r="AY11" s="283">
        <v>0</v>
      </c>
      <c r="AZ11" s="1" t="s">
        <v>22</v>
      </c>
    </row>
    <row r="12" spans="1:52" x14ac:dyDescent="0.3">
      <c r="A12" s="50">
        <v>9</v>
      </c>
      <c r="B12" s="49" t="s">
        <v>25</v>
      </c>
      <c r="C12" s="47">
        <v>2026</v>
      </c>
      <c r="D12" s="51">
        <v>1000</v>
      </c>
      <c r="E12" s="47">
        <v>100</v>
      </c>
      <c r="F12" s="46">
        <f t="shared" si="2"/>
        <v>0.375</v>
      </c>
      <c r="G12" s="46">
        <f t="shared" si="3"/>
        <v>0.875</v>
      </c>
      <c r="H12" s="46">
        <f t="shared" si="4"/>
        <v>1</v>
      </c>
      <c r="I12" s="46">
        <f t="shared" si="5"/>
        <v>1</v>
      </c>
      <c r="J12" s="46">
        <f t="shared" si="6"/>
        <v>1</v>
      </c>
      <c r="K12" s="46">
        <f t="shared" si="7"/>
        <v>1</v>
      </c>
      <c r="L12" s="45" t="s">
        <v>24</v>
      </c>
      <c r="N12" s="3" t="s">
        <v>6</v>
      </c>
      <c r="P12" t="s">
        <v>122</v>
      </c>
      <c r="Q12" t="s">
        <v>5</v>
      </c>
      <c r="R12" t="s">
        <v>12</v>
      </c>
      <c r="S12" s="2" t="s">
        <v>9</v>
      </c>
      <c r="T12" s="57">
        <v>1</v>
      </c>
      <c r="U12" s="34">
        <v>0</v>
      </c>
      <c r="V12" s="34">
        <v>0</v>
      </c>
      <c r="W12" s="34">
        <v>0</v>
      </c>
      <c r="X12" s="34">
        <v>0</v>
      </c>
      <c r="Y12" s="35">
        <v>0</v>
      </c>
      <c r="Z12" s="92">
        <f t="shared" si="8"/>
        <v>1</v>
      </c>
      <c r="AA12" s="92">
        <f t="shared" si="9"/>
        <v>0</v>
      </c>
      <c r="AB12" s="92">
        <f t="shared" si="10"/>
        <v>0</v>
      </c>
      <c r="AC12" s="92">
        <f t="shared" si="11"/>
        <v>0</v>
      </c>
      <c r="AD12" s="92">
        <f t="shared" si="12"/>
        <v>0</v>
      </c>
      <c r="AE12" s="92">
        <f t="shared" si="13"/>
        <v>0</v>
      </c>
      <c r="AF12" s="44">
        <v>0</v>
      </c>
      <c r="AG12" s="89">
        <f t="shared" si="14"/>
        <v>0.75</v>
      </c>
      <c r="AH12" s="89">
        <f t="shared" si="15"/>
        <v>0.25</v>
      </c>
      <c r="AI12" s="89">
        <f t="shared" si="16"/>
        <v>0</v>
      </c>
      <c r="AJ12" s="89">
        <f t="shared" si="17"/>
        <v>0</v>
      </c>
      <c r="AK12" s="89">
        <f t="shared" si="18"/>
        <v>0</v>
      </c>
      <c r="AL12" s="89">
        <f t="shared" si="19"/>
        <v>0</v>
      </c>
      <c r="AM12" s="93">
        <f t="shared" si="20"/>
        <v>0.375</v>
      </c>
      <c r="AN12" s="92">
        <f>IF($R12="New in 2025",0.5,SUM($AG12:AG12)+AH12/2)</f>
        <v>0.875</v>
      </c>
      <c r="AO12" s="92">
        <f>IF($R12="New in 2025",0.5,SUM($AG12:AH12)+AI12/2)</f>
        <v>1</v>
      </c>
      <c r="AP12" s="92">
        <f>IF($R12="New in 2025",0.5,SUM($AG12:AI12)+AJ12/2)</f>
        <v>1</v>
      </c>
      <c r="AQ12" s="92">
        <f>IF($R12="New in 2025",0.5,SUM($AG12:AJ12)+AK12/2)</f>
        <v>1</v>
      </c>
      <c r="AR12" s="91">
        <f>IF($R12="New in 2025",0.5,SUM($AG12:AK12)+AL12/2)</f>
        <v>1</v>
      </c>
      <c r="AS12" s="9"/>
      <c r="AT12" s="93">
        <v>0.375</v>
      </c>
      <c r="AU12" s="92">
        <v>0.5</v>
      </c>
      <c r="AV12" s="92">
        <v>0.125</v>
      </c>
      <c r="AW12" s="92">
        <v>0</v>
      </c>
      <c r="AX12" s="92">
        <v>0</v>
      </c>
      <c r="AY12" s="283">
        <v>0</v>
      </c>
      <c r="AZ12" s="1" t="s">
        <v>29</v>
      </c>
    </row>
    <row r="13" spans="1:52" x14ac:dyDescent="0.3">
      <c r="A13" s="50">
        <v>10</v>
      </c>
      <c r="B13" s="49" t="s">
        <v>25</v>
      </c>
      <c r="C13" s="47">
        <v>2025</v>
      </c>
      <c r="D13" s="51">
        <v>604</v>
      </c>
      <c r="E13" s="47">
        <v>100</v>
      </c>
      <c r="F13" s="46">
        <f t="shared" si="2"/>
        <v>0.5</v>
      </c>
      <c r="G13" s="46">
        <f t="shared" si="3"/>
        <v>0.5</v>
      </c>
      <c r="H13" s="46">
        <f t="shared" si="4"/>
        <v>0.5</v>
      </c>
      <c r="I13" s="46">
        <f t="shared" si="5"/>
        <v>0.5</v>
      </c>
      <c r="J13" s="46">
        <f t="shared" si="6"/>
        <v>0.5</v>
      </c>
      <c r="K13" s="46">
        <f t="shared" si="7"/>
        <v>0.5</v>
      </c>
      <c r="L13" s="45" t="s">
        <v>20</v>
      </c>
      <c r="N13" s="3" t="s">
        <v>6</v>
      </c>
      <c r="P13" t="s">
        <v>122</v>
      </c>
      <c r="Q13" t="s">
        <v>5</v>
      </c>
      <c r="R13" t="s">
        <v>23</v>
      </c>
      <c r="S13" s="2" t="s">
        <v>9</v>
      </c>
      <c r="T13" s="36">
        <v>1</v>
      </c>
      <c r="U13" s="34">
        <v>0</v>
      </c>
      <c r="V13" s="34">
        <v>0</v>
      </c>
      <c r="W13" s="34">
        <v>0</v>
      </c>
      <c r="X13" s="34">
        <v>0</v>
      </c>
      <c r="Y13" s="35">
        <v>0</v>
      </c>
      <c r="Z13" s="92">
        <f t="shared" si="8"/>
        <v>1</v>
      </c>
      <c r="AA13" s="92">
        <f t="shared" si="9"/>
        <v>0</v>
      </c>
      <c r="AB13" s="92">
        <f t="shared" si="10"/>
        <v>0</v>
      </c>
      <c r="AC13" s="92">
        <f t="shared" si="11"/>
        <v>0</v>
      </c>
      <c r="AD13" s="92">
        <f t="shared" si="12"/>
        <v>0</v>
      </c>
      <c r="AE13" s="92">
        <f t="shared" si="13"/>
        <v>0</v>
      </c>
      <c r="AF13" s="44">
        <v>1</v>
      </c>
      <c r="AG13" s="89">
        <f t="shared" si="14"/>
        <v>1</v>
      </c>
      <c r="AH13" s="89">
        <f t="shared" si="15"/>
        <v>0</v>
      </c>
      <c r="AI13" s="89">
        <f t="shared" si="16"/>
        <v>0</v>
      </c>
      <c r="AJ13" s="89">
        <f t="shared" si="17"/>
        <v>0</v>
      </c>
      <c r="AK13" s="89">
        <f t="shared" si="18"/>
        <v>0</v>
      </c>
      <c r="AL13" s="89">
        <f t="shared" si="19"/>
        <v>0</v>
      </c>
      <c r="AM13" s="93">
        <f t="shared" si="20"/>
        <v>0.5</v>
      </c>
      <c r="AN13" s="92">
        <f>IF($R13="New in 2025",0.5,SUM($AG13:AG13)+AH13/2)</f>
        <v>0.5</v>
      </c>
      <c r="AO13" s="92">
        <f>IF($R13="New in 2025",0.5,SUM($AG13:AH13)+AI13/2)</f>
        <v>0.5</v>
      </c>
      <c r="AP13" s="92">
        <f>IF($R13="New in 2025",0.5,SUM($AG13:AI13)+AJ13/2)</f>
        <v>0.5</v>
      </c>
      <c r="AQ13" s="92">
        <f>IF($R13="New in 2025",0.5,SUM($AG13:AJ13)+AK13/2)</f>
        <v>0.5</v>
      </c>
      <c r="AR13" s="91">
        <f>IF($R13="New in 2025",0.5,SUM($AG13:AK13)+AL13/2)</f>
        <v>0.5</v>
      </c>
      <c r="AS13" s="9"/>
      <c r="AT13" s="93">
        <v>0</v>
      </c>
      <c r="AU13" s="92">
        <v>-0.5</v>
      </c>
      <c r="AV13" s="92">
        <v>-0.5</v>
      </c>
      <c r="AW13" s="92">
        <v>-0.5</v>
      </c>
      <c r="AX13" s="92">
        <v>-0.5</v>
      </c>
      <c r="AY13" s="283">
        <v>-0.5</v>
      </c>
      <c r="AZ13" s="1" t="s">
        <v>55</v>
      </c>
    </row>
    <row r="14" spans="1:52" x14ac:dyDescent="0.3">
      <c r="A14" s="50">
        <v>11</v>
      </c>
      <c r="B14" s="49" t="s">
        <v>25</v>
      </c>
      <c r="C14" s="47">
        <v>2026</v>
      </c>
      <c r="D14" s="51">
        <v>4280</v>
      </c>
      <c r="E14" s="47">
        <v>100</v>
      </c>
      <c r="F14" s="46">
        <f t="shared" si="2"/>
        <v>0.375</v>
      </c>
      <c r="G14" s="46">
        <f t="shared" si="3"/>
        <v>0.875</v>
      </c>
      <c r="H14" s="46">
        <f t="shared" si="4"/>
        <v>1</v>
      </c>
      <c r="I14" s="46">
        <f t="shared" si="5"/>
        <v>1</v>
      </c>
      <c r="J14" s="46">
        <f t="shared" si="6"/>
        <v>1</v>
      </c>
      <c r="K14" s="46">
        <f t="shared" si="7"/>
        <v>1</v>
      </c>
      <c r="L14" s="45" t="s">
        <v>24</v>
      </c>
      <c r="N14" s="3" t="s">
        <v>6</v>
      </c>
      <c r="P14" t="s">
        <v>123</v>
      </c>
      <c r="Q14" t="s">
        <v>5</v>
      </c>
      <c r="R14" t="s">
        <v>12</v>
      </c>
      <c r="S14" s="2" t="s">
        <v>9</v>
      </c>
      <c r="T14" s="36">
        <v>1</v>
      </c>
      <c r="U14" s="34">
        <v>0</v>
      </c>
      <c r="V14" s="34">
        <v>0</v>
      </c>
      <c r="W14" s="34">
        <v>0</v>
      </c>
      <c r="X14" s="34">
        <v>0</v>
      </c>
      <c r="Y14" s="35">
        <v>0</v>
      </c>
      <c r="Z14" s="92">
        <f t="shared" si="8"/>
        <v>1</v>
      </c>
      <c r="AA14" s="92">
        <f t="shared" si="9"/>
        <v>0</v>
      </c>
      <c r="AB14" s="92">
        <f t="shared" si="10"/>
        <v>0</v>
      </c>
      <c r="AC14" s="92">
        <f t="shared" si="11"/>
        <v>0</v>
      </c>
      <c r="AD14" s="92">
        <f t="shared" si="12"/>
        <v>0</v>
      </c>
      <c r="AE14" s="92">
        <f t="shared" si="13"/>
        <v>0</v>
      </c>
      <c r="AF14" s="44">
        <v>0</v>
      </c>
      <c r="AG14" s="89">
        <f t="shared" si="14"/>
        <v>0.75</v>
      </c>
      <c r="AH14" s="89">
        <f t="shared" si="15"/>
        <v>0.25</v>
      </c>
      <c r="AI14" s="89">
        <f t="shared" si="16"/>
        <v>0</v>
      </c>
      <c r="AJ14" s="89">
        <f t="shared" si="17"/>
        <v>0</v>
      </c>
      <c r="AK14" s="89">
        <f t="shared" si="18"/>
        <v>0</v>
      </c>
      <c r="AL14" s="89">
        <f t="shared" si="19"/>
        <v>0</v>
      </c>
      <c r="AM14" s="93">
        <f t="shared" si="20"/>
        <v>0.375</v>
      </c>
      <c r="AN14" s="92">
        <f>IF($R14="New in 2025",0.5,SUM($AG14:AG14)+AH14/2)</f>
        <v>0.875</v>
      </c>
      <c r="AO14" s="92">
        <f>IF($R14="New in 2025",0.5,SUM($AG14:AH14)+AI14/2)</f>
        <v>1</v>
      </c>
      <c r="AP14" s="92">
        <f>IF($R14="New in 2025",0.5,SUM($AG14:AI14)+AJ14/2)</f>
        <v>1</v>
      </c>
      <c r="AQ14" s="92">
        <f>IF($R14="New in 2025",0.5,SUM($AG14:AJ14)+AK14/2)</f>
        <v>1</v>
      </c>
      <c r="AR14" s="91">
        <f>IF($R14="New in 2025",0.5,SUM($AG14:AK14)+AL14/2)</f>
        <v>1</v>
      </c>
      <c r="AS14" s="9"/>
      <c r="AT14" s="93">
        <v>0</v>
      </c>
      <c r="AU14" s="92">
        <v>0</v>
      </c>
      <c r="AV14" s="92">
        <v>0</v>
      </c>
      <c r="AW14" s="92">
        <v>0</v>
      </c>
      <c r="AX14" s="92">
        <v>0</v>
      </c>
      <c r="AY14" s="283">
        <v>0</v>
      </c>
    </row>
    <row r="15" spans="1:52" x14ac:dyDescent="0.3">
      <c r="A15" s="50">
        <v>12</v>
      </c>
      <c r="B15" s="49" t="s">
        <v>30</v>
      </c>
      <c r="C15" s="47">
        <v>2027</v>
      </c>
      <c r="D15" s="51">
        <v>2500</v>
      </c>
      <c r="E15" s="47">
        <v>80</v>
      </c>
      <c r="F15" s="46">
        <f t="shared" si="2"/>
        <v>0</v>
      </c>
      <c r="G15" s="46">
        <f t="shared" si="3"/>
        <v>0.30000000000000004</v>
      </c>
      <c r="H15" s="46">
        <f t="shared" si="4"/>
        <v>0.70000000000000007</v>
      </c>
      <c r="I15" s="46">
        <f t="shared" si="5"/>
        <v>0.8</v>
      </c>
      <c r="J15" s="46">
        <f t="shared" si="6"/>
        <v>0.8</v>
      </c>
      <c r="K15" s="46">
        <f t="shared" si="7"/>
        <v>0.8</v>
      </c>
      <c r="L15" s="45" t="s">
        <v>26</v>
      </c>
      <c r="N15" s="3" t="s">
        <v>6</v>
      </c>
      <c r="P15" t="s">
        <v>122</v>
      </c>
      <c r="Q15" t="s">
        <v>5</v>
      </c>
      <c r="R15" t="s">
        <v>12</v>
      </c>
      <c r="S15" s="2" t="s">
        <v>9</v>
      </c>
      <c r="T15" s="55">
        <v>0</v>
      </c>
      <c r="U15" s="54">
        <v>1</v>
      </c>
      <c r="V15" s="34">
        <v>0</v>
      </c>
      <c r="W15" s="34">
        <v>0</v>
      </c>
      <c r="X15" s="34">
        <v>0</v>
      </c>
      <c r="Y15" s="35">
        <v>0</v>
      </c>
      <c r="Z15" s="92">
        <f t="shared" si="8"/>
        <v>0</v>
      </c>
      <c r="AA15" s="92">
        <f t="shared" si="9"/>
        <v>0.8</v>
      </c>
      <c r="AB15" s="92">
        <f t="shared" si="10"/>
        <v>0</v>
      </c>
      <c r="AC15" s="92">
        <f t="shared" si="11"/>
        <v>0</v>
      </c>
      <c r="AD15" s="92">
        <f t="shared" si="12"/>
        <v>0</v>
      </c>
      <c r="AE15" s="92">
        <f t="shared" si="13"/>
        <v>0</v>
      </c>
      <c r="AF15" s="44">
        <v>0</v>
      </c>
      <c r="AG15" s="89">
        <f t="shared" si="14"/>
        <v>0</v>
      </c>
      <c r="AH15" s="89">
        <f t="shared" si="15"/>
        <v>0.60000000000000009</v>
      </c>
      <c r="AI15" s="89">
        <f t="shared" si="16"/>
        <v>0.2</v>
      </c>
      <c r="AJ15" s="89">
        <f t="shared" si="17"/>
        <v>0</v>
      </c>
      <c r="AK15" s="89">
        <f t="shared" si="18"/>
        <v>0</v>
      </c>
      <c r="AL15" s="89">
        <f t="shared" si="19"/>
        <v>0</v>
      </c>
      <c r="AM15" s="93">
        <f t="shared" si="20"/>
        <v>0</v>
      </c>
      <c r="AN15" s="92">
        <f>IF($R15="New in 2025",0.5,SUM($AG15:AG15)+AH15/2)</f>
        <v>0.30000000000000004</v>
      </c>
      <c r="AO15" s="92">
        <f>IF($R15="New in 2025",0.5,SUM($AG15:AH15)+AI15/2)</f>
        <v>0.70000000000000007</v>
      </c>
      <c r="AP15" s="92">
        <f>IF($R15="New in 2025",0.5,SUM($AG15:AI15)+AJ15/2)</f>
        <v>0.8</v>
      </c>
      <c r="AQ15" s="92">
        <f>IF($R15="New in 2025",0.5,SUM($AG15:AJ15)+AK15/2)</f>
        <v>0.8</v>
      </c>
      <c r="AR15" s="91">
        <f>IF($R15="New in 2025",0.5,SUM($AG15:AK15)+AL15/2)</f>
        <v>0.8</v>
      </c>
      <c r="AS15" s="9"/>
      <c r="AT15" s="93">
        <v>-0.30000000000000004</v>
      </c>
      <c r="AU15" s="92">
        <v>-0.4</v>
      </c>
      <c r="AV15" s="92">
        <v>-9.9999999999999978E-2</v>
      </c>
      <c r="AW15" s="92">
        <v>0</v>
      </c>
      <c r="AX15" s="92">
        <v>0</v>
      </c>
      <c r="AY15" s="283">
        <v>0</v>
      </c>
      <c r="AZ15" s="1" t="s">
        <v>22</v>
      </c>
    </row>
    <row r="16" spans="1:52" x14ac:dyDescent="0.3">
      <c r="A16" s="50">
        <v>13</v>
      </c>
      <c r="B16" s="49" t="s">
        <v>25</v>
      </c>
      <c r="C16" s="47">
        <v>2026</v>
      </c>
      <c r="D16" s="51">
        <v>3000</v>
      </c>
      <c r="E16" s="47">
        <v>100</v>
      </c>
      <c r="F16" s="46">
        <f t="shared" si="2"/>
        <v>0.375</v>
      </c>
      <c r="G16" s="46">
        <f t="shared" si="3"/>
        <v>0.875</v>
      </c>
      <c r="H16" s="46">
        <f t="shared" si="4"/>
        <v>1</v>
      </c>
      <c r="I16" s="46">
        <f t="shared" si="5"/>
        <v>1</v>
      </c>
      <c r="J16" s="46">
        <f t="shared" si="6"/>
        <v>1</v>
      </c>
      <c r="K16" s="46">
        <f t="shared" si="7"/>
        <v>1</v>
      </c>
      <c r="L16" s="45" t="s">
        <v>24</v>
      </c>
      <c r="N16" s="3" t="s">
        <v>6</v>
      </c>
      <c r="P16" t="s">
        <v>122</v>
      </c>
      <c r="Q16" t="s">
        <v>5</v>
      </c>
      <c r="R16" t="s">
        <v>12</v>
      </c>
      <c r="S16" s="2" t="s">
        <v>9</v>
      </c>
      <c r="T16" s="36">
        <v>1</v>
      </c>
      <c r="U16" s="34">
        <v>0</v>
      </c>
      <c r="V16" s="34">
        <v>0</v>
      </c>
      <c r="W16" s="34">
        <v>0</v>
      </c>
      <c r="X16" s="34">
        <v>0</v>
      </c>
      <c r="Y16" s="35">
        <v>0</v>
      </c>
      <c r="Z16" s="92">
        <f t="shared" si="8"/>
        <v>1</v>
      </c>
      <c r="AA16" s="92">
        <f t="shared" si="9"/>
        <v>0</v>
      </c>
      <c r="AB16" s="92">
        <f t="shared" si="10"/>
        <v>0</v>
      </c>
      <c r="AC16" s="92">
        <f t="shared" si="11"/>
        <v>0</v>
      </c>
      <c r="AD16" s="92">
        <f t="shared" si="12"/>
        <v>0</v>
      </c>
      <c r="AE16" s="92">
        <f t="shared" si="13"/>
        <v>0</v>
      </c>
      <c r="AF16" s="44">
        <v>0</v>
      </c>
      <c r="AG16" s="89">
        <f t="shared" si="14"/>
        <v>0.75</v>
      </c>
      <c r="AH16" s="89">
        <f t="shared" si="15"/>
        <v>0.25</v>
      </c>
      <c r="AI16" s="89">
        <f t="shared" si="16"/>
        <v>0</v>
      </c>
      <c r="AJ16" s="89">
        <f t="shared" si="17"/>
        <v>0</v>
      </c>
      <c r="AK16" s="89">
        <f t="shared" si="18"/>
        <v>0</v>
      </c>
      <c r="AL16" s="89">
        <f t="shared" si="19"/>
        <v>0</v>
      </c>
      <c r="AM16" s="93">
        <f t="shared" si="20"/>
        <v>0.375</v>
      </c>
      <c r="AN16" s="92">
        <f>IF($R16="New in 2025",0.5,SUM($AG16:AG16)+AH16/2)</f>
        <v>0.875</v>
      </c>
      <c r="AO16" s="92">
        <f>IF($R16="New in 2025",0.5,SUM($AG16:AH16)+AI16/2)</f>
        <v>1</v>
      </c>
      <c r="AP16" s="92">
        <f>IF($R16="New in 2025",0.5,SUM($AG16:AI16)+AJ16/2)</f>
        <v>1</v>
      </c>
      <c r="AQ16" s="92">
        <f>IF($R16="New in 2025",0.5,SUM($AG16:AJ16)+AK16/2)</f>
        <v>1</v>
      </c>
      <c r="AR16" s="91">
        <f>IF($R16="New in 2025",0.5,SUM($AG16:AK16)+AL16/2)</f>
        <v>1</v>
      </c>
      <c r="AS16" s="9"/>
      <c r="AT16" s="93">
        <v>0</v>
      </c>
      <c r="AU16" s="92">
        <v>0</v>
      </c>
      <c r="AV16" s="92">
        <v>0</v>
      </c>
      <c r="AW16" s="92">
        <v>0</v>
      </c>
      <c r="AX16" s="92">
        <v>0</v>
      </c>
      <c r="AY16" s="283">
        <v>0</v>
      </c>
    </row>
    <row r="17" spans="1:52" x14ac:dyDescent="0.3">
      <c r="A17" s="50">
        <v>14</v>
      </c>
      <c r="B17" s="49" t="s">
        <v>19</v>
      </c>
      <c r="C17" s="47">
        <v>2026</v>
      </c>
      <c r="D17" s="51">
        <v>4959</v>
      </c>
      <c r="E17" s="47">
        <v>100</v>
      </c>
      <c r="F17" s="46">
        <f t="shared" si="2"/>
        <v>0.375</v>
      </c>
      <c r="G17" s="46">
        <f t="shared" si="3"/>
        <v>0.875</v>
      </c>
      <c r="H17" s="46">
        <f t="shared" si="4"/>
        <v>1</v>
      </c>
      <c r="I17" s="46">
        <f t="shared" si="5"/>
        <v>1</v>
      </c>
      <c r="J17" s="46">
        <f t="shared" si="6"/>
        <v>1</v>
      </c>
      <c r="K17" s="46">
        <f t="shared" si="7"/>
        <v>1</v>
      </c>
      <c r="L17" s="45" t="s">
        <v>24</v>
      </c>
      <c r="N17" s="3" t="s">
        <v>6</v>
      </c>
      <c r="P17" t="s">
        <v>123</v>
      </c>
      <c r="Q17" t="s">
        <v>5</v>
      </c>
      <c r="R17" t="s">
        <v>12</v>
      </c>
      <c r="S17" s="2" t="s">
        <v>9</v>
      </c>
      <c r="T17" s="36">
        <v>1</v>
      </c>
      <c r="U17" s="34">
        <v>0</v>
      </c>
      <c r="V17" s="34">
        <v>0</v>
      </c>
      <c r="W17" s="34">
        <v>0</v>
      </c>
      <c r="X17" s="34">
        <v>0</v>
      </c>
      <c r="Y17" s="35">
        <v>0</v>
      </c>
      <c r="Z17" s="92">
        <f t="shared" si="8"/>
        <v>1</v>
      </c>
      <c r="AA17" s="92">
        <f t="shared" si="9"/>
        <v>0</v>
      </c>
      <c r="AB17" s="92">
        <f t="shared" si="10"/>
        <v>0</v>
      </c>
      <c r="AC17" s="92">
        <f t="shared" si="11"/>
        <v>0</v>
      </c>
      <c r="AD17" s="92">
        <f t="shared" si="12"/>
        <v>0</v>
      </c>
      <c r="AE17" s="92">
        <f t="shared" si="13"/>
        <v>0</v>
      </c>
      <c r="AF17" s="44">
        <v>0</v>
      </c>
      <c r="AG17" s="89">
        <f t="shared" si="14"/>
        <v>0.75</v>
      </c>
      <c r="AH17" s="89">
        <f t="shared" si="15"/>
        <v>0.25</v>
      </c>
      <c r="AI17" s="89">
        <f t="shared" si="16"/>
        <v>0</v>
      </c>
      <c r="AJ17" s="89">
        <f t="shared" si="17"/>
        <v>0</v>
      </c>
      <c r="AK17" s="89">
        <f t="shared" si="18"/>
        <v>0</v>
      </c>
      <c r="AL17" s="89">
        <f t="shared" si="19"/>
        <v>0</v>
      </c>
      <c r="AM17" s="93">
        <f t="shared" si="20"/>
        <v>0.375</v>
      </c>
      <c r="AN17" s="92">
        <f>IF($R17="New in 2025",0.5,SUM($AG17:AG17)+AH17/2)</f>
        <v>0.875</v>
      </c>
      <c r="AO17" s="92">
        <f>IF($R17="New in 2025",0.5,SUM($AG17:AH17)+AI17/2)</f>
        <v>1</v>
      </c>
      <c r="AP17" s="92">
        <f>IF($R17="New in 2025",0.5,SUM($AG17:AI17)+AJ17/2)</f>
        <v>1</v>
      </c>
      <c r="AQ17" s="92">
        <f>IF($R17="New in 2025",0.5,SUM($AG17:AJ17)+AK17/2)</f>
        <v>1</v>
      </c>
      <c r="AR17" s="91">
        <f>IF($R17="New in 2025",0.5,SUM($AG17:AK17)+AL17/2)</f>
        <v>1</v>
      </c>
      <c r="AS17" s="9"/>
      <c r="AT17" s="93">
        <v>0</v>
      </c>
      <c r="AU17" s="92">
        <v>0</v>
      </c>
      <c r="AV17" s="92">
        <v>0</v>
      </c>
      <c r="AW17" s="92">
        <v>0</v>
      </c>
      <c r="AX17" s="92">
        <v>0</v>
      </c>
      <c r="AY17" s="283">
        <v>0</v>
      </c>
    </row>
    <row r="18" spans="1:52" x14ac:dyDescent="0.3">
      <c r="A18" s="50">
        <v>15</v>
      </c>
      <c r="B18" s="49" t="s">
        <v>25</v>
      </c>
      <c r="C18" s="47">
        <v>2026</v>
      </c>
      <c r="D18" s="56">
        <v>1100</v>
      </c>
      <c r="E18" s="47">
        <v>80</v>
      </c>
      <c r="F18" s="46">
        <f t="shared" si="2"/>
        <v>0.30000000000000004</v>
      </c>
      <c r="G18" s="46">
        <f t="shared" si="3"/>
        <v>0.70000000000000007</v>
      </c>
      <c r="H18" s="46">
        <f t="shared" si="4"/>
        <v>0.8</v>
      </c>
      <c r="I18" s="46">
        <f t="shared" si="5"/>
        <v>0.8</v>
      </c>
      <c r="J18" s="46">
        <f t="shared" si="6"/>
        <v>0.8</v>
      </c>
      <c r="K18" s="46">
        <f t="shared" si="7"/>
        <v>0.8</v>
      </c>
      <c r="L18" s="45" t="s">
        <v>15</v>
      </c>
      <c r="N18" s="3" t="s">
        <v>6</v>
      </c>
      <c r="P18" t="s">
        <v>122</v>
      </c>
      <c r="Q18" t="s">
        <v>5</v>
      </c>
      <c r="R18" t="s">
        <v>12</v>
      </c>
      <c r="S18" s="2" t="s">
        <v>9</v>
      </c>
      <c r="T18" s="57">
        <v>1</v>
      </c>
      <c r="U18" s="34">
        <v>0</v>
      </c>
      <c r="V18" s="53">
        <v>0</v>
      </c>
      <c r="W18" s="54">
        <v>0</v>
      </c>
      <c r="X18" s="54">
        <v>0</v>
      </c>
      <c r="Y18" s="58">
        <v>0</v>
      </c>
      <c r="Z18" s="92">
        <f t="shared" si="8"/>
        <v>0.8</v>
      </c>
      <c r="AA18" s="92">
        <f t="shared" si="9"/>
        <v>0</v>
      </c>
      <c r="AB18" s="92">
        <f t="shared" si="10"/>
        <v>0</v>
      </c>
      <c r="AC18" s="92">
        <f t="shared" si="11"/>
        <v>0</v>
      </c>
      <c r="AD18" s="92">
        <f t="shared" si="12"/>
        <v>0</v>
      </c>
      <c r="AE18" s="92">
        <f t="shared" si="13"/>
        <v>0</v>
      </c>
      <c r="AF18" s="44">
        <v>0</v>
      </c>
      <c r="AG18" s="89">
        <f t="shared" si="14"/>
        <v>0.60000000000000009</v>
      </c>
      <c r="AH18" s="89">
        <f t="shared" si="15"/>
        <v>0.2</v>
      </c>
      <c r="AI18" s="89">
        <f t="shared" si="16"/>
        <v>0</v>
      </c>
      <c r="AJ18" s="89">
        <f t="shared" si="17"/>
        <v>0</v>
      </c>
      <c r="AK18" s="89">
        <f t="shared" si="18"/>
        <v>0</v>
      </c>
      <c r="AL18" s="89">
        <f t="shared" si="19"/>
        <v>0</v>
      </c>
      <c r="AM18" s="93">
        <f t="shared" si="20"/>
        <v>0.30000000000000004</v>
      </c>
      <c r="AN18" s="92">
        <f>IF($R18="New in 2025",0.5,SUM($AG18:AG18)+AH18/2)</f>
        <v>0.70000000000000007</v>
      </c>
      <c r="AO18" s="92">
        <f>IF($R18="New in 2025",0.5,SUM($AG18:AH18)+AI18/2)</f>
        <v>0.8</v>
      </c>
      <c r="AP18" s="92">
        <f>IF($R18="New in 2025",0.5,SUM($AG18:AI18)+AJ18/2)</f>
        <v>0.8</v>
      </c>
      <c r="AQ18" s="92">
        <f>IF($R18="New in 2025",0.5,SUM($AG18:AJ18)+AK18/2)</f>
        <v>0.8</v>
      </c>
      <c r="AR18" s="91">
        <f>IF($R18="New in 2025",0.5,SUM($AG18:AK18)+AL18/2)</f>
        <v>0.8</v>
      </c>
      <c r="AS18" s="9"/>
      <c r="AT18" s="95">
        <v>0.30000000000000004</v>
      </c>
      <c r="AU18" s="94">
        <v>0.70000000000000007</v>
      </c>
      <c r="AV18" s="94">
        <v>0.5</v>
      </c>
      <c r="AW18" s="94">
        <v>9.9999999999999978E-2</v>
      </c>
      <c r="AX18" s="92">
        <v>0</v>
      </c>
      <c r="AY18" s="283">
        <v>0</v>
      </c>
      <c r="AZ18" s="1" t="s">
        <v>29</v>
      </c>
    </row>
    <row r="19" spans="1:52" x14ac:dyDescent="0.3">
      <c r="A19" s="50">
        <v>16</v>
      </c>
      <c r="B19" s="49" t="s">
        <v>19</v>
      </c>
      <c r="C19" s="47">
        <v>2026</v>
      </c>
      <c r="D19" s="51">
        <v>3000</v>
      </c>
      <c r="E19" s="47">
        <v>80</v>
      </c>
      <c r="F19" s="46">
        <f t="shared" si="2"/>
        <v>0</v>
      </c>
      <c r="G19" s="46">
        <f t="shared" si="3"/>
        <v>0</v>
      </c>
      <c r="H19" s="46">
        <f t="shared" si="4"/>
        <v>0</v>
      </c>
      <c r="I19" s="46">
        <f t="shared" si="5"/>
        <v>0</v>
      </c>
      <c r="J19" s="46">
        <f t="shared" si="6"/>
        <v>0</v>
      </c>
      <c r="K19" s="46">
        <f t="shared" si="7"/>
        <v>0</v>
      </c>
      <c r="L19" s="45" t="s">
        <v>15</v>
      </c>
      <c r="N19" s="3" t="s">
        <v>6</v>
      </c>
      <c r="O19" t="s">
        <v>122</v>
      </c>
      <c r="P19" s="212" t="s">
        <v>123</v>
      </c>
      <c r="Q19" t="s">
        <v>4</v>
      </c>
      <c r="R19" t="s">
        <v>12</v>
      </c>
      <c r="S19" s="2" t="s">
        <v>9</v>
      </c>
      <c r="T19" s="36">
        <v>0</v>
      </c>
      <c r="U19" s="34">
        <v>0</v>
      </c>
      <c r="V19" s="34">
        <v>0</v>
      </c>
      <c r="W19" s="34">
        <v>0</v>
      </c>
      <c r="X19" s="34">
        <v>0</v>
      </c>
      <c r="Y19" s="35">
        <v>0</v>
      </c>
      <c r="Z19" s="92">
        <f t="shared" si="8"/>
        <v>0</v>
      </c>
      <c r="AA19" s="92">
        <f t="shared" si="9"/>
        <v>0</v>
      </c>
      <c r="AB19" s="92">
        <f t="shared" si="10"/>
        <v>0</v>
      </c>
      <c r="AC19" s="92">
        <f t="shared" si="11"/>
        <v>0</v>
      </c>
      <c r="AD19" s="92">
        <f t="shared" si="12"/>
        <v>0</v>
      </c>
      <c r="AE19" s="92">
        <f t="shared" si="13"/>
        <v>0</v>
      </c>
      <c r="AF19" s="44">
        <v>0</v>
      </c>
      <c r="AG19" s="89">
        <f t="shared" si="14"/>
        <v>0</v>
      </c>
      <c r="AH19" s="89">
        <f t="shared" si="15"/>
        <v>0</v>
      </c>
      <c r="AI19" s="89">
        <f t="shared" si="16"/>
        <v>0</v>
      </c>
      <c r="AJ19" s="89">
        <f t="shared" si="17"/>
        <v>0</v>
      </c>
      <c r="AK19" s="89">
        <f t="shared" si="18"/>
        <v>0</v>
      </c>
      <c r="AL19" s="89">
        <f t="shared" si="19"/>
        <v>0</v>
      </c>
      <c r="AM19" s="93">
        <f t="shared" si="20"/>
        <v>0</v>
      </c>
      <c r="AN19" s="92">
        <f>IF($R19="New in 2025",0.5,SUM($AG19:AG19)+AH19/2)</f>
        <v>0</v>
      </c>
      <c r="AO19" s="92">
        <f>IF($R19="New in 2025",0.5,SUM($AG19:AH19)+AI19/2)</f>
        <v>0</v>
      </c>
      <c r="AP19" s="92">
        <f>IF($R19="New in 2025",0.5,SUM($AG19:AI19)+AJ19/2)</f>
        <v>0</v>
      </c>
      <c r="AQ19" s="92">
        <f>IF($R19="New in 2025",0.5,SUM($AG19:AJ19)+AK19/2)</f>
        <v>0</v>
      </c>
      <c r="AR19" s="91">
        <f>IF($R19="New in 2025",0.5,SUM($AG19:AK19)+AL19/2)</f>
        <v>0</v>
      </c>
      <c r="AS19" s="9"/>
      <c r="AT19" s="93">
        <v>0</v>
      </c>
      <c r="AU19" s="92">
        <v>0</v>
      </c>
      <c r="AV19" s="92">
        <v>0</v>
      </c>
      <c r="AW19" s="92">
        <v>0</v>
      </c>
      <c r="AX19" s="92">
        <v>0</v>
      </c>
      <c r="AY19" s="283">
        <v>0</v>
      </c>
    </row>
    <row r="20" spans="1:52" x14ac:dyDescent="0.3">
      <c r="A20" s="50">
        <v>17</v>
      </c>
      <c r="B20" s="49" t="s">
        <v>19</v>
      </c>
      <c r="C20" s="47">
        <v>2026</v>
      </c>
      <c r="D20" s="51">
        <v>3889</v>
      </c>
      <c r="E20" s="47">
        <v>100</v>
      </c>
      <c r="F20" s="46">
        <f t="shared" si="2"/>
        <v>0</v>
      </c>
      <c r="G20" s="46">
        <f t="shared" si="3"/>
        <v>0</v>
      </c>
      <c r="H20" s="46">
        <f t="shared" si="4"/>
        <v>0</v>
      </c>
      <c r="I20" s="46">
        <f t="shared" si="5"/>
        <v>0</v>
      </c>
      <c r="J20" s="46">
        <f t="shared" si="6"/>
        <v>0</v>
      </c>
      <c r="K20" s="46">
        <f t="shared" si="7"/>
        <v>0</v>
      </c>
      <c r="L20" s="45" t="s">
        <v>24</v>
      </c>
      <c r="N20" s="3" t="s">
        <v>6</v>
      </c>
      <c r="O20" t="s">
        <v>122</v>
      </c>
      <c r="P20" s="212" t="s">
        <v>123</v>
      </c>
      <c r="Q20" t="s">
        <v>4</v>
      </c>
      <c r="R20" t="s">
        <v>12</v>
      </c>
      <c r="S20" s="2" t="s">
        <v>9</v>
      </c>
      <c r="T20" s="36">
        <v>0</v>
      </c>
      <c r="U20" s="34">
        <v>0</v>
      </c>
      <c r="V20" s="34">
        <v>0</v>
      </c>
      <c r="W20" s="34">
        <v>0</v>
      </c>
      <c r="X20" s="34">
        <v>0</v>
      </c>
      <c r="Y20" s="35">
        <v>0</v>
      </c>
      <c r="Z20" s="92">
        <f t="shared" si="8"/>
        <v>0</v>
      </c>
      <c r="AA20" s="92">
        <f t="shared" si="9"/>
        <v>0</v>
      </c>
      <c r="AB20" s="92">
        <f t="shared" si="10"/>
        <v>0</v>
      </c>
      <c r="AC20" s="92">
        <f t="shared" si="11"/>
        <v>0</v>
      </c>
      <c r="AD20" s="92">
        <f t="shared" si="12"/>
        <v>0</v>
      </c>
      <c r="AE20" s="92">
        <f t="shared" si="13"/>
        <v>0</v>
      </c>
      <c r="AF20" s="44">
        <v>0</v>
      </c>
      <c r="AG20" s="89">
        <f t="shared" si="14"/>
        <v>0</v>
      </c>
      <c r="AH20" s="89">
        <f t="shared" si="15"/>
        <v>0</v>
      </c>
      <c r="AI20" s="89">
        <f t="shared" si="16"/>
        <v>0</v>
      </c>
      <c r="AJ20" s="89">
        <f t="shared" si="17"/>
        <v>0</v>
      </c>
      <c r="AK20" s="89">
        <f t="shared" si="18"/>
        <v>0</v>
      </c>
      <c r="AL20" s="89">
        <f t="shared" si="19"/>
        <v>0</v>
      </c>
      <c r="AM20" s="93">
        <f t="shared" si="20"/>
        <v>0</v>
      </c>
      <c r="AN20" s="92">
        <f>IF($R20="New in 2025",0.5,SUM($AG20:AG20)+AH20/2)</f>
        <v>0</v>
      </c>
      <c r="AO20" s="92">
        <f>IF($R20="New in 2025",0.5,SUM($AG20:AH20)+AI20/2)</f>
        <v>0</v>
      </c>
      <c r="AP20" s="92">
        <f>IF($R20="New in 2025",0.5,SUM($AG20:AI20)+AJ20/2)</f>
        <v>0</v>
      </c>
      <c r="AQ20" s="92">
        <f>IF($R20="New in 2025",0.5,SUM($AG20:AJ20)+AK20/2)</f>
        <v>0</v>
      </c>
      <c r="AR20" s="91">
        <f>IF($R20="New in 2025",0.5,SUM($AG20:AK20)+AL20/2)</f>
        <v>0</v>
      </c>
      <c r="AS20" s="9"/>
      <c r="AT20" s="93">
        <v>0</v>
      </c>
      <c r="AU20" s="92">
        <v>0</v>
      </c>
      <c r="AV20" s="92">
        <v>0</v>
      </c>
      <c r="AW20" s="92">
        <v>0</v>
      </c>
      <c r="AX20" s="92">
        <v>0</v>
      </c>
      <c r="AY20" s="283">
        <v>0</v>
      </c>
    </row>
    <row r="21" spans="1:52" x14ac:dyDescent="0.3">
      <c r="A21" s="50">
        <v>18</v>
      </c>
      <c r="B21" s="49" t="s">
        <v>19</v>
      </c>
      <c r="C21" s="47">
        <v>2026</v>
      </c>
      <c r="D21" s="51">
        <v>1800</v>
      </c>
      <c r="E21" s="47">
        <v>80</v>
      </c>
      <c r="F21" s="46">
        <f t="shared" si="2"/>
        <v>0</v>
      </c>
      <c r="G21" s="46">
        <f t="shared" si="3"/>
        <v>0</v>
      </c>
      <c r="H21" s="46">
        <f t="shared" si="4"/>
        <v>0</v>
      </c>
      <c r="I21" s="46">
        <f t="shared" si="5"/>
        <v>0</v>
      </c>
      <c r="J21" s="46">
        <f t="shared" si="6"/>
        <v>0</v>
      </c>
      <c r="K21" s="46">
        <f t="shared" si="7"/>
        <v>0</v>
      </c>
      <c r="L21" s="45" t="s">
        <v>20</v>
      </c>
      <c r="N21" s="3" t="s">
        <v>6</v>
      </c>
      <c r="O21" t="s">
        <v>10</v>
      </c>
      <c r="P21" s="212" t="s">
        <v>10</v>
      </c>
      <c r="Q21" t="s">
        <v>4</v>
      </c>
      <c r="R21" t="s">
        <v>12</v>
      </c>
      <c r="S21" s="2" t="s">
        <v>9</v>
      </c>
      <c r="T21" s="36">
        <v>0</v>
      </c>
      <c r="U21" s="34">
        <v>0</v>
      </c>
      <c r="V21" s="34">
        <v>0</v>
      </c>
      <c r="W21" s="34">
        <v>0</v>
      </c>
      <c r="X21" s="34">
        <v>0</v>
      </c>
      <c r="Y21" s="35">
        <v>0</v>
      </c>
      <c r="Z21" s="92">
        <f t="shared" si="8"/>
        <v>0</v>
      </c>
      <c r="AA21" s="92">
        <f t="shared" si="9"/>
        <v>0</v>
      </c>
      <c r="AB21" s="92">
        <f t="shared" si="10"/>
        <v>0</v>
      </c>
      <c r="AC21" s="92">
        <f t="shared" si="11"/>
        <v>0</v>
      </c>
      <c r="AD21" s="92">
        <f t="shared" si="12"/>
        <v>0</v>
      </c>
      <c r="AE21" s="92">
        <f t="shared" si="13"/>
        <v>0</v>
      </c>
      <c r="AF21" s="44">
        <v>0</v>
      </c>
      <c r="AG21" s="89">
        <f t="shared" si="14"/>
        <v>0</v>
      </c>
      <c r="AH21" s="89">
        <f t="shared" si="15"/>
        <v>0</v>
      </c>
      <c r="AI21" s="89">
        <f t="shared" si="16"/>
        <v>0</v>
      </c>
      <c r="AJ21" s="89">
        <f t="shared" si="17"/>
        <v>0</v>
      </c>
      <c r="AK21" s="89">
        <f t="shared" si="18"/>
        <v>0</v>
      </c>
      <c r="AL21" s="89">
        <f t="shared" si="19"/>
        <v>0</v>
      </c>
      <c r="AM21" s="93">
        <f t="shared" si="20"/>
        <v>0</v>
      </c>
      <c r="AN21" s="92">
        <f>IF($R21="New in 2025",0.5,SUM($AG21:AG21)+AH21/2)</f>
        <v>0</v>
      </c>
      <c r="AO21" s="92">
        <f>IF($R21="New in 2025",0.5,SUM($AG21:AH21)+AI21/2)</f>
        <v>0</v>
      </c>
      <c r="AP21" s="92">
        <f>IF($R21="New in 2025",0.5,SUM($AG21:AI21)+AJ21/2)</f>
        <v>0</v>
      </c>
      <c r="AQ21" s="92">
        <f>IF($R21="New in 2025",0.5,SUM($AG21:AJ21)+AK21/2)</f>
        <v>0</v>
      </c>
      <c r="AR21" s="91">
        <f>IF($R21="New in 2025",0.5,SUM($AG21:AK21)+AL21/2)</f>
        <v>0</v>
      </c>
      <c r="AS21" s="9"/>
      <c r="AT21" s="93">
        <v>0</v>
      </c>
      <c r="AU21" s="92">
        <v>0</v>
      </c>
      <c r="AV21" s="92">
        <v>0</v>
      </c>
      <c r="AW21" s="92">
        <v>0</v>
      </c>
      <c r="AX21" s="92">
        <v>0</v>
      </c>
      <c r="AY21" s="283">
        <v>0</v>
      </c>
    </row>
    <row r="22" spans="1:52" x14ac:dyDescent="0.3">
      <c r="A22" s="50">
        <v>19</v>
      </c>
      <c r="B22" s="49" t="s">
        <v>19</v>
      </c>
      <c r="C22" s="47">
        <v>2026</v>
      </c>
      <c r="D22" s="51">
        <v>4000</v>
      </c>
      <c r="E22" s="47">
        <v>80</v>
      </c>
      <c r="F22" s="46">
        <f t="shared" si="2"/>
        <v>0</v>
      </c>
      <c r="G22" s="46">
        <f t="shared" si="3"/>
        <v>0</v>
      </c>
      <c r="H22" s="46">
        <f t="shared" si="4"/>
        <v>0</v>
      </c>
      <c r="I22" s="46">
        <f t="shared" si="5"/>
        <v>0</v>
      </c>
      <c r="J22" s="46">
        <f t="shared" si="6"/>
        <v>0</v>
      </c>
      <c r="K22" s="46">
        <f t="shared" si="7"/>
        <v>0</v>
      </c>
      <c r="L22" s="45" t="s">
        <v>28</v>
      </c>
      <c r="N22" s="3" t="s">
        <v>6</v>
      </c>
      <c r="O22" t="s">
        <v>10</v>
      </c>
      <c r="P22" s="212" t="s">
        <v>10</v>
      </c>
      <c r="Q22" t="s">
        <v>4</v>
      </c>
      <c r="R22" t="s">
        <v>12</v>
      </c>
      <c r="S22" s="2" t="s">
        <v>9</v>
      </c>
      <c r="T22" s="36">
        <v>0</v>
      </c>
      <c r="U22" s="34">
        <v>0</v>
      </c>
      <c r="V22" s="34">
        <v>0</v>
      </c>
      <c r="W22" s="34">
        <v>0</v>
      </c>
      <c r="X22" s="34">
        <v>0</v>
      </c>
      <c r="Y22" s="35">
        <v>0</v>
      </c>
      <c r="Z22" s="92">
        <f t="shared" si="8"/>
        <v>0</v>
      </c>
      <c r="AA22" s="92">
        <f t="shared" si="9"/>
        <v>0</v>
      </c>
      <c r="AB22" s="92">
        <f t="shared" si="10"/>
        <v>0</v>
      </c>
      <c r="AC22" s="92">
        <f t="shared" si="11"/>
        <v>0</v>
      </c>
      <c r="AD22" s="92">
        <f t="shared" si="12"/>
        <v>0</v>
      </c>
      <c r="AE22" s="92">
        <f t="shared" si="13"/>
        <v>0</v>
      </c>
      <c r="AF22" s="44">
        <v>0</v>
      </c>
      <c r="AG22" s="89">
        <f t="shared" si="14"/>
        <v>0</v>
      </c>
      <c r="AH22" s="89">
        <f t="shared" si="15"/>
        <v>0</v>
      </c>
      <c r="AI22" s="89">
        <f t="shared" si="16"/>
        <v>0</v>
      </c>
      <c r="AJ22" s="89">
        <f t="shared" si="17"/>
        <v>0</v>
      </c>
      <c r="AK22" s="89">
        <f t="shared" si="18"/>
        <v>0</v>
      </c>
      <c r="AL22" s="89">
        <f t="shared" si="19"/>
        <v>0</v>
      </c>
      <c r="AM22" s="93">
        <f t="shared" si="20"/>
        <v>0</v>
      </c>
      <c r="AN22" s="92">
        <f>IF($R22="New in 2025",0.5,SUM($AG22:AG22)+AH22/2)</f>
        <v>0</v>
      </c>
      <c r="AO22" s="92">
        <f>IF($R22="New in 2025",0.5,SUM($AG22:AH22)+AI22/2)</f>
        <v>0</v>
      </c>
      <c r="AP22" s="92">
        <f>IF($R22="New in 2025",0.5,SUM($AG22:AI22)+AJ22/2)</f>
        <v>0</v>
      </c>
      <c r="AQ22" s="92">
        <f>IF($R22="New in 2025",0.5,SUM($AG22:AJ22)+AK22/2)</f>
        <v>0</v>
      </c>
      <c r="AR22" s="91">
        <f>IF($R22="New in 2025",0.5,SUM($AG22:AK22)+AL22/2)</f>
        <v>0</v>
      </c>
      <c r="AS22" s="9"/>
      <c r="AT22" s="93">
        <v>0</v>
      </c>
      <c r="AU22" s="92">
        <v>0</v>
      </c>
      <c r="AV22" s="92">
        <v>0</v>
      </c>
      <c r="AW22" s="92">
        <v>0</v>
      </c>
      <c r="AX22" s="92">
        <v>0</v>
      </c>
      <c r="AY22" s="283">
        <v>0</v>
      </c>
    </row>
    <row r="23" spans="1:52" x14ac:dyDescent="0.3">
      <c r="A23" s="50">
        <v>20</v>
      </c>
      <c r="B23" s="49" t="s">
        <v>19</v>
      </c>
      <c r="C23" s="47">
        <v>2025</v>
      </c>
      <c r="D23" s="56">
        <v>2200</v>
      </c>
      <c r="E23" s="47">
        <v>100</v>
      </c>
      <c r="F23" s="46">
        <f t="shared" si="2"/>
        <v>0</v>
      </c>
      <c r="G23" s="46">
        <f t="shared" si="3"/>
        <v>0</v>
      </c>
      <c r="H23" s="46">
        <f t="shared" si="4"/>
        <v>0</v>
      </c>
      <c r="I23" s="46">
        <f t="shared" si="5"/>
        <v>0</v>
      </c>
      <c r="J23" s="46">
        <f t="shared" si="6"/>
        <v>0</v>
      </c>
      <c r="K23" s="46">
        <f t="shared" si="7"/>
        <v>0</v>
      </c>
      <c r="L23" s="45" t="s">
        <v>20</v>
      </c>
      <c r="N23" s="3" t="s">
        <v>6</v>
      </c>
      <c r="O23" t="s">
        <v>122</v>
      </c>
      <c r="P23" s="212" t="s">
        <v>123</v>
      </c>
      <c r="Q23" t="s">
        <v>4</v>
      </c>
      <c r="S23" s="2" t="s">
        <v>9</v>
      </c>
      <c r="T23" s="36">
        <v>0</v>
      </c>
      <c r="U23" s="34">
        <v>0</v>
      </c>
      <c r="V23" s="34">
        <v>0</v>
      </c>
      <c r="W23" s="34">
        <v>0</v>
      </c>
      <c r="X23" s="34">
        <v>0</v>
      </c>
      <c r="Y23" s="35">
        <v>0</v>
      </c>
      <c r="Z23" s="92">
        <f t="shared" si="8"/>
        <v>0</v>
      </c>
      <c r="AA23" s="92">
        <f t="shared" si="9"/>
        <v>0</v>
      </c>
      <c r="AB23" s="92">
        <f t="shared" si="10"/>
        <v>0</v>
      </c>
      <c r="AC23" s="92">
        <f t="shared" si="11"/>
        <v>0</v>
      </c>
      <c r="AD23" s="92">
        <f t="shared" si="12"/>
        <v>0</v>
      </c>
      <c r="AE23" s="92">
        <f t="shared" si="13"/>
        <v>0</v>
      </c>
      <c r="AF23" s="44">
        <v>1</v>
      </c>
      <c r="AG23" s="89">
        <f t="shared" si="14"/>
        <v>0</v>
      </c>
      <c r="AH23" s="89">
        <f t="shared" si="15"/>
        <v>0</v>
      </c>
      <c r="AI23" s="89">
        <f t="shared" si="16"/>
        <v>0</v>
      </c>
      <c r="AJ23" s="89">
        <f t="shared" si="17"/>
        <v>0</v>
      </c>
      <c r="AK23" s="89">
        <f t="shared" si="18"/>
        <v>0</v>
      </c>
      <c r="AL23" s="89">
        <f t="shared" si="19"/>
        <v>0</v>
      </c>
      <c r="AM23" s="93">
        <f t="shared" si="20"/>
        <v>0</v>
      </c>
      <c r="AN23" s="92">
        <f>IF($R23="New in 2025",0.5,SUM($AG23:AG23)+AH23/2)</f>
        <v>0</v>
      </c>
      <c r="AO23" s="92">
        <f>IF($R23="New in 2025",0.5,SUM($AG23:AH23)+AI23/2)</f>
        <v>0</v>
      </c>
      <c r="AP23" s="92">
        <f>IF($R23="New in 2025",0.5,SUM($AG23:AI23)+AJ23/2)</f>
        <v>0</v>
      </c>
      <c r="AQ23" s="92">
        <f>IF($R23="New in 2025",0.5,SUM($AG23:AJ23)+AK23/2)</f>
        <v>0</v>
      </c>
      <c r="AR23" s="91">
        <f>IF($R23="New in 2025",0.5,SUM($AG23:AK23)+AL23/2)</f>
        <v>0</v>
      </c>
      <c r="AS23" s="9"/>
      <c r="AT23" s="93">
        <v>-0.5</v>
      </c>
      <c r="AU23" s="92">
        <v>-1</v>
      </c>
      <c r="AV23" s="92">
        <v>-1</v>
      </c>
      <c r="AW23" s="92">
        <v>-1</v>
      </c>
      <c r="AX23" s="92">
        <v>-1</v>
      </c>
      <c r="AY23" s="283">
        <v>-1</v>
      </c>
    </row>
    <row r="24" spans="1:52" x14ac:dyDescent="0.3">
      <c r="A24" s="50">
        <v>21</v>
      </c>
      <c r="B24" s="49" t="s">
        <v>14</v>
      </c>
      <c r="C24" s="47">
        <v>2025</v>
      </c>
      <c r="D24" s="51">
        <v>2500</v>
      </c>
      <c r="E24" s="47">
        <v>100</v>
      </c>
      <c r="F24" s="46">
        <f t="shared" si="2"/>
        <v>0</v>
      </c>
      <c r="G24" s="46">
        <f t="shared" si="3"/>
        <v>0</v>
      </c>
      <c r="H24" s="46">
        <f t="shared" si="4"/>
        <v>0</v>
      </c>
      <c r="I24" s="46">
        <f t="shared" si="5"/>
        <v>0</v>
      </c>
      <c r="J24" s="46">
        <f t="shared" si="6"/>
        <v>0</v>
      </c>
      <c r="K24" s="46">
        <f t="shared" si="7"/>
        <v>0</v>
      </c>
      <c r="L24" s="45" t="s">
        <v>20</v>
      </c>
      <c r="N24" s="3" t="s">
        <v>6</v>
      </c>
      <c r="O24" t="s">
        <v>122</v>
      </c>
      <c r="P24" s="212" t="s">
        <v>123</v>
      </c>
      <c r="Q24" t="s">
        <v>4</v>
      </c>
      <c r="S24" s="2" t="s">
        <v>9</v>
      </c>
      <c r="T24" s="36">
        <v>0</v>
      </c>
      <c r="U24" s="34">
        <v>0</v>
      </c>
      <c r="V24" s="34">
        <v>0</v>
      </c>
      <c r="W24" s="34">
        <v>0</v>
      </c>
      <c r="X24" s="34">
        <v>0</v>
      </c>
      <c r="Y24" s="35">
        <v>0</v>
      </c>
      <c r="Z24" s="92">
        <f t="shared" si="8"/>
        <v>0</v>
      </c>
      <c r="AA24" s="92">
        <f t="shared" si="9"/>
        <v>0</v>
      </c>
      <c r="AB24" s="92">
        <f t="shared" si="10"/>
        <v>0</v>
      </c>
      <c r="AC24" s="92">
        <f t="shared" si="11"/>
        <v>0</v>
      </c>
      <c r="AD24" s="92">
        <f t="shared" si="12"/>
        <v>0</v>
      </c>
      <c r="AE24" s="92">
        <f t="shared" si="13"/>
        <v>0</v>
      </c>
      <c r="AF24" s="44">
        <v>1</v>
      </c>
      <c r="AG24" s="89">
        <f t="shared" si="14"/>
        <v>0</v>
      </c>
      <c r="AH24" s="89">
        <f t="shared" si="15"/>
        <v>0</v>
      </c>
      <c r="AI24" s="89">
        <f t="shared" si="16"/>
        <v>0</v>
      </c>
      <c r="AJ24" s="89">
        <f t="shared" si="17"/>
        <v>0</v>
      </c>
      <c r="AK24" s="89">
        <f t="shared" si="18"/>
        <v>0</v>
      </c>
      <c r="AL24" s="89">
        <f t="shared" si="19"/>
        <v>0</v>
      </c>
      <c r="AM24" s="93">
        <f t="shared" si="20"/>
        <v>0</v>
      </c>
      <c r="AN24" s="92">
        <f>IF($R24="New in 2025",0.5,SUM($AG24:AG24)+AH24/2)</f>
        <v>0</v>
      </c>
      <c r="AO24" s="92">
        <f>IF($R24="New in 2025",0.5,SUM($AG24:AH24)+AI24/2)</f>
        <v>0</v>
      </c>
      <c r="AP24" s="92">
        <f>IF($R24="New in 2025",0.5,SUM($AG24:AI24)+AJ24/2)</f>
        <v>0</v>
      </c>
      <c r="AQ24" s="92">
        <f>IF($R24="New in 2025",0.5,SUM($AG24:AJ24)+AK24/2)</f>
        <v>0</v>
      </c>
      <c r="AR24" s="91">
        <f>IF($R24="New in 2025",0.5,SUM($AG24:AK24)+AL24/2)</f>
        <v>0</v>
      </c>
      <c r="AS24" s="9"/>
      <c r="AT24" s="93">
        <v>0</v>
      </c>
      <c r="AU24" s="92">
        <v>0</v>
      </c>
      <c r="AV24" s="92">
        <v>0</v>
      </c>
      <c r="AW24" s="92">
        <v>0</v>
      </c>
      <c r="AX24" s="92">
        <v>0</v>
      </c>
      <c r="AY24" s="283">
        <v>0</v>
      </c>
    </row>
    <row r="25" spans="1:52" x14ac:dyDescent="0.3">
      <c r="A25" s="50">
        <v>22</v>
      </c>
      <c r="B25" s="49" t="s">
        <v>25</v>
      </c>
      <c r="C25" s="47">
        <v>2027</v>
      </c>
      <c r="D25" s="51">
        <v>1350</v>
      </c>
      <c r="E25" s="47">
        <v>80</v>
      </c>
      <c r="F25" s="46">
        <f t="shared" si="2"/>
        <v>0</v>
      </c>
      <c r="G25" s="46">
        <f t="shared" si="3"/>
        <v>0.30000000000000004</v>
      </c>
      <c r="H25" s="46">
        <f t="shared" si="4"/>
        <v>0.70000000000000007</v>
      </c>
      <c r="I25" s="46">
        <f t="shared" si="5"/>
        <v>0.8</v>
      </c>
      <c r="J25" s="46">
        <f t="shared" si="6"/>
        <v>0.8</v>
      </c>
      <c r="K25" s="46">
        <f t="shared" si="7"/>
        <v>0.8</v>
      </c>
      <c r="L25" s="45" t="s">
        <v>26</v>
      </c>
      <c r="N25" s="3" t="s">
        <v>6</v>
      </c>
      <c r="P25" t="s">
        <v>122</v>
      </c>
      <c r="Q25" t="s">
        <v>5</v>
      </c>
      <c r="R25" t="s">
        <v>12</v>
      </c>
      <c r="S25" s="2" t="s">
        <v>9</v>
      </c>
      <c r="T25" s="55">
        <v>0</v>
      </c>
      <c r="U25" s="54">
        <v>1</v>
      </c>
      <c r="V25" s="34">
        <v>0</v>
      </c>
      <c r="W25" s="34">
        <v>0</v>
      </c>
      <c r="X25" s="34">
        <v>0</v>
      </c>
      <c r="Y25" s="35">
        <v>0</v>
      </c>
      <c r="Z25" s="92">
        <f t="shared" si="8"/>
        <v>0</v>
      </c>
      <c r="AA25" s="92">
        <f t="shared" si="9"/>
        <v>0.8</v>
      </c>
      <c r="AB25" s="92">
        <f t="shared" si="10"/>
        <v>0</v>
      </c>
      <c r="AC25" s="92">
        <f t="shared" si="11"/>
        <v>0</v>
      </c>
      <c r="AD25" s="92">
        <f t="shared" si="12"/>
        <v>0</v>
      </c>
      <c r="AE25" s="92">
        <f t="shared" si="13"/>
        <v>0</v>
      </c>
      <c r="AF25" s="44">
        <v>0</v>
      </c>
      <c r="AG25" s="89">
        <f t="shared" si="14"/>
        <v>0</v>
      </c>
      <c r="AH25" s="89">
        <f t="shared" si="15"/>
        <v>0.60000000000000009</v>
      </c>
      <c r="AI25" s="89">
        <f t="shared" si="16"/>
        <v>0.2</v>
      </c>
      <c r="AJ25" s="89">
        <f t="shared" si="17"/>
        <v>0</v>
      </c>
      <c r="AK25" s="89">
        <f t="shared" si="18"/>
        <v>0</v>
      </c>
      <c r="AL25" s="89">
        <f t="shared" si="19"/>
        <v>0</v>
      </c>
      <c r="AM25" s="93">
        <f t="shared" si="20"/>
        <v>0</v>
      </c>
      <c r="AN25" s="92">
        <f>IF($R25="New in 2025",0.5,SUM($AG25:AG25)+AH25/2)</f>
        <v>0.30000000000000004</v>
      </c>
      <c r="AO25" s="92">
        <f>IF($R25="New in 2025",0.5,SUM($AG25:AH25)+AI25/2)</f>
        <v>0.70000000000000007</v>
      </c>
      <c r="AP25" s="92">
        <f>IF($R25="New in 2025",0.5,SUM($AG25:AI25)+AJ25/2)</f>
        <v>0.8</v>
      </c>
      <c r="AQ25" s="92">
        <f>IF($R25="New in 2025",0.5,SUM($AG25:AJ25)+AK25/2)</f>
        <v>0.8</v>
      </c>
      <c r="AR25" s="91">
        <f>IF($R25="New in 2025",0.5,SUM($AG25:AK25)+AL25/2)</f>
        <v>0.8</v>
      </c>
      <c r="AS25" s="9"/>
      <c r="AT25" s="93">
        <v>-0.30000000000000004</v>
      </c>
      <c r="AU25" s="92">
        <v>-0.4</v>
      </c>
      <c r="AV25" s="92">
        <v>-9.9999999999999978E-2</v>
      </c>
      <c r="AW25" s="92">
        <v>0</v>
      </c>
      <c r="AX25" s="92">
        <v>0</v>
      </c>
      <c r="AY25" s="283">
        <v>0</v>
      </c>
      <c r="AZ25" s="1" t="s">
        <v>22</v>
      </c>
    </row>
    <row r="26" spans="1:52" x14ac:dyDescent="0.3">
      <c r="A26" s="50">
        <v>23</v>
      </c>
      <c r="B26" s="49" t="s">
        <v>14</v>
      </c>
      <c r="C26" s="47">
        <v>2026</v>
      </c>
      <c r="D26" s="51">
        <v>1500</v>
      </c>
      <c r="E26" s="47">
        <v>80</v>
      </c>
      <c r="F26" s="46">
        <f t="shared" si="2"/>
        <v>0.30000000000000004</v>
      </c>
      <c r="G26" s="46">
        <f t="shared" si="3"/>
        <v>0.70000000000000007</v>
      </c>
      <c r="H26" s="46">
        <f t="shared" si="4"/>
        <v>0.8</v>
      </c>
      <c r="I26" s="46">
        <f t="shared" si="5"/>
        <v>0.8</v>
      </c>
      <c r="J26" s="46">
        <f t="shared" si="6"/>
        <v>0.8</v>
      </c>
      <c r="K26" s="46">
        <f t="shared" si="7"/>
        <v>0.8</v>
      </c>
      <c r="L26" s="45" t="s">
        <v>15</v>
      </c>
      <c r="N26" s="3" t="s">
        <v>6</v>
      </c>
      <c r="P26" t="s">
        <v>122</v>
      </c>
      <c r="Q26" t="s">
        <v>5</v>
      </c>
      <c r="R26" t="s">
        <v>12</v>
      </c>
      <c r="S26" s="2" t="s">
        <v>9</v>
      </c>
      <c r="T26" s="36">
        <v>1</v>
      </c>
      <c r="U26" s="34">
        <v>0</v>
      </c>
      <c r="V26" s="34">
        <v>0</v>
      </c>
      <c r="W26" s="34">
        <v>0</v>
      </c>
      <c r="X26" s="34">
        <v>0</v>
      </c>
      <c r="Y26" s="35">
        <v>0</v>
      </c>
      <c r="Z26" s="92">
        <f t="shared" si="8"/>
        <v>0.8</v>
      </c>
      <c r="AA26" s="92">
        <f t="shared" si="9"/>
        <v>0</v>
      </c>
      <c r="AB26" s="92">
        <f t="shared" si="10"/>
        <v>0</v>
      </c>
      <c r="AC26" s="92">
        <f t="shared" si="11"/>
        <v>0</v>
      </c>
      <c r="AD26" s="92">
        <f t="shared" si="12"/>
        <v>0</v>
      </c>
      <c r="AE26" s="92">
        <f t="shared" si="13"/>
        <v>0</v>
      </c>
      <c r="AF26" s="44">
        <v>0</v>
      </c>
      <c r="AG26" s="89">
        <f t="shared" si="14"/>
        <v>0.60000000000000009</v>
      </c>
      <c r="AH26" s="89">
        <f t="shared" si="15"/>
        <v>0.2</v>
      </c>
      <c r="AI26" s="89">
        <f t="shared" si="16"/>
        <v>0</v>
      </c>
      <c r="AJ26" s="89">
        <f t="shared" si="17"/>
        <v>0</v>
      </c>
      <c r="AK26" s="89">
        <f t="shared" si="18"/>
        <v>0</v>
      </c>
      <c r="AL26" s="89">
        <f t="shared" si="19"/>
        <v>0</v>
      </c>
      <c r="AM26" s="93">
        <f t="shared" si="20"/>
        <v>0.30000000000000004</v>
      </c>
      <c r="AN26" s="92">
        <f>IF($R26="New in 2025",0.5,SUM($AG26:AG26)+AH26/2)</f>
        <v>0.70000000000000007</v>
      </c>
      <c r="AO26" s="92">
        <f>IF($R26="New in 2025",0.5,SUM($AG26:AH26)+AI26/2)</f>
        <v>0.8</v>
      </c>
      <c r="AP26" s="92">
        <f>IF($R26="New in 2025",0.5,SUM($AG26:AI26)+AJ26/2)</f>
        <v>0.8</v>
      </c>
      <c r="AQ26" s="92">
        <f>IF($R26="New in 2025",0.5,SUM($AG26:AJ26)+AK26/2)</f>
        <v>0.8</v>
      </c>
      <c r="AR26" s="91">
        <f>IF($R26="New in 2025",0.5,SUM($AG26:AK26)+AL26/2)</f>
        <v>0.8</v>
      </c>
      <c r="AS26" s="9"/>
      <c r="AT26" s="93">
        <v>0</v>
      </c>
      <c r="AU26" s="92">
        <v>0</v>
      </c>
      <c r="AV26" s="92">
        <v>0</v>
      </c>
      <c r="AW26" s="92">
        <v>0</v>
      </c>
      <c r="AX26" s="92">
        <v>0</v>
      </c>
      <c r="AY26" s="283">
        <v>0</v>
      </c>
    </row>
    <row r="27" spans="1:52" x14ac:dyDescent="0.3">
      <c r="A27" s="50">
        <v>24</v>
      </c>
      <c r="B27" s="49" t="s">
        <v>19</v>
      </c>
      <c r="C27" s="47">
        <v>2028</v>
      </c>
      <c r="D27" s="51">
        <v>40000</v>
      </c>
      <c r="E27" s="47">
        <v>50</v>
      </c>
      <c r="F27" s="46">
        <f t="shared" si="2"/>
        <v>0</v>
      </c>
      <c r="G27" s="46">
        <f t="shared" si="3"/>
        <v>0</v>
      </c>
      <c r="H27" s="46">
        <f t="shared" si="4"/>
        <v>0.1875</v>
      </c>
      <c r="I27" s="46">
        <f t="shared" si="5"/>
        <v>0.4375</v>
      </c>
      <c r="J27" s="46">
        <f t="shared" si="6"/>
        <v>0.5</v>
      </c>
      <c r="K27" s="46">
        <f t="shared" si="7"/>
        <v>0.5</v>
      </c>
      <c r="L27" s="45" t="s">
        <v>27</v>
      </c>
      <c r="N27" s="3" t="s">
        <v>6</v>
      </c>
      <c r="P27" t="s">
        <v>10</v>
      </c>
      <c r="Q27" t="s">
        <v>5</v>
      </c>
      <c r="R27" t="s">
        <v>12</v>
      </c>
      <c r="S27" s="2" t="s">
        <v>9</v>
      </c>
      <c r="T27" s="36">
        <v>0</v>
      </c>
      <c r="U27" s="53">
        <v>0</v>
      </c>
      <c r="V27" s="54">
        <v>1</v>
      </c>
      <c r="W27" s="34">
        <v>0</v>
      </c>
      <c r="X27" s="34">
        <v>0</v>
      </c>
      <c r="Y27" s="35">
        <v>0</v>
      </c>
      <c r="Z27" s="92">
        <f t="shared" si="8"/>
        <v>0</v>
      </c>
      <c r="AA27" s="92">
        <f t="shared" si="9"/>
        <v>0</v>
      </c>
      <c r="AB27" s="92">
        <f t="shared" si="10"/>
        <v>0.5</v>
      </c>
      <c r="AC27" s="92">
        <f t="shared" si="11"/>
        <v>0</v>
      </c>
      <c r="AD27" s="92">
        <f t="shared" si="12"/>
        <v>0</v>
      </c>
      <c r="AE27" s="92">
        <f t="shared" si="13"/>
        <v>0</v>
      </c>
      <c r="AF27" s="44">
        <v>0</v>
      </c>
      <c r="AG27" s="89">
        <f t="shared" si="14"/>
        <v>0</v>
      </c>
      <c r="AH27" s="89">
        <f t="shared" si="15"/>
        <v>0</v>
      </c>
      <c r="AI27" s="94">
        <f t="shared" si="16"/>
        <v>0.375</v>
      </c>
      <c r="AJ27" s="94">
        <f t="shared" si="17"/>
        <v>0.125</v>
      </c>
      <c r="AK27" s="89">
        <f t="shared" si="18"/>
        <v>0</v>
      </c>
      <c r="AL27" s="89">
        <f t="shared" si="19"/>
        <v>0</v>
      </c>
      <c r="AM27" s="93">
        <f t="shared" si="20"/>
        <v>0</v>
      </c>
      <c r="AN27" s="92">
        <f>IF($R27="New in 2025",0.5,SUM($AG27:AG27)+AH27/2)</f>
        <v>0</v>
      </c>
      <c r="AO27" s="92">
        <f>IF($R27="New in 2025",0.5,SUM($AG27:AH27)+AI27/2)</f>
        <v>0.1875</v>
      </c>
      <c r="AP27" s="92">
        <f>IF($R27="New in 2025",0.5,SUM($AG27:AI27)+AJ27/2)</f>
        <v>0.4375</v>
      </c>
      <c r="AQ27" s="92">
        <f>IF($R27="New in 2025",0.5,SUM($AG27:AJ27)+AK27/2)</f>
        <v>0.5</v>
      </c>
      <c r="AR27" s="91">
        <f>IF($R27="New in 2025",0.5,SUM($AG27:AK27)+AL27/2)</f>
        <v>0.5</v>
      </c>
      <c r="AS27" s="9"/>
      <c r="AT27" s="93">
        <v>0</v>
      </c>
      <c r="AU27" s="92">
        <v>-0.1875</v>
      </c>
      <c r="AV27" s="92">
        <v>-0.25</v>
      </c>
      <c r="AW27" s="92">
        <v>-6.25E-2</v>
      </c>
      <c r="AX27" s="92">
        <v>0</v>
      </c>
      <c r="AY27" s="283">
        <v>0</v>
      </c>
      <c r="AZ27" s="1" t="s">
        <v>22</v>
      </c>
    </row>
    <row r="28" spans="1:52" x14ac:dyDescent="0.3">
      <c r="A28" s="50">
        <v>25</v>
      </c>
      <c r="B28" s="49" t="s">
        <v>14</v>
      </c>
      <c r="C28" s="47">
        <v>2026</v>
      </c>
      <c r="D28" s="51">
        <v>1700</v>
      </c>
      <c r="E28" s="47">
        <v>80</v>
      </c>
      <c r="F28" s="46">
        <f t="shared" si="2"/>
        <v>0.30000000000000004</v>
      </c>
      <c r="G28" s="46">
        <f t="shared" si="3"/>
        <v>0.70000000000000007</v>
      </c>
      <c r="H28" s="46">
        <f t="shared" si="4"/>
        <v>0.8</v>
      </c>
      <c r="I28" s="46">
        <f t="shared" si="5"/>
        <v>0.8</v>
      </c>
      <c r="J28" s="46">
        <f t="shared" si="6"/>
        <v>0.8</v>
      </c>
      <c r="K28" s="46">
        <f t="shared" si="7"/>
        <v>0.8</v>
      </c>
      <c r="L28" s="45" t="s">
        <v>15</v>
      </c>
      <c r="N28" s="3" t="s">
        <v>6</v>
      </c>
      <c r="P28" t="s">
        <v>122</v>
      </c>
      <c r="Q28" t="s">
        <v>5</v>
      </c>
      <c r="R28" t="s">
        <v>12</v>
      </c>
      <c r="S28" s="2" t="s">
        <v>9</v>
      </c>
      <c r="T28" s="36">
        <v>1</v>
      </c>
      <c r="U28" s="34">
        <v>0</v>
      </c>
      <c r="V28" s="34">
        <v>0</v>
      </c>
      <c r="W28" s="34">
        <v>0</v>
      </c>
      <c r="X28" s="34">
        <v>0</v>
      </c>
      <c r="Y28" s="35">
        <v>0</v>
      </c>
      <c r="Z28" s="92">
        <f t="shared" si="8"/>
        <v>0.8</v>
      </c>
      <c r="AA28" s="92">
        <f t="shared" si="9"/>
        <v>0</v>
      </c>
      <c r="AB28" s="92">
        <f t="shared" si="10"/>
        <v>0</v>
      </c>
      <c r="AC28" s="92">
        <f t="shared" si="11"/>
        <v>0</v>
      </c>
      <c r="AD28" s="92">
        <f t="shared" si="12"/>
        <v>0</v>
      </c>
      <c r="AE28" s="92">
        <f t="shared" si="13"/>
        <v>0</v>
      </c>
      <c r="AF28" s="44">
        <v>0</v>
      </c>
      <c r="AG28" s="89">
        <f t="shared" si="14"/>
        <v>0.60000000000000009</v>
      </c>
      <c r="AH28" s="89">
        <f t="shared" si="15"/>
        <v>0.2</v>
      </c>
      <c r="AI28" s="89">
        <f t="shared" si="16"/>
        <v>0</v>
      </c>
      <c r="AJ28" s="89">
        <f t="shared" si="17"/>
        <v>0</v>
      </c>
      <c r="AK28" s="89">
        <f t="shared" si="18"/>
        <v>0</v>
      </c>
      <c r="AL28" s="89">
        <f t="shared" si="19"/>
        <v>0</v>
      </c>
      <c r="AM28" s="93">
        <f t="shared" si="20"/>
        <v>0.30000000000000004</v>
      </c>
      <c r="AN28" s="92">
        <f>IF($R28="New in 2025",0.5,SUM($AG28:AG28)+AH28/2)</f>
        <v>0.70000000000000007</v>
      </c>
      <c r="AO28" s="92">
        <f>IF($R28="New in 2025",0.5,SUM($AG28:AH28)+AI28/2)</f>
        <v>0.8</v>
      </c>
      <c r="AP28" s="92">
        <f>IF($R28="New in 2025",0.5,SUM($AG28:AI28)+AJ28/2)</f>
        <v>0.8</v>
      </c>
      <c r="AQ28" s="92">
        <f>IF($R28="New in 2025",0.5,SUM($AG28:AJ28)+AK28/2)</f>
        <v>0.8</v>
      </c>
      <c r="AR28" s="91">
        <f>IF($R28="New in 2025",0.5,SUM($AG28:AK28)+AL28/2)</f>
        <v>0.8</v>
      </c>
      <c r="AS28" s="9"/>
      <c r="AT28" s="93">
        <v>0</v>
      </c>
      <c r="AU28" s="92">
        <v>0</v>
      </c>
      <c r="AV28" s="92">
        <v>0</v>
      </c>
      <c r="AW28" s="92">
        <v>0</v>
      </c>
      <c r="AX28" s="92">
        <v>0</v>
      </c>
      <c r="AY28" s="283">
        <v>0</v>
      </c>
    </row>
    <row r="29" spans="1:52" x14ac:dyDescent="0.3">
      <c r="A29" s="50">
        <v>26</v>
      </c>
      <c r="B29" s="49" t="s">
        <v>25</v>
      </c>
      <c r="C29" s="47">
        <v>2026</v>
      </c>
      <c r="D29" s="51">
        <v>1050</v>
      </c>
      <c r="E29" s="47">
        <v>80</v>
      </c>
      <c r="F29" s="46">
        <f t="shared" si="2"/>
        <v>0.30000000000000004</v>
      </c>
      <c r="G29" s="46">
        <f t="shared" si="3"/>
        <v>0.70000000000000007</v>
      </c>
      <c r="H29" s="46">
        <f t="shared" si="4"/>
        <v>0.8</v>
      </c>
      <c r="I29" s="46">
        <f t="shared" si="5"/>
        <v>0.8</v>
      </c>
      <c r="J29" s="46">
        <f t="shared" si="6"/>
        <v>0.8</v>
      </c>
      <c r="K29" s="46">
        <f t="shared" si="7"/>
        <v>0.8</v>
      </c>
      <c r="L29" s="45" t="s">
        <v>26</v>
      </c>
      <c r="N29" s="3" t="s">
        <v>6</v>
      </c>
      <c r="P29" t="s">
        <v>122</v>
      </c>
      <c r="Q29" t="s">
        <v>5</v>
      </c>
      <c r="R29" t="s">
        <v>12</v>
      </c>
      <c r="S29" s="2" t="s">
        <v>9</v>
      </c>
      <c r="T29" s="36">
        <v>1</v>
      </c>
      <c r="U29" s="34">
        <v>0</v>
      </c>
      <c r="V29" s="34">
        <v>0</v>
      </c>
      <c r="W29" s="34">
        <v>0</v>
      </c>
      <c r="X29" s="34">
        <v>0</v>
      </c>
      <c r="Y29" s="35">
        <v>0</v>
      </c>
      <c r="Z29" s="92">
        <f t="shared" si="8"/>
        <v>0.8</v>
      </c>
      <c r="AA29" s="92">
        <f t="shared" si="9"/>
        <v>0</v>
      </c>
      <c r="AB29" s="92">
        <f t="shared" si="10"/>
        <v>0</v>
      </c>
      <c r="AC29" s="92">
        <f t="shared" si="11"/>
        <v>0</v>
      </c>
      <c r="AD29" s="92">
        <f t="shared" si="12"/>
        <v>0</v>
      </c>
      <c r="AE29" s="92">
        <f t="shared" si="13"/>
        <v>0</v>
      </c>
      <c r="AF29" s="44">
        <v>0</v>
      </c>
      <c r="AG29" s="89">
        <f t="shared" si="14"/>
        <v>0.60000000000000009</v>
      </c>
      <c r="AH29" s="89">
        <f t="shared" si="15"/>
        <v>0.2</v>
      </c>
      <c r="AI29" s="89">
        <f t="shared" si="16"/>
        <v>0</v>
      </c>
      <c r="AJ29" s="89">
        <f t="shared" si="17"/>
        <v>0</v>
      </c>
      <c r="AK29" s="89">
        <f t="shared" si="18"/>
        <v>0</v>
      </c>
      <c r="AL29" s="89">
        <f t="shared" si="19"/>
        <v>0</v>
      </c>
      <c r="AM29" s="93">
        <f t="shared" si="20"/>
        <v>0.30000000000000004</v>
      </c>
      <c r="AN29" s="92">
        <f>IF($R29="New in 2025",0.5,SUM($AG29:AG29)+AH29/2)</f>
        <v>0.70000000000000007</v>
      </c>
      <c r="AO29" s="92">
        <f>IF($R29="New in 2025",0.5,SUM($AG29:AH29)+AI29/2)</f>
        <v>0.8</v>
      </c>
      <c r="AP29" s="92">
        <f>IF($R29="New in 2025",0.5,SUM($AG29:AI29)+AJ29/2)</f>
        <v>0.8</v>
      </c>
      <c r="AQ29" s="92">
        <f>IF($R29="New in 2025",0.5,SUM($AG29:AJ29)+AK29/2)</f>
        <v>0.8</v>
      </c>
      <c r="AR29" s="91">
        <f>IF($R29="New in 2025",0.5,SUM($AG29:AK29)+AL29/2)</f>
        <v>0.8</v>
      </c>
      <c r="AS29" s="9"/>
      <c r="AT29" s="93">
        <v>0</v>
      </c>
      <c r="AU29" s="92">
        <v>0</v>
      </c>
      <c r="AV29" s="92">
        <v>0</v>
      </c>
      <c r="AW29" s="92">
        <v>0</v>
      </c>
      <c r="AX29" s="92">
        <v>0</v>
      </c>
      <c r="AY29" s="283">
        <v>0</v>
      </c>
    </row>
    <row r="30" spans="1:52" x14ac:dyDescent="0.3">
      <c r="A30" s="50">
        <v>27</v>
      </c>
      <c r="B30" s="49" t="s">
        <v>14</v>
      </c>
      <c r="C30" s="47">
        <v>2026</v>
      </c>
      <c r="D30" s="56">
        <v>3830</v>
      </c>
      <c r="E30" s="47">
        <v>100</v>
      </c>
      <c r="F30" s="46">
        <f t="shared" si="2"/>
        <v>0.5</v>
      </c>
      <c r="G30" s="46">
        <f t="shared" si="3"/>
        <v>0.5</v>
      </c>
      <c r="H30" s="46">
        <f t="shared" si="4"/>
        <v>0.5</v>
      </c>
      <c r="I30" s="46">
        <f t="shared" si="5"/>
        <v>0.5</v>
      </c>
      <c r="J30" s="46">
        <f t="shared" si="6"/>
        <v>0.5</v>
      </c>
      <c r="K30" s="46">
        <f t="shared" si="7"/>
        <v>0.5</v>
      </c>
      <c r="L30" s="45" t="s">
        <v>20</v>
      </c>
      <c r="N30" s="3" t="s">
        <v>6</v>
      </c>
      <c r="P30" t="s">
        <v>123</v>
      </c>
      <c r="Q30" t="s">
        <v>5</v>
      </c>
      <c r="R30" t="s">
        <v>23</v>
      </c>
      <c r="S30" s="2" t="s">
        <v>8</v>
      </c>
      <c r="T30" s="36">
        <v>1</v>
      </c>
      <c r="U30" s="34">
        <v>0</v>
      </c>
      <c r="V30" s="34">
        <v>0</v>
      </c>
      <c r="W30" s="34">
        <v>0</v>
      </c>
      <c r="X30" s="34">
        <v>0</v>
      </c>
      <c r="Y30" s="35">
        <v>0</v>
      </c>
      <c r="Z30" s="92">
        <f t="shared" si="8"/>
        <v>1</v>
      </c>
      <c r="AA30" s="92">
        <f t="shared" si="9"/>
        <v>0</v>
      </c>
      <c r="AB30" s="92">
        <f t="shared" si="10"/>
        <v>0</v>
      </c>
      <c r="AC30" s="92">
        <f t="shared" si="11"/>
        <v>0</v>
      </c>
      <c r="AD30" s="92">
        <f t="shared" si="12"/>
        <v>0</v>
      </c>
      <c r="AE30" s="92">
        <f t="shared" si="13"/>
        <v>0</v>
      </c>
      <c r="AF30" s="44">
        <v>1</v>
      </c>
      <c r="AG30" s="89">
        <f t="shared" si="14"/>
        <v>1</v>
      </c>
      <c r="AH30" s="89">
        <f t="shared" si="15"/>
        <v>0</v>
      </c>
      <c r="AI30" s="89">
        <f t="shared" si="16"/>
        <v>0</v>
      </c>
      <c r="AJ30" s="89">
        <f t="shared" si="17"/>
        <v>0</v>
      </c>
      <c r="AK30" s="89">
        <f t="shared" si="18"/>
        <v>0</v>
      </c>
      <c r="AL30" s="89">
        <f t="shared" si="19"/>
        <v>0</v>
      </c>
      <c r="AM30" s="93">
        <f t="shared" si="20"/>
        <v>0.5</v>
      </c>
      <c r="AN30" s="92">
        <f>IF($R30="New in 2025",0.5,SUM($AG30:AG30)+AH30/2)</f>
        <v>0.5</v>
      </c>
      <c r="AO30" s="92">
        <f>IF($R30="New in 2025",0.5,SUM($AG30:AH30)+AI30/2)</f>
        <v>0.5</v>
      </c>
      <c r="AP30" s="92">
        <f>IF($R30="New in 2025",0.5,SUM($AG30:AI30)+AJ30/2)</f>
        <v>0.5</v>
      </c>
      <c r="AQ30" s="92">
        <f>IF($R30="New in 2025",0.5,SUM($AG30:AJ30)+AK30/2)</f>
        <v>0.5</v>
      </c>
      <c r="AR30" s="91">
        <f>IF($R30="New in 2025",0.5,SUM($AG30:AK30)+AL30/2)</f>
        <v>0.5</v>
      </c>
      <c r="AS30" s="9"/>
      <c r="AT30" s="93">
        <v>0</v>
      </c>
      <c r="AU30" s="92">
        <v>-0.5</v>
      </c>
      <c r="AV30" s="92">
        <v>-0.5</v>
      </c>
      <c r="AW30" s="92">
        <v>-0.5</v>
      </c>
      <c r="AX30" s="92">
        <v>-0.5</v>
      </c>
      <c r="AY30" s="283">
        <v>-0.5</v>
      </c>
      <c r="AZ30" s="1" t="s">
        <v>55</v>
      </c>
    </row>
    <row r="31" spans="1:52" x14ac:dyDescent="0.3">
      <c r="A31" s="50">
        <v>28</v>
      </c>
      <c r="B31" s="49" t="s">
        <v>14</v>
      </c>
      <c r="C31" s="47">
        <v>2026</v>
      </c>
      <c r="D31" s="51">
        <v>780</v>
      </c>
      <c r="E31" s="47">
        <v>80</v>
      </c>
      <c r="F31" s="46">
        <f t="shared" si="2"/>
        <v>0</v>
      </c>
      <c r="G31" s="46">
        <f t="shared" si="3"/>
        <v>0</v>
      </c>
      <c r="H31" s="46">
        <f t="shared" si="4"/>
        <v>0</v>
      </c>
      <c r="I31" s="46">
        <f t="shared" si="5"/>
        <v>0</v>
      </c>
      <c r="J31" s="46">
        <f t="shared" si="6"/>
        <v>0</v>
      </c>
      <c r="K31" s="46">
        <f t="shared" si="7"/>
        <v>0</v>
      </c>
      <c r="L31" s="45" t="s">
        <v>26</v>
      </c>
      <c r="N31" s="3" t="s">
        <v>6</v>
      </c>
      <c r="O31" t="s">
        <v>122</v>
      </c>
      <c r="P31" t="s">
        <v>122</v>
      </c>
      <c r="Q31" t="s">
        <v>4</v>
      </c>
      <c r="R31" t="s">
        <v>12</v>
      </c>
      <c r="S31" s="2" t="s">
        <v>8</v>
      </c>
      <c r="T31" s="36">
        <v>0</v>
      </c>
      <c r="U31" s="34">
        <v>0</v>
      </c>
      <c r="V31" s="34">
        <v>0</v>
      </c>
      <c r="W31" s="34">
        <v>0</v>
      </c>
      <c r="X31" s="34">
        <v>0</v>
      </c>
      <c r="Y31" s="35">
        <v>0</v>
      </c>
      <c r="Z31" s="92">
        <f t="shared" si="8"/>
        <v>0</v>
      </c>
      <c r="AA31" s="92">
        <f t="shared" si="9"/>
        <v>0</v>
      </c>
      <c r="AB31" s="92">
        <f t="shared" si="10"/>
        <v>0</v>
      </c>
      <c r="AC31" s="92">
        <f t="shared" si="11"/>
        <v>0</v>
      </c>
      <c r="AD31" s="92">
        <f t="shared" si="12"/>
        <v>0</v>
      </c>
      <c r="AE31" s="92">
        <f t="shared" si="13"/>
        <v>0</v>
      </c>
      <c r="AF31" s="44">
        <v>0</v>
      </c>
      <c r="AG31" s="89">
        <f t="shared" si="14"/>
        <v>0</v>
      </c>
      <c r="AH31" s="89">
        <f t="shared" si="15"/>
        <v>0</v>
      </c>
      <c r="AI31" s="89">
        <f t="shared" si="16"/>
        <v>0</v>
      </c>
      <c r="AJ31" s="89">
        <f t="shared" si="17"/>
        <v>0</v>
      </c>
      <c r="AK31" s="89">
        <f t="shared" si="18"/>
        <v>0</v>
      </c>
      <c r="AL31" s="89">
        <f t="shared" si="19"/>
        <v>0</v>
      </c>
      <c r="AM31" s="93">
        <f t="shared" si="20"/>
        <v>0</v>
      </c>
      <c r="AN31" s="92">
        <f>IF($R31="New in 2025",0.5,SUM($AG31:AG31)+AH31/2)</f>
        <v>0</v>
      </c>
      <c r="AO31" s="92">
        <f>IF($R31="New in 2025",0.5,SUM($AG31:AH31)+AI31/2)</f>
        <v>0</v>
      </c>
      <c r="AP31" s="92">
        <f>IF($R31="New in 2025",0.5,SUM($AG31:AI31)+AJ31/2)</f>
        <v>0</v>
      </c>
      <c r="AQ31" s="92">
        <f>IF($R31="New in 2025",0.5,SUM($AG31:AJ31)+AK31/2)</f>
        <v>0</v>
      </c>
      <c r="AR31" s="91">
        <f>IF($R31="New in 2025",0.5,SUM($AG31:AK31)+AL31/2)</f>
        <v>0</v>
      </c>
      <c r="AS31" s="9"/>
      <c r="AT31" s="93">
        <v>0</v>
      </c>
      <c r="AU31" s="92">
        <v>0</v>
      </c>
      <c r="AV31" s="92">
        <v>0</v>
      </c>
      <c r="AW31" s="92">
        <v>0</v>
      </c>
      <c r="AX31" s="92">
        <v>0</v>
      </c>
      <c r="AY31" s="283">
        <v>0</v>
      </c>
    </row>
    <row r="32" spans="1:52" x14ac:dyDescent="0.3">
      <c r="A32" s="50">
        <v>29</v>
      </c>
      <c r="B32" s="49" t="s">
        <v>21</v>
      </c>
      <c r="C32" s="47">
        <v>2027</v>
      </c>
      <c r="D32" s="51">
        <v>392</v>
      </c>
      <c r="E32" s="47">
        <v>80</v>
      </c>
      <c r="F32" s="46">
        <f t="shared" si="2"/>
        <v>0</v>
      </c>
      <c r="G32" s="46">
        <f t="shared" si="3"/>
        <v>0.30000000000000004</v>
      </c>
      <c r="H32" s="46">
        <f t="shared" si="4"/>
        <v>0.70000000000000007</v>
      </c>
      <c r="I32" s="46">
        <f t="shared" si="5"/>
        <v>0.8</v>
      </c>
      <c r="J32" s="46">
        <f t="shared" si="6"/>
        <v>0.8</v>
      </c>
      <c r="K32" s="46">
        <f t="shared" si="7"/>
        <v>0.8</v>
      </c>
      <c r="L32" s="45" t="s">
        <v>26</v>
      </c>
      <c r="N32" s="3" t="s">
        <v>6</v>
      </c>
      <c r="P32" t="s">
        <v>122</v>
      </c>
      <c r="Q32" t="s">
        <v>5</v>
      </c>
      <c r="R32" t="s">
        <v>12</v>
      </c>
      <c r="S32" s="2" t="s">
        <v>8</v>
      </c>
      <c r="T32" s="55">
        <v>0</v>
      </c>
      <c r="U32" s="54">
        <v>1</v>
      </c>
      <c r="V32" s="34">
        <v>0</v>
      </c>
      <c r="W32" s="34">
        <v>0</v>
      </c>
      <c r="X32" s="34">
        <v>0</v>
      </c>
      <c r="Y32" s="35">
        <v>0</v>
      </c>
      <c r="Z32" s="92">
        <f t="shared" si="8"/>
        <v>0</v>
      </c>
      <c r="AA32" s="92">
        <f t="shared" si="9"/>
        <v>0.8</v>
      </c>
      <c r="AB32" s="92">
        <f t="shared" si="10"/>
        <v>0</v>
      </c>
      <c r="AC32" s="92">
        <f t="shared" si="11"/>
        <v>0</v>
      </c>
      <c r="AD32" s="92">
        <f t="shared" si="12"/>
        <v>0</v>
      </c>
      <c r="AE32" s="92">
        <f t="shared" si="13"/>
        <v>0</v>
      </c>
      <c r="AF32" s="44">
        <v>0</v>
      </c>
      <c r="AG32" s="89">
        <f t="shared" si="14"/>
        <v>0</v>
      </c>
      <c r="AH32" s="89">
        <f t="shared" si="15"/>
        <v>0.60000000000000009</v>
      </c>
      <c r="AI32" s="89">
        <f t="shared" si="16"/>
        <v>0.2</v>
      </c>
      <c r="AJ32" s="89">
        <f t="shared" si="17"/>
        <v>0</v>
      </c>
      <c r="AK32" s="89">
        <f t="shared" si="18"/>
        <v>0</v>
      </c>
      <c r="AL32" s="89">
        <f t="shared" si="19"/>
        <v>0</v>
      </c>
      <c r="AM32" s="93">
        <f t="shared" si="20"/>
        <v>0</v>
      </c>
      <c r="AN32" s="92">
        <f>IF($R32="New in 2025",0.5,SUM($AG32:AG32)+AH32/2)</f>
        <v>0.30000000000000004</v>
      </c>
      <c r="AO32" s="92">
        <f>IF($R32="New in 2025",0.5,SUM($AG32:AH32)+AI32/2)</f>
        <v>0.70000000000000007</v>
      </c>
      <c r="AP32" s="92">
        <f>IF($R32="New in 2025",0.5,SUM($AG32:AI32)+AJ32/2)</f>
        <v>0.8</v>
      </c>
      <c r="AQ32" s="92">
        <f>IF($R32="New in 2025",0.5,SUM($AG32:AJ32)+AK32/2)</f>
        <v>0.8</v>
      </c>
      <c r="AR32" s="91">
        <f>IF($R32="New in 2025",0.5,SUM($AG32:AK32)+AL32/2)</f>
        <v>0.8</v>
      </c>
      <c r="AS32" s="9"/>
      <c r="AT32" s="93">
        <v>-0.30000000000000004</v>
      </c>
      <c r="AU32" s="92">
        <v>-0.4</v>
      </c>
      <c r="AV32" s="92">
        <v>-9.9999999999999978E-2</v>
      </c>
      <c r="AW32" s="92">
        <v>0</v>
      </c>
      <c r="AX32" s="92">
        <v>0</v>
      </c>
      <c r="AY32" s="283">
        <v>0</v>
      </c>
      <c r="AZ32" s="1" t="s">
        <v>22</v>
      </c>
    </row>
    <row r="33" spans="1:52" x14ac:dyDescent="0.3">
      <c r="A33" s="50">
        <v>30</v>
      </c>
      <c r="B33" s="49" t="s">
        <v>19</v>
      </c>
      <c r="C33" s="47">
        <v>2025</v>
      </c>
      <c r="D33" s="51">
        <v>1881</v>
      </c>
      <c r="E33" s="47">
        <v>100</v>
      </c>
      <c r="F33" s="46">
        <f t="shared" si="2"/>
        <v>0</v>
      </c>
      <c r="G33" s="46">
        <f t="shared" si="3"/>
        <v>0</v>
      </c>
      <c r="H33" s="46">
        <f t="shared" si="4"/>
        <v>0</v>
      </c>
      <c r="I33" s="46">
        <f t="shared" si="5"/>
        <v>0</v>
      </c>
      <c r="J33" s="46">
        <f t="shared" si="6"/>
        <v>0</v>
      </c>
      <c r="K33" s="46">
        <f t="shared" si="7"/>
        <v>0</v>
      </c>
      <c r="L33" s="45" t="s">
        <v>20</v>
      </c>
      <c r="N33" s="3" t="s">
        <v>6</v>
      </c>
      <c r="O33" t="s">
        <v>122</v>
      </c>
      <c r="P33" s="212" t="s">
        <v>123</v>
      </c>
      <c r="Q33" t="s">
        <v>4</v>
      </c>
      <c r="S33" s="2" t="s">
        <v>8</v>
      </c>
      <c r="T33" s="36">
        <v>0</v>
      </c>
      <c r="U33" s="34">
        <v>0</v>
      </c>
      <c r="V33" s="34">
        <v>0</v>
      </c>
      <c r="W33" s="34">
        <v>0</v>
      </c>
      <c r="X33" s="34">
        <v>0</v>
      </c>
      <c r="Y33" s="35">
        <v>0</v>
      </c>
      <c r="Z33" s="92">
        <f t="shared" si="8"/>
        <v>0</v>
      </c>
      <c r="AA33" s="92">
        <f t="shared" si="9"/>
        <v>0</v>
      </c>
      <c r="AB33" s="92">
        <f t="shared" si="10"/>
        <v>0</v>
      </c>
      <c r="AC33" s="92">
        <f t="shared" si="11"/>
        <v>0</v>
      </c>
      <c r="AD33" s="92">
        <f t="shared" si="12"/>
        <v>0</v>
      </c>
      <c r="AE33" s="92">
        <f t="shared" si="13"/>
        <v>0</v>
      </c>
      <c r="AF33" s="44">
        <v>1</v>
      </c>
      <c r="AG33" s="89">
        <f t="shared" si="14"/>
        <v>0</v>
      </c>
      <c r="AH33" s="89">
        <f t="shared" si="15"/>
        <v>0</v>
      </c>
      <c r="AI33" s="89">
        <f t="shared" si="16"/>
        <v>0</v>
      </c>
      <c r="AJ33" s="89">
        <f t="shared" si="17"/>
        <v>0</v>
      </c>
      <c r="AK33" s="89">
        <f t="shared" si="18"/>
        <v>0</v>
      </c>
      <c r="AL33" s="89">
        <f t="shared" si="19"/>
        <v>0</v>
      </c>
      <c r="AM33" s="93">
        <f t="shared" si="20"/>
        <v>0</v>
      </c>
      <c r="AN33" s="92">
        <f>IF($R33="New in 2025",0.5,SUM($AG33:AG33)+AH33/2)</f>
        <v>0</v>
      </c>
      <c r="AO33" s="92">
        <f>IF($R33="New in 2025",0.5,SUM($AG33:AH33)+AI33/2)</f>
        <v>0</v>
      </c>
      <c r="AP33" s="92">
        <f>IF($R33="New in 2025",0.5,SUM($AG33:AI33)+AJ33/2)</f>
        <v>0</v>
      </c>
      <c r="AQ33" s="92">
        <f>IF($R33="New in 2025",0.5,SUM($AG33:AJ33)+AK33/2)</f>
        <v>0</v>
      </c>
      <c r="AR33" s="91">
        <f>IF($R33="New in 2025",0.5,SUM($AG33:AK33)+AL33/2)</f>
        <v>0</v>
      </c>
      <c r="AS33" s="9"/>
      <c r="AT33" s="93">
        <v>0</v>
      </c>
      <c r="AU33" s="92">
        <v>0</v>
      </c>
      <c r="AV33" s="92">
        <v>0</v>
      </c>
      <c r="AW33" s="92">
        <v>0</v>
      </c>
      <c r="AX33" s="92">
        <v>0</v>
      </c>
      <c r="AY33" s="283">
        <v>0</v>
      </c>
    </row>
    <row r="34" spans="1:52" x14ac:dyDescent="0.3">
      <c r="A34" s="50">
        <v>31</v>
      </c>
      <c r="B34" s="49" t="s">
        <v>25</v>
      </c>
      <c r="C34" s="47">
        <v>2027</v>
      </c>
      <c r="D34" s="51">
        <v>3000</v>
      </c>
      <c r="E34" s="47">
        <v>80</v>
      </c>
      <c r="F34" s="46">
        <f t="shared" si="2"/>
        <v>0</v>
      </c>
      <c r="G34" s="46">
        <f t="shared" si="3"/>
        <v>0.30000000000000004</v>
      </c>
      <c r="H34" s="46">
        <f t="shared" si="4"/>
        <v>0.70000000000000007</v>
      </c>
      <c r="I34" s="46">
        <f t="shared" si="5"/>
        <v>0.8</v>
      </c>
      <c r="J34" s="46">
        <f t="shared" si="6"/>
        <v>1.1000000000000001</v>
      </c>
      <c r="K34" s="46">
        <f t="shared" si="7"/>
        <v>1.5000000000000002</v>
      </c>
      <c r="L34" s="45" t="s">
        <v>15</v>
      </c>
      <c r="N34" s="3" t="s">
        <v>6</v>
      </c>
      <c r="P34" t="s">
        <v>122</v>
      </c>
      <c r="Q34" t="s">
        <v>5</v>
      </c>
      <c r="R34" t="s">
        <v>12</v>
      </c>
      <c r="S34" s="2" t="s">
        <v>8</v>
      </c>
      <c r="T34" s="36">
        <v>0</v>
      </c>
      <c r="U34" s="34">
        <v>1</v>
      </c>
      <c r="V34" s="34">
        <v>0</v>
      </c>
      <c r="W34" s="34">
        <v>0</v>
      </c>
      <c r="X34" s="34">
        <v>1</v>
      </c>
      <c r="Y34" s="35">
        <v>0</v>
      </c>
      <c r="Z34" s="92">
        <f t="shared" si="8"/>
        <v>0</v>
      </c>
      <c r="AA34" s="92">
        <f t="shared" si="9"/>
        <v>0.8</v>
      </c>
      <c r="AB34" s="92">
        <f t="shared" si="10"/>
        <v>0</v>
      </c>
      <c r="AC34" s="92">
        <f t="shared" si="11"/>
        <v>0</v>
      </c>
      <c r="AD34" s="92">
        <f t="shared" si="12"/>
        <v>0.8</v>
      </c>
      <c r="AE34" s="92">
        <f t="shared" si="13"/>
        <v>0</v>
      </c>
      <c r="AF34" s="44">
        <v>0</v>
      </c>
      <c r="AG34" s="89">
        <f t="shared" si="14"/>
        <v>0</v>
      </c>
      <c r="AH34" s="89">
        <f t="shared" si="15"/>
        <v>0.60000000000000009</v>
      </c>
      <c r="AI34" s="89">
        <f t="shared" si="16"/>
        <v>0.2</v>
      </c>
      <c r="AJ34" s="89">
        <f t="shared" si="17"/>
        <v>0</v>
      </c>
      <c r="AK34" s="89">
        <f t="shared" si="18"/>
        <v>0.60000000000000009</v>
      </c>
      <c r="AL34" s="89">
        <f t="shared" si="19"/>
        <v>0.2</v>
      </c>
      <c r="AM34" s="93">
        <f t="shared" si="20"/>
        <v>0</v>
      </c>
      <c r="AN34" s="92">
        <f>IF($R34="New in 2025",0.5,SUM($AG34:AG34)+AH34/2)</f>
        <v>0.30000000000000004</v>
      </c>
      <c r="AO34" s="92">
        <f>IF($R34="New in 2025",0.5,SUM($AG34:AH34)+AI34/2)</f>
        <v>0.70000000000000007</v>
      </c>
      <c r="AP34" s="92">
        <f>IF($R34="New in 2025",0.5,SUM($AG34:AI34)+AJ34/2)</f>
        <v>0.8</v>
      </c>
      <c r="AQ34" s="92">
        <f>IF($R34="New in 2025",0.5,SUM($AG34:AJ34)+AK34/2)</f>
        <v>1.1000000000000001</v>
      </c>
      <c r="AR34" s="91">
        <f>IF($R34="New in 2025",0.5,SUM($AG34:AK34)+AL34/2)</f>
        <v>1.5000000000000002</v>
      </c>
      <c r="AS34" s="9"/>
      <c r="AT34" s="93">
        <v>0</v>
      </c>
      <c r="AU34" s="92">
        <v>0</v>
      </c>
      <c r="AV34" s="92">
        <v>0</v>
      </c>
      <c r="AW34" s="92">
        <v>0</v>
      </c>
      <c r="AX34" s="92">
        <v>0</v>
      </c>
      <c r="AY34" s="283">
        <v>0</v>
      </c>
    </row>
    <row r="35" spans="1:52" x14ac:dyDescent="0.3">
      <c r="A35" s="50">
        <v>32</v>
      </c>
      <c r="B35" s="49" t="s">
        <v>19</v>
      </c>
      <c r="C35" s="47">
        <v>2025</v>
      </c>
      <c r="D35" s="56">
        <v>2435</v>
      </c>
      <c r="E35" s="47">
        <v>100</v>
      </c>
      <c r="F35" s="46">
        <f t="shared" si="2"/>
        <v>0.5</v>
      </c>
      <c r="G35" s="46">
        <f t="shared" si="3"/>
        <v>0.5</v>
      </c>
      <c r="H35" s="46">
        <f t="shared" si="4"/>
        <v>0.5</v>
      </c>
      <c r="I35" s="46">
        <f t="shared" si="5"/>
        <v>0.5</v>
      </c>
      <c r="J35" s="46">
        <f t="shared" si="6"/>
        <v>0.5</v>
      </c>
      <c r="K35" s="46">
        <f t="shared" si="7"/>
        <v>0.5</v>
      </c>
      <c r="L35" s="45" t="s">
        <v>24</v>
      </c>
      <c r="N35" s="3" t="s">
        <v>6</v>
      </c>
      <c r="P35" t="s">
        <v>122</v>
      </c>
      <c r="Q35" t="s">
        <v>5</v>
      </c>
      <c r="R35" t="s">
        <v>23</v>
      </c>
      <c r="S35" s="2" t="s">
        <v>8</v>
      </c>
      <c r="T35" s="57">
        <v>1</v>
      </c>
      <c r="U35" s="34">
        <v>0</v>
      </c>
      <c r="V35" s="34">
        <v>0</v>
      </c>
      <c r="W35" s="34">
        <v>0</v>
      </c>
      <c r="X35" s="34">
        <v>0</v>
      </c>
      <c r="Y35" s="35">
        <v>0</v>
      </c>
      <c r="Z35" s="92">
        <f t="shared" si="8"/>
        <v>1</v>
      </c>
      <c r="AA35" s="92">
        <f t="shared" si="9"/>
        <v>0</v>
      </c>
      <c r="AB35" s="92">
        <f t="shared" si="10"/>
        <v>0</v>
      </c>
      <c r="AC35" s="92">
        <f t="shared" si="11"/>
        <v>0</v>
      </c>
      <c r="AD35" s="92">
        <f t="shared" si="12"/>
        <v>0</v>
      </c>
      <c r="AE35" s="92">
        <f t="shared" si="13"/>
        <v>0</v>
      </c>
      <c r="AF35" s="207">
        <v>1</v>
      </c>
      <c r="AG35" s="89">
        <f t="shared" si="14"/>
        <v>1</v>
      </c>
      <c r="AH35" s="89">
        <f t="shared" si="15"/>
        <v>0</v>
      </c>
      <c r="AI35" s="89">
        <f t="shared" si="16"/>
        <v>0</v>
      </c>
      <c r="AJ35" s="89">
        <f t="shared" si="17"/>
        <v>0</v>
      </c>
      <c r="AK35" s="89">
        <f t="shared" si="18"/>
        <v>0</v>
      </c>
      <c r="AL35" s="89">
        <f t="shared" si="19"/>
        <v>0</v>
      </c>
      <c r="AM35" s="93">
        <f t="shared" si="20"/>
        <v>0.5</v>
      </c>
      <c r="AN35" s="92">
        <f>IF($R35="New in 2025",0.5,SUM($AG35:AG35)+AH35/2)</f>
        <v>0.5</v>
      </c>
      <c r="AO35" s="92">
        <f>IF($R35="New in 2025",0.5,SUM($AG35:AH35)+AI35/2)</f>
        <v>0.5</v>
      </c>
      <c r="AP35" s="92">
        <f>IF($R35="New in 2025",0.5,SUM($AG35:AI35)+AJ35/2)</f>
        <v>0.5</v>
      </c>
      <c r="AQ35" s="92">
        <f>IF($R35="New in 2025",0.5,SUM($AG35:AJ35)+AK35/2)</f>
        <v>0.5</v>
      </c>
      <c r="AR35" s="91">
        <f>IF($R35="New in 2025",0.5,SUM($AG35:AK35)+AL35/2)</f>
        <v>0.5</v>
      </c>
      <c r="AS35" s="9"/>
      <c r="AT35" s="93">
        <v>0.125</v>
      </c>
      <c r="AU35" s="92">
        <v>-0.375</v>
      </c>
      <c r="AV35" s="92">
        <v>-0.5</v>
      </c>
      <c r="AW35" s="92">
        <v>-0.5</v>
      </c>
      <c r="AX35" s="92">
        <v>-0.5</v>
      </c>
      <c r="AY35" s="283">
        <v>-0.5</v>
      </c>
      <c r="AZ35" s="1" t="s">
        <v>55</v>
      </c>
    </row>
    <row r="36" spans="1:52" x14ac:dyDescent="0.3">
      <c r="A36" s="50">
        <v>33</v>
      </c>
      <c r="B36" s="49" t="s">
        <v>19</v>
      </c>
      <c r="C36" s="47">
        <v>2026</v>
      </c>
      <c r="D36" s="51">
        <v>1610</v>
      </c>
      <c r="E36" s="47">
        <v>50</v>
      </c>
      <c r="F36" s="46">
        <f t="shared" ref="F36:F67" si="21">AM36</f>
        <v>0.1875</v>
      </c>
      <c r="G36" s="46">
        <f t="shared" ref="G36:G67" si="22">AN36</f>
        <v>0.4375</v>
      </c>
      <c r="H36" s="46">
        <f t="shared" ref="H36:H67" si="23">AO36</f>
        <v>0.5</v>
      </c>
      <c r="I36" s="46">
        <f t="shared" ref="I36:I67" si="24">AP36</f>
        <v>0.5</v>
      </c>
      <c r="J36" s="46">
        <f t="shared" ref="J36:J67" si="25">AQ36</f>
        <v>0.5</v>
      </c>
      <c r="K36" s="46">
        <f t="shared" ref="K36:K67" si="26">AR36</f>
        <v>0.5</v>
      </c>
      <c r="L36" s="45" t="s">
        <v>13</v>
      </c>
      <c r="N36" s="3" t="s">
        <v>3</v>
      </c>
      <c r="P36" t="s">
        <v>122</v>
      </c>
      <c r="Q36" t="s">
        <v>5</v>
      </c>
      <c r="R36" t="s">
        <v>12</v>
      </c>
      <c r="S36" s="2" t="s">
        <v>8</v>
      </c>
      <c r="T36" s="36">
        <v>1</v>
      </c>
      <c r="U36" s="34">
        <v>0</v>
      </c>
      <c r="V36" s="34">
        <v>0</v>
      </c>
      <c r="W36" s="34">
        <v>0</v>
      </c>
      <c r="X36" s="34">
        <v>0</v>
      </c>
      <c r="Y36" s="35">
        <v>0</v>
      </c>
      <c r="Z36" s="92">
        <f t="shared" ref="Z36:Z67" si="27">T36*$E36/100</f>
        <v>0.5</v>
      </c>
      <c r="AA36" s="92">
        <f t="shared" ref="AA36:AA67" si="28">U36*$E36/100</f>
        <v>0</v>
      </c>
      <c r="AB36" s="92">
        <f t="shared" ref="AB36:AB67" si="29">V36*$E36/100</f>
        <v>0</v>
      </c>
      <c r="AC36" s="92">
        <f t="shared" ref="AC36:AC67" si="30">W36*$E36/100</f>
        <v>0</v>
      </c>
      <c r="AD36" s="92">
        <f t="shared" ref="AD36:AD67" si="31">X36*$E36/100</f>
        <v>0</v>
      </c>
      <c r="AE36" s="92">
        <f t="shared" ref="AE36:AE67" si="32">Y36*$E36/100</f>
        <v>0</v>
      </c>
      <c r="AF36" s="44">
        <v>0</v>
      </c>
      <c r="AG36" s="89">
        <f t="shared" ref="AG36:AG67" si="33">IF($AF36=1,Z36,Z36*0.75)</f>
        <v>0.375</v>
      </c>
      <c r="AH36" s="89">
        <f t="shared" ref="AH36:AH67" si="34">IF($AF36=1,AA36,Z36*(1-0.75)+AA36*0.75)</f>
        <v>0.125</v>
      </c>
      <c r="AI36" s="89">
        <f t="shared" ref="AI36:AI67" si="35">IF($AF36=1,AB36,AA36*(1-0.75)+AB36*0.75)</f>
        <v>0</v>
      </c>
      <c r="AJ36" s="89">
        <f t="shared" ref="AJ36:AJ67" si="36">IF($AF36=1,AC36,AB36*(1-0.75)+AC36*0.75)</f>
        <v>0</v>
      </c>
      <c r="AK36" s="89">
        <f t="shared" ref="AK36:AK67" si="37">IF($AF36=1,AD36,AC36*(1-0.75)+AD36*0.75)</f>
        <v>0</v>
      </c>
      <c r="AL36" s="89">
        <f t="shared" ref="AL36:AL67" si="38">IF($AF36=1,AE36,AD36*(1-0.75)+AE36*0.75)</f>
        <v>0</v>
      </c>
      <c r="AM36" s="93">
        <f t="shared" ref="AM36:AM67" si="39">AG36/2</f>
        <v>0.1875</v>
      </c>
      <c r="AN36" s="92">
        <f>IF($R36="New in 2025",0.5,SUM($AG36:AG36)+AH36/2)</f>
        <v>0.4375</v>
      </c>
      <c r="AO36" s="92">
        <f>IF($R36="New in 2025",0.5,SUM($AG36:AH36)+AI36/2)</f>
        <v>0.5</v>
      </c>
      <c r="AP36" s="92">
        <f>IF($R36="New in 2025",0.5,SUM($AG36:AI36)+AJ36/2)</f>
        <v>0.5</v>
      </c>
      <c r="AQ36" s="92">
        <f>IF($R36="New in 2025",0.5,SUM($AG36:AJ36)+AK36/2)</f>
        <v>0.5</v>
      </c>
      <c r="AR36" s="91">
        <f>IF($R36="New in 2025",0.5,SUM($AG36:AK36)+AL36/2)</f>
        <v>0.5</v>
      </c>
      <c r="AS36" s="9"/>
      <c r="AT36" s="93">
        <v>0</v>
      </c>
      <c r="AU36" s="92">
        <v>0</v>
      </c>
      <c r="AV36" s="92">
        <v>0</v>
      </c>
      <c r="AW36" s="92">
        <v>0</v>
      </c>
      <c r="AX36" s="92">
        <v>0</v>
      </c>
      <c r="AY36" s="283">
        <v>0</v>
      </c>
    </row>
    <row r="37" spans="1:52" x14ac:dyDescent="0.3">
      <c r="A37" s="50">
        <v>34</v>
      </c>
      <c r="B37" s="49" t="s">
        <v>25</v>
      </c>
      <c r="C37" s="47">
        <v>2027</v>
      </c>
      <c r="D37" s="51">
        <v>1139</v>
      </c>
      <c r="E37" s="47">
        <v>50</v>
      </c>
      <c r="F37" s="46">
        <f t="shared" si="21"/>
        <v>0</v>
      </c>
      <c r="G37" s="46">
        <f t="shared" si="22"/>
        <v>0.1875</v>
      </c>
      <c r="H37" s="46">
        <f t="shared" si="23"/>
        <v>0.4375</v>
      </c>
      <c r="I37" s="46">
        <f t="shared" si="24"/>
        <v>0.5</v>
      </c>
      <c r="J37" s="46">
        <f t="shared" si="25"/>
        <v>0.5</v>
      </c>
      <c r="K37" s="46">
        <f t="shared" si="26"/>
        <v>0.5</v>
      </c>
      <c r="L37" s="45" t="s">
        <v>13</v>
      </c>
      <c r="N37" s="3" t="s">
        <v>3</v>
      </c>
      <c r="P37" t="s">
        <v>122</v>
      </c>
      <c r="Q37" t="s">
        <v>5</v>
      </c>
      <c r="R37" t="s">
        <v>12</v>
      </c>
      <c r="S37" s="2" t="s">
        <v>8</v>
      </c>
      <c r="T37" s="36">
        <v>0</v>
      </c>
      <c r="U37" s="34">
        <v>1</v>
      </c>
      <c r="V37" s="34">
        <v>0</v>
      </c>
      <c r="W37" s="34">
        <v>0</v>
      </c>
      <c r="X37" s="34">
        <v>0</v>
      </c>
      <c r="Y37" s="35">
        <v>0</v>
      </c>
      <c r="Z37" s="92">
        <f t="shared" si="27"/>
        <v>0</v>
      </c>
      <c r="AA37" s="92">
        <f t="shared" si="28"/>
        <v>0.5</v>
      </c>
      <c r="AB37" s="92">
        <f t="shared" si="29"/>
        <v>0</v>
      </c>
      <c r="AC37" s="92">
        <f t="shared" si="30"/>
        <v>0</v>
      </c>
      <c r="AD37" s="92">
        <f t="shared" si="31"/>
        <v>0</v>
      </c>
      <c r="AE37" s="92">
        <f t="shared" si="32"/>
        <v>0</v>
      </c>
      <c r="AF37" s="44">
        <v>0</v>
      </c>
      <c r="AG37" s="89">
        <f t="shared" si="33"/>
        <v>0</v>
      </c>
      <c r="AH37" s="89">
        <f t="shared" si="34"/>
        <v>0.375</v>
      </c>
      <c r="AI37" s="89">
        <f t="shared" si="35"/>
        <v>0.125</v>
      </c>
      <c r="AJ37" s="89">
        <f t="shared" si="36"/>
        <v>0</v>
      </c>
      <c r="AK37" s="89">
        <f t="shared" si="37"/>
        <v>0</v>
      </c>
      <c r="AL37" s="89">
        <f t="shared" si="38"/>
        <v>0</v>
      </c>
      <c r="AM37" s="93">
        <f t="shared" si="39"/>
        <v>0</v>
      </c>
      <c r="AN37" s="92">
        <f>IF($R37="New in 2025",0.5,SUM($AG37:AG37)+AH37/2)</f>
        <v>0.1875</v>
      </c>
      <c r="AO37" s="92">
        <f>IF($R37="New in 2025",0.5,SUM($AG37:AH37)+AI37/2)</f>
        <v>0.4375</v>
      </c>
      <c r="AP37" s="92">
        <f>IF($R37="New in 2025",0.5,SUM($AG37:AI37)+AJ37/2)</f>
        <v>0.5</v>
      </c>
      <c r="AQ37" s="92">
        <f>IF($R37="New in 2025",0.5,SUM($AG37:AJ37)+AK37/2)</f>
        <v>0.5</v>
      </c>
      <c r="AR37" s="91">
        <f>IF($R37="New in 2025",0.5,SUM($AG37:AK37)+AL37/2)</f>
        <v>0.5</v>
      </c>
      <c r="AS37" s="9"/>
      <c r="AT37" s="93">
        <v>0</v>
      </c>
      <c r="AU37" s="92">
        <v>0</v>
      </c>
      <c r="AV37" s="92">
        <v>0</v>
      </c>
      <c r="AW37" s="92">
        <v>0</v>
      </c>
      <c r="AX37" s="92">
        <v>0</v>
      </c>
      <c r="AY37" s="283">
        <v>0</v>
      </c>
    </row>
    <row r="38" spans="1:52" x14ac:dyDescent="0.3">
      <c r="A38" s="50">
        <v>35</v>
      </c>
      <c r="B38" s="49" t="s">
        <v>25</v>
      </c>
      <c r="C38" s="47">
        <v>2027</v>
      </c>
      <c r="D38" s="51">
        <v>2038</v>
      </c>
      <c r="E38" s="47">
        <v>50</v>
      </c>
      <c r="F38" s="46">
        <f t="shared" si="21"/>
        <v>0</v>
      </c>
      <c r="G38" s="46">
        <f t="shared" si="22"/>
        <v>0.1875</v>
      </c>
      <c r="H38" s="46">
        <f t="shared" si="23"/>
        <v>0.4375</v>
      </c>
      <c r="I38" s="46">
        <f t="shared" si="24"/>
        <v>0.5</v>
      </c>
      <c r="J38" s="46">
        <f t="shared" si="25"/>
        <v>0.5</v>
      </c>
      <c r="K38" s="46">
        <f t="shared" si="26"/>
        <v>0.5</v>
      </c>
      <c r="L38" s="45" t="s">
        <v>13</v>
      </c>
      <c r="N38" s="3" t="s">
        <v>3</v>
      </c>
      <c r="P38" t="s">
        <v>122</v>
      </c>
      <c r="Q38" t="s">
        <v>5</v>
      </c>
      <c r="R38" t="s">
        <v>12</v>
      </c>
      <c r="S38" s="2" t="s">
        <v>8</v>
      </c>
      <c r="T38" s="36">
        <v>0</v>
      </c>
      <c r="U38" s="34">
        <v>1</v>
      </c>
      <c r="V38" s="34">
        <v>0</v>
      </c>
      <c r="W38" s="34">
        <v>0</v>
      </c>
      <c r="X38" s="34">
        <v>0</v>
      </c>
      <c r="Y38" s="35">
        <v>0</v>
      </c>
      <c r="Z38" s="92">
        <f t="shared" si="27"/>
        <v>0</v>
      </c>
      <c r="AA38" s="92">
        <f t="shared" si="28"/>
        <v>0.5</v>
      </c>
      <c r="AB38" s="92">
        <f t="shared" si="29"/>
        <v>0</v>
      </c>
      <c r="AC38" s="92">
        <f t="shared" si="30"/>
        <v>0</v>
      </c>
      <c r="AD38" s="92">
        <f t="shared" si="31"/>
        <v>0</v>
      </c>
      <c r="AE38" s="92">
        <f t="shared" si="32"/>
        <v>0</v>
      </c>
      <c r="AF38" s="44">
        <v>0</v>
      </c>
      <c r="AG38" s="89">
        <f t="shared" si="33"/>
        <v>0</v>
      </c>
      <c r="AH38" s="89">
        <f t="shared" si="34"/>
        <v>0.375</v>
      </c>
      <c r="AI38" s="89">
        <f t="shared" si="35"/>
        <v>0.125</v>
      </c>
      <c r="AJ38" s="89">
        <f t="shared" si="36"/>
        <v>0</v>
      </c>
      <c r="AK38" s="89">
        <f t="shared" si="37"/>
        <v>0</v>
      </c>
      <c r="AL38" s="89">
        <f t="shared" si="38"/>
        <v>0</v>
      </c>
      <c r="AM38" s="93">
        <f t="shared" si="39"/>
        <v>0</v>
      </c>
      <c r="AN38" s="92">
        <f>IF($R38="New in 2025",0.5,SUM($AG38:AG38)+AH38/2)</f>
        <v>0.1875</v>
      </c>
      <c r="AO38" s="92">
        <f>IF($R38="New in 2025",0.5,SUM($AG38:AH38)+AI38/2)</f>
        <v>0.4375</v>
      </c>
      <c r="AP38" s="92">
        <f>IF($R38="New in 2025",0.5,SUM($AG38:AI38)+AJ38/2)</f>
        <v>0.5</v>
      </c>
      <c r="AQ38" s="92">
        <f>IF($R38="New in 2025",0.5,SUM($AG38:AJ38)+AK38/2)</f>
        <v>0.5</v>
      </c>
      <c r="AR38" s="91">
        <f>IF($R38="New in 2025",0.5,SUM($AG38:AK38)+AL38/2)</f>
        <v>0.5</v>
      </c>
      <c r="AS38" s="9"/>
      <c r="AT38" s="93">
        <v>0</v>
      </c>
      <c r="AU38" s="92">
        <v>0</v>
      </c>
      <c r="AV38" s="92">
        <v>0</v>
      </c>
      <c r="AW38" s="92">
        <v>0</v>
      </c>
      <c r="AX38" s="92">
        <v>0</v>
      </c>
      <c r="AY38" s="283">
        <v>0</v>
      </c>
    </row>
    <row r="39" spans="1:52" x14ac:dyDescent="0.3">
      <c r="A39" s="50">
        <v>36</v>
      </c>
      <c r="B39" s="49" t="s">
        <v>16</v>
      </c>
      <c r="C39" s="47">
        <v>2026</v>
      </c>
      <c r="D39" s="51">
        <v>1125</v>
      </c>
      <c r="E39" s="47">
        <v>80</v>
      </c>
      <c r="F39" s="46">
        <f t="shared" si="21"/>
        <v>0.30000000000000004</v>
      </c>
      <c r="G39" s="46">
        <f t="shared" si="22"/>
        <v>0.70000000000000007</v>
      </c>
      <c r="H39" s="46">
        <f t="shared" si="23"/>
        <v>0.8</v>
      </c>
      <c r="I39" s="46">
        <f t="shared" si="24"/>
        <v>0.8</v>
      </c>
      <c r="J39" s="46">
        <f t="shared" si="25"/>
        <v>0.8</v>
      </c>
      <c r="K39" s="46">
        <f t="shared" si="26"/>
        <v>0.8</v>
      </c>
      <c r="L39" s="45" t="s">
        <v>15</v>
      </c>
      <c r="N39" s="3" t="s">
        <v>6</v>
      </c>
      <c r="P39" t="s">
        <v>122</v>
      </c>
      <c r="Q39" t="s">
        <v>5</v>
      </c>
      <c r="R39" t="s">
        <v>12</v>
      </c>
      <c r="S39" s="2" t="s">
        <v>8</v>
      </c>
      <c r="T39" s="36">
        <v>1</v>
      </c>
      <c r="U39" s="34">
        <v>0</v>
      </c>
      <c r="V39" s="34">
        <v>0</v>
      </c>
      <c r="W39" s="34">
        <v>0</v>
      </c>
      <c r="X39" s="34">
        <v>0</v>
      </c>
      <c r="Y39" s="35">
        <v>0</v>
      </c>
      <c r="Z39" s="92">
        <f t="shared" si="27"/>
        <v>0.8</v>
      </c>
      <c r="AA39" s="92">
        <f t="shared" si="28"/>
        <v>0</v>
      </c>
      <c r="AB39" s="92">
        <f t="shared" si="29"/>
        <v>0</v>
      </c>
      <c r="AC39" s="92">
        <f t="shared" si="30"/>
        <v>0</v>
      </c>
      <c r="AD39" s="92">
        <f t="shared" si="31"/>
        <v>0</v>
      </c>
      <c r="AE39" s="92">
        <f t="shared" si="32"/>
        <v>0</v>
      </c>
      <c r="AF39" s="44">
        <v>0</v>
      </c>
      <c r="AG39" s="89">
        <f t="shared" si="33"/>
        <v>0.60000000000000009</v>
      </c>
      <c r="AH39" s="89">
        <f t="shared" si="34"/>
        <v>0.2</v>
      </c>
      <c r="AI39" s="89">
        <f t="shared" si="35"/>
        <v>0</v>
      </c>
      <c r="AJ39" s="89">
        <f t="shared" si="36"/>
        <v>0</v>
      </c>
      <c r="AK39" s="89">
        <f t="shared" si="37"/>
        <v>0</v>
      </c>
      <c r="AL39" s="89">
        <f t="shared" si="38"/>
        <v>0</v>
      </c>
      <c r="AM39" s="93">
        <f t="shared" si="39"/>
        <v>0.30000000000000004</v>
      </c>
      <c r="AN39" s="92">
        <f>IF($R39="New in 2025",0.5,SUM($AG39:AG39)+AH39/2)</f>
        <v>0.70000000000000007</v>
      </c>
      <c r="AO39" s="92">
        <f>IF($R39="New in 2025",0.5,SUM($AG39:AH39)+AI39/2)</f>
        <v>0.8</v>
      </c>
      <c r="AP39" s="92">
        <f>IF($R39="New in 2025",0.5,SUM($AG39:AI39)+AJ39/2)</f>
        <v>0.8</v>
      </c>
      <c r="AQ39" s="92">
        <f>IF($R39="New in 2025",0.5,SUM($AG39:AJ39)+AK39/2)</f>
        <v>0.8</v>
      </c>
      <c r="AR39" s="91">
        <f>IF($R39="New in 2025",0.5,SUM($AG39:AK39)+AL39/2)</f>
        <v>0.8</v>
      </c>
      <c r="AS39" s="9"/>
      <c r="AT39" s="93">
        <v>0</v>
      </c>
      <c r="AU39" s="92">
        <v>0</v>
      </c>
      <c r="AV39" s="92">
        <v>0</v>
      </c>
      <c r="AW39" s="92">
        <v>0</v>
      </c>
      <c r="AX39" s="92">
        <v>0</v>
      </c>
      <c r="AY39" s="283">
        <v>0</v>
      </c>
    </row>
    <row r="40" spans="1:52" x14ac:dyDescent="0.3">
      <c r="A40" s="50">
        <v>37</v>
      </c>
      <c r="B40" s="49" t="s">
        <v>14</v>
      </c>
      <c r="C40" s="47">
        <v>2030</v>
      </c>
      <c r="D40" s="51">
        <v>1000</v>
      </c>
      <c r="E40" s="47">
        <v>50</v>
      </c>
      <c r="F40" s="46">
        <f t="shared" si="21"/>
        <v>0</v>
      </c>
      <c r="G40" s="46">
        <f t="shared" si="22"/>
        <v>0</v>
      </c>
      <c r="H40" s="46">
        <f t="shared" si="23"/>
        <v>0</v>
      </c>
      <c r="I40" s="46">
        <f t="shared" si="24"/>
        <v>0</v>
      </c>
      <c r="J40" s="46">
        <f t="shared" si="25"/>
        <v>0.1875</v>
      </c>
      <c r="K40" s="46">
        <f t="shared" si="26"/>
        <v>0.625</v>
      </c>
      <c r="L40" s="45" t="s">
        <v>24</v>
      </c>
      <c r="N40" s="3" t="s">
        <v>6</v>
      </c>
      <c r="P40" t="s">
        <v>122</v>
      </c>
      <c r="Q40" t="s">
        <v>5</v>
      </c>
      <c r="R40" t="s">
        <v>12</v>
      </c>
      <c r="S40" s="2" t="s">
        <v>8</v>
      </c>
      <c r="T40" s="36">
        <v>0</v>
      </c>
      <c r="U40" s="34">
        <v>0</v>
      </c>
      <c r="V40" s="34">
        <v>0</v>
      </c>
      <c r="W40" s="34">
        <v>0</v>
      </c>
      <c r="X40" s="34">
        <v>1</v>
      </c>
      <c r="Y40" s="35">
        <v>1</v>
      </c>
      <c r="Z40" s="92">
        <f t="shared" si="27"/>
        <v>0</v>
      </c>
      <c r="AA40" s="92">
        <f t="shared" si="28"/>
        <v>0</v>
      </c>
      <c r="AB40" s="92">
        <f t="shared" si="29"/>
        <v>0</v>
      </c>
      <c r="AC40" s="92">
        <f t="shared" si="30"/>
        <v>0</v>
      </c>
      <c r="AD40" s="92">
        <f t="shared" si="31"/>
        <v>0.5</v>
      </c>
      <c r="AE40" s="92">
        <f t="shared" si="32"/>
        <v>0.5</v>
      </c>
      <c r="AF40" s="44">
        <v>0</v>
      </c>
      <c r="AG40" s="89">
        <f t="shared" si="33"/>
        <v>0</v>
      </c>
      <c r="AH40" s="89">
        <f t="shared" si="34"/>
        <v>0</v>
      </c>
      <c r="AI40" s="89">
        <f t="shared" si="35"/>
        <v>0</v>
      </c>
      <c r="AJ40" s="89">
        <f t="shared" si="36"/>
        <v>0</v>
      </c>
      <c r="AK40" s="89">
        <f t="shared" si="37"/>
        <v>0.375</v>
      </c>
      <c r="AL40" s="89">
        <f t="shared" si="38"/>
        <v>0.5</v>
      </c>
      <c r="AM40" s="93">
        <f t="shared" si="39"/>
        <v>0</v>
      </c>
      <c r="AN40" s="92">
        <f>IF($R40="New in 2025",0.5,SUM($AG40:AG40)+AH40/2)</f>
        <v>0</v>
      </c>
      <c r="AO40" s="92">
        <f>IF($R40="New in 2025",0.5,SUM($AG40:AH40)+AI40/2)</f>
        <v>0</v>
      </c>
      <c r="AP40" s="92">
        <f>IF($R40="New in 2025",0.5,SUM($AG40:AI40)+AJ40/2)</f>
        <v>0</v>
      </c>
      <c r="AQ40" s="92">
        <f>IF($R40="New in 2025",0.5,SUM($AG40:AJ40)+AK40/2)</f>
        <v>0.1875</v>
      </c>
      <c r="AR40" s="91">
        <f>IF($R40="New in 2025",0.5,SUM($AG40:AK40)+AL40/2)</f>
        <v>0.625</v>
      </c>
      <c r="AS40" s="9"/>
      <c r="AT40" s="93">
        <v>0</v>
      </c>
      <c r="AU40" s="92">
        <v>0</v>
      </c>
      <c r="AV40" s="92">
        <v>0</v>
      </c>
      <c r="AW40" s="92">
        <v>0</v>
      </c>
      <c r="AX40" s="92">
        <v>0</v>
      </c>
      <c r="AY40" s="283">
        <v>0</v>
      </c>
    </row>
    <row r="41" spans="1:52" x14ac:dyDescent="0.3">
      <c r="A41" s="50">
        <v>38</v>
      </c>
      <c r="B41" s="49" t="s">
        <v>14</v>
      </c>
      <c r="C41" s="47">
        <v>2028</v>
      </c>
      <c r="D41" s="51">
        <v>1500</v>
      </c>
      <c r="E41" s="47">
        <v>80</v>
      </c>
      <c r="F41" s="46">
        <f t="shared" si="21"/>
        <v>0</v>
      </c>
      <c r="G41" s="46">
        <f t="shared" si="22"/>
        <v>0</v>
      </c>
      <c r="H41" s="46">
        <f t="shared" si="23"/>
        <v>0.30000000000000004</v>
      </c>
      <c r="I41" s="46">
        <f t="shared" si="24"/>
        <v>0.70000000000000007</v>
      </c>
      <c r="J41" s="46">
        <f t="shared" si="25"/>
        <v>0.8</v>
      </c>
      <c r="K41" s="46">
        <f t="shared" si="26"/>
        <v>0.8</v>
      </c>
      <c r="L41" s="45" t="s">
        <v>24</v>
      </c>
      <c r="N41" s="3" t="s">
        <v>6</v>
      </c>
      <c r="P41" t="s">
        <v>122</v>
      </c>
      <c r="Q41" t="s">
        <v>5</v>
      </c>
      <c r="R41" t="s">
        <v>12</v>
      </c>
      <c r="S41" s="2" t="s">
        <v>8</v>
      </c>
      <c r="T41" s="36">
        <v>0</v>
      </c>
      <c r="U41" s="34">
        <v>0</v>
      </c>
      <c r="V41" s="34">
        <v>1</v>
      </c>
      <c r="W41" s="34">
        <v>0</v>
      </c>
      <c r="X41" s="34">
        <v>0</v>
      </c>
      <c r="Y41" s="35">
        <v>0</v>
      </c>
      <c r="Z41" s="92">
        <f t="shared" si="27"/>
        <v>0</v>
      </c>
      <c r="AA41" s="92">
        <f t="shared" si="28"/>
        <v>0</v>
      </c>
      <c r="AB41" s="92">
        <f t="shared" si="29"/>
        <v>0.8</v>
      </c>
      <c r="AC41" s="92">
        <f t="shared" si="30"/>
        <v>0</v>
      </c>
      <c r="AD41" s="92">
        <f t="shared" si="31"/>
        <v>0</v>
      </c>
      <c r="AE41" s="92">
        <f t="shared" si="32"/>
        <v>0</v>
      </c>
      <c r="AF41" s="44">
        <v>0</v>
      </c>
      <c r="AG41" s="89">
        <f t="shared" si="33"/>
        <v>0</v>
      </c>
      <c r="AH41" s="89">
        <f t="shared" si="34"/>
        <v>0</v>
      </c>
      <c r="AI41" s="89">
        <f t="shared" si="35"/>
        <v>0.60000000000000009</v>
      </c>
      <c r="AJ41" s="89">
        <f t="shared" si="36"/>
        <v>0.2</v>
      </c>
      <c r="AK41" s="89">
        <f t="shared" si="37"/>
        <v>0</v>
      </c>
      <c r="AL41" s="89">
        <f t="shared" si="38"/>
        <v>0</v>
      </c>
      <c r="AM41" s="93">
        <f t="shared" si="39"/>
        <v>0</v>
      </c>
      <c r="AN41" s="92">
        <f>IF($R41="New in 2025",0.5,SUM($AG41:AG41)+AH41/2)</f>
        <v>0</v>
      </c>
      <c r="AO41" s="92">
        <f>IF($R41="New in 2025",0.5,SUM($AG41:AH41)+AI41/2)</f>
        <v>0.30000000000000004</v>
      </c>
      <c r="AP41" s="92">
        <f>IF($R41="New in 2025",0.5,SUM($AG41:AI41)+AJ41/2)</f>
        <v>0.70000000000000007</v>
      </c>
      <c r="AQ41" s="92">
        <f>IF($R41="New in 2025",0.5,SUM($AG41:AJ41)+AK41/2)</f>
        <v>0.8</v>
      </c>
      <c r="AR41" s="91">
        <f>IF($R41="New in 2025",0.5,SUM($AG41:AK41)+AL41/2)</f>
        <v>0.8</v>
      </c>
      <c r="AS41" s="9"/>
      <c r="AT41" s="93">
        <v>0</v>
      </c>
      <c r="AU41" s="92">
        <v>0</v>
      </c>
      <c r="AV41" s="92">
        <v>0</v>
      </c>
      <c r="AW41" s="92">
        <v>0</v>
      </c>
      <c r="AX41" s="92">
        <v>0</v>
      </c>
      <c r="AY41" s="283">
        <v>0</v>
      </c>
    </row>
    <row r="42" spans="1:52" x14ac:dyDescent="0.3">
      <c r="A42" s="50">
        <v>39</v>
      </c>
      <c r="B42" s="49" t="s">
        <v>14</v>
      </c>
      <c r="C42" s="47">
        <v>2029</v>
      </c>
      <c r="D42" s="51">
        <v>500</v>
      </c>
      <c r="E42" s="47">
        <v>50</v>
      </c>
      <c r="F42" s="46">
        <f t="shared" si="21"/>
        <v>0</v>
      </c>
      <c r="G42" s="46">
        <f t="shared" si="22"/>
        <v>0</v>
      </c>
      <c r="H42" s="46">
        <f t="shared" si="23"/>
        <v>0</v>
      </c>
      <c r="I42" s="46">
        <f t="shared" si="24"/>
        <v>0.1875</v>
      </c>
      <c r="J42" s="46">
        <f t="shared" si="25"/>
        <v>0.4375</v>
      </c>
      <c r="K42" s="46">
        <f t="shared" si="26"/>
        <v>0.5</v>
      </c>
      <c r="L42" s="45" t="s">
        <v>24</v>
      </c>
      <c r="N42" s="3" t="s">
        <v>6</v>
      </c>
      <c r="P42" t="s">
        <v>122</v>
      </c>
      <c r="Q42" t="s">
        <v>5</v>
      </c>
      <c r="R42" t="s">
        <v>12</v>
      </c>
      <c r="S42" s="2" t="s">
        <v>8</v>
      </c>
      <c r="T42" s="36">
        <v>0</v>
      </c>
      <c r="U42" s="34">
        <v>0</v>
      </c>
      <c r="V42" s="34">
        <v>0</v>
      </c>
      <c r="W42" s="34">
        <v>1</v>
      </c>
      <c r="X42" s="34">
        <v>0</v>
      </c>
      <c r="Y42" s="35">
        <v>0</v>
      </c>
      <c r="Z42" s="92">
        <f t="shared" si="27"/>
        <v>0</v>
      </c>
      <c r="AA42" s="92">
        <f t="shared" si="28"/>
        <v>0</v>
      </c>
      <c r="AB42" s="92">
        <f t="shared" si="29"/>
        <v>0</v>
      </c>
      <c r="AC42" s="92">
        <f t="shared" si="30"/>
        <v>0.5</v>
      </c>
      <c r="AD42" s="92">
        <f t="shared" si="31"/>
        <v>0</v>
      </c>
      <c r="AE42" s="92">
        <f t="shared" si="32"/>
        <v>0</v>
      </c>
      <c r="AF42" s="44">
        <v>0</v>
      </c>
      <c r="AG42" s="89">
        <f t="shared" si="33"/>
        <v>0</v>
      </c>
      <c r="AH42" s="89">
        <f t="shared" si="34"/>
        <v>0</v>
      </c>
      <c r="AI42" s="89">
        <f t="shared" si="35"/>
        <v>0</v>
      </c>
      <c r="AJ42" s="89">
        <f t="shared" si="36"/>
        <v>0.375</v>
      </c>
      <c r="AK42" s="89">
        <f t="shared" si="37"/>
        <v>0.125</v>
      </c>
      <c r="AL42" s="89">
        <f t="shared" si="38"/>
        <v>0</v>
      </c>
      <c r="AM42" s="93">
        <f t="shared" si="39"/>
        <v>0</v>
      </c>
      <c r="AN42" s="92">
        <f>IF($R42="New in 2025",0.5,SUM($AG42:AG42)+AH42/2)</f>
        <v>0</v>
      </c>
      <c r="AO42" s="92">
        <f>IF($R42="New in 2025",0.5,SUM($AG42:AH42)+AI42/2)</f>
        <v>0</v>
      </c>
      <c r="AP42" s="92">
        <f>IF($R42="New in 2025",0.5,SUM($AG42:AI42)+AJ42/2)</f>
        <v>0.1875</v>
      </c>
      <c r="AQ42" s="92">
        <f>IF($R42="New in 2025",0.5,SUM($AG42:AJ42)+AK42/2)</f>
        <v>0.4375</v>
      </c>
      <c r="AR42" s="91">
        <f>IF($R42="New in 2025",0.5,SUM($AG42:AK42)+AL42/2)</f>
        <v>0.5</v>
      </c>
      <c r="AS42" s="9"/>
      <c r="AT42" s="93">
        <v>0</v>
      </c>
      <c r="AU42" s="92">
        <v>0</v>
      </c>
      <c r="AV42" s="92">
        <v>0</v>
      </c>
      <c r="AW42" s="92">
        <v>0</v>
      </c>
      <c r="AX42" s="92">
        <v>0</v>
      </c>
      <c r="AY42" s="283">
        <v>0</v>
      </c>
    </row>
    <row r="43" spans="1:52" x14ac:dyDescent="0.3">
      <c r="A43" s="50">
        <v>40</v>
      </c>
      <c r="B43" s="49" t="s">
        <v>14</v>
      </c>
      <c r="C43" s="47">
        <v>2027</v>
      </c>
      <c r="D43" s="51">
        <v>1000</v>
      </c>
      <c r="E43" s="47">
        <v>50</v>
      </c>
      <c r="F43" s="46">
        <f t="shared" si="21"/>
        <v>0</v>
      </c>
      <c r="G43" s="46">
        <f t="shared" si="22"/>
        <v>0.1875</v>
      </c>
      <c r="H43" s="46">
        <f t="shared" si="23"/>
        <v>0.4375</v>
      </c>
      <c r="I43" s="46">
        <f t="shared" si="24"/>
        <v>0.5</v>
      </c>
      <c r="J43" s="46">
        <f t="shared" si="25"/>
        <v>0.5</v>
      </c>
      <c r="K43" s="46">
        <f t="shared" si="26"/>
        <v>0.5</v>
      </c>
      <c r="L43" s="45" t="s">
        <v>24</v>
      </c>
      <c r="N43" s="3" t="s">
        <v>6</v>
      </c>
      <c r="P43" t="s">
        <v>122</v>
      </c>
      <c r="Q43" t="s">
        <v>5</v>
      </c>
      <c r="R43" t="s">
        <v>12</v>
      </c>
      <c r="S43" s="2" t="s">
        <v>8</v>
      </c>
      <c r="T43" s="36">
        <v>0</v>
      </c>
      <c r="U43" s="34">
        <v>1</v>
      </c>
      <c r="V43" s="34">
        <v>0</v>
      </c>
      <c r="W43" s="34">
        <v>0</v>
      </c>
      <c r="X43" s="34">
        <v>0</v>
      </c>
      <c r="Y43" s="35">
        <v>0</v>
      </c>
      <c r="Z43" s="92">
        <f t="shared" si="27"/>
        <v>0</v>
      </c>
      <c r="AA43" s="92">
        <f t="shared" si="28"/>
        <v>0.5</v>
      </c>
      <c r="AB43" s="92">
        <f t="shared" si="29"/>
        <v>0</v>
      </c>
      <c r="AC43" s="92">
        <f t="shared" si="30"/>
        <v>0</v>
      </c>
      <c r="AD43" s="92">
        <f t="shared" si="31"/>
        <v>0</v>
      </c>
      <c r="AE43" s="92">
        <f t="shared" si="32"/>
        <v>0</v>
      </c>
      <c r="AF43" s="44">
        <v>0</v>
      </c>
      <c r="AG43" s="89">
        <f t="shared" si="33"/>
        <v>0</v>
      </c>
      <c r="AH43" s="89">
        <f t="shared" si="34"/>
        <v>0.375</v>
      </c>
      <c r="AI43" s="89">
        <f t="shared" si="35"/>
        <v>0.125</v>
      </c>
      <c r="AJ43" s="89">
        <f t="shared" si="36"/>
        <v>0</v>
      </c>
      <c r="AK43" s="89">
        <f t="shared" si="37"/>
        <v>0</v>
      </c>
      <c r="AL43" s="89">
        <f t="shared" si="38"/>
        <v>0</v>
      </c>
      <c r="AM43" s="93">
        <f t="shared" si="39"/>
        <v>0</v>
      </c>
      <c r="AN43" s="92">
        <f>IF($R43="New in 2025",0.5,SUM($AG43:AG43)+AH43/2)</f>
        <v>0.1875</v>
      </c>
      <c r="AO43" s="92">
        <f>IF($R43="New in 2025",0.5,SUM($AG43:AH43)+AI43/2)</f>
        <v>0.4375</v>
      </c>
      <c r="AP43" s="92">
        <f>IF($R43="New in 2025",0.5,SUM($AG43:AI43)+AJ43/2)</f>
        <v>0.5</v>
      </c>
      <c r="AQ43" s="92">
        <f>IF($R43="New in 2025",0.5,SUM($AG43:AJ43)+AK43/2)</f>
        <v>0.5</v>
      </c>
      <c r="AR43" s="91">
        <f>IF($R43="New in 2025",0.5,SUM($AG43:AK43)+AL43/2)</f>
        <v>0.5</v>
      </c>
      <c r="AS43" s="9"/>
      <c r="AT43" s="93">
        <v>0</v>
      </c>
      <c r="AU43" s="92">
        <v>0</v>
      </c>
      <c r="AV43" s="92">
        <v>0</v>
      </c>
      <c r="AW43" s="92">
        <v>0</v>
      </c>
      <c r="AX43" s="92">
        <v>0</v>
      </c>
      <c r="AY43" s="283">
        <v>0</v>
      </c>
    </row>
    <row r="44" spans="1:52" x14ac:dyDescent="0.3">
      <c r="A44" s="50">
        <v>41</v>
      </c>
      <c r="B44" s="49" t="s">
        <v>14</v>
      </c>
      <c r="C44" s="47">
        <v>2025</v>
      </c>
      <c r="D44" s="51">
        <v>800</v>
      </c>
      <c r="E44" s="47">
        <v>100</v>
      </c>
      <c r="F44" s="46">
        <f t="shared" si="21"/>
        <v>0</v>
      </c>
      <c r="G44" s="46">
        <f t="shared" si="22"/>
        <v>0</v>
      </c>
      <c r="H44" s="46">
        <f t="shared" si="23"/>
        <v>0</v>
      </c>
      <c r="I44" s="46">
        <f t="shared" si="24"/>
        <v>0</v>
      </c>
      <c r="J44" s="46">
        <f t="shared" si="25"/>
        <v>0</v>
      </c>
      <c r="K44" s="46">
        <f t="shared" si="26"/>
        <v>0</v>
      </c>
      <c r="L44" s="45" t="s">
        <v>24</v>
      </c>
      <c r="N44" s="3" t="s">
        <v>6</v>
      </c>
      <c r="O44" t="s">
        <v>122</v>
      </c>
      <c r="P44" t="s">
        <v>122</v>
      </c>
      <c r="Q44" t="s">
        <v>4</v>
      </c>
      <c r="S44" s="2" t="s">
        <v>8</v>
      </c>
      <c r="T44" s="36">
        <v>0</v>
      </c>
      <c r="U44" s="34">
        <v>0</v>
      </c>
      <c r="V44" s="34">
        <v>0</v>
      </c>
      <c r="W44" s="34">
        <v>0</v>
      </c>
      <c r="X44" s="34">
        <v>0</v>
      </c>
      <c r="Y44" s="35">
        <v>0</v>
      </c>
      <c r="Z44" s="92">
        <f t="shared" si="27"/>
        <v>0</v>
      </c>
      <c r="AA44" s="92">
        <f t="shared" si="28"/>
        <v>0</v>
      </c>
      <c r="AB44" s="92">
        <f t="shared" si="29"/>
        <v>0</v>
      </c>
      <c r="AC44" s="92">
        <f t="shared" si="30"/>
        <v>0</v>
      </c>
      <c r="AD44" s="92">
        <f t="shared" si="31"/>
        <v>0</v>
      </c>
      <c r="AE44" s="92">
        <f t="shared" si="32"/>
        <v>0</v>
      </c>
      <c r="AF44" s="44">
        <v>1</v>
      </c>
      <c r="AG44" s="89">
        <f t="shared" si="33"/>
        <v>0</v>
      </c>
      <c r="AH44" s="89">
        <f t="shared" si="34"/>
        <v>0</v>
      </c>
      <c r="AI44" s="89">
        <f t="shared" si="35"/>
        <v>0</v>
      </c>
      <c r="AJ44" s="89">
        <f t="shared" si="36"/>
        <v>0</v>
      </c>
      <c r="AK44" s="89">
        <f t="shared" si="37"/>
        <v>0</v>
      </c>
      <c r="AL44" s="89">
        <f t="shared" si="38"/>
        <v>0</v>
      </c>
      <c r="AM44" s="93">
        <f t="shared" si="39"/>
        <v>0</v>
      </c>
      <c r="AN44" s="92">
        <f>IF($R44="New in 2025",0.5,SUM($AG44:AG44)+AH44/2)</f>
        <v>0</v>
      </c>
      <c r="AO44" s="92">
        <f>IF($R44="New in 2025",0.5,SUM($AG44:AH44)+AI44/2)</f>
        <v>0</v>
      </c>
      <c r="AP44" s="92">
        <f>IF($R44="New in 2025",0.5,SUM($AG44:AI44)+AJ44/2)</f>
        <v>0</v>
      </c>
      <c r="AQ44" s="92">
        <f>IF($R44="New in 2025",0.5,SUM($AG44:AJ44)+AK44/2)</f>
        <v>0</v>
      </c>
      <c r="AR44" s="91">
        <f>IF($R44="New in 2025",0.5,SUM($AG44:AK44)+AL44/2)</f>
        <v>0</v>
      </c>
      <c r="AS44" s="9"/>
      <c r="AT44" s="93">
        <v>0</v>
      </c>
      <c r="AU44" s="92">
        <v>0</v>
      </c>
      <c r="AV44" s="92">
        <v>0</v>
      </c>
      <c r="AW44" s="92">
        <v>0</v>
      </c>
      <c r="AX44" s="92">
        <v>0</v>
      </c>
      <c r="AY44" s="283">
        <v>0</v>
      </c>
    </row>
    <row r="45" spans="1:52" x14ac:dyDescent="0.3">
      <c r="A45" s="50">
        <v>42</v>
      </c>
      <c r="B45" s="49" t="s">
        <v>14</v>
      </c>
      <c r="C45" s="47">
        <v>2027</v>
      </c>
      <c r="D45" s="51">
        <v>1500</v>
      </c>
      <c r="E45" s="47">
        <v>50</v>
      </c>
      <c r="F45" s="46">
        <f t="shared" si="21"/>
        <v>0</v>
      </c>
      <c r="G45" s="46">
        <f t="shared" si="22"/>
        <v>0.1875</v>
      </c>
      <c r="H45" s="46">
        <f t="shared" si="23"/>
        <v>0.4375</v>
      </c>
      <c r="I45" s="46">
        <f t="shared" si="24"/>
        <v>0.5</v>
      </c>
      <c r="J45" s="46">
        <f t="shared" si="25"/>
        <v>0.5</v>
      </c>
      <c r="K45" s="46">
        <f t="shared" si="26"/>
        <v>0.5</v>
      </c>
      <c r="L45" s="45" t="s">
        <v>24</v>
      </c>
      <c r="N45" s="3" t="s">
        <v>6</v>
      </c>
      <c r="P45" t="s">
        <v>122</v>
      </c>
      <c r="Q45" t="s">
        <v>5</v>
      </c>
      <c r="R45" t="s">
        <v>12</v>
      </c>
      <c r="S45" s="2" t="s">
        <v>8</v>
      </c>
      <c r="T45" s="36">
        <v>0</v>
      </c>
      <c r="U45" s="34">
        <v>1</v>
      </c>
      <c r="V45" s="34">
        <v>0</v>
      </c>
      <c r="W45" s="34">
        <v>0</v>
      </c>
      <c r="X45" s="34">
        <v>0</v>
      </c>
      <c r="Y45" s="35">
        <v>0</v>
      </c>
      <c r="Z45" s="92">
        <f t="shared" si="27"/>
        <v>0</v>
      </c>
      <c r="AA45" s="92">
        <f t="shared" si="28"/>
        <v>0.5</v>
      </c>
      <c r="AB45" s="92">
        <f t="shared" si="29"/>
        <v>0</v>
      </c>
      <c r="AC45" s="92">
        <f t="shared" si="30"/>
        <v>0</v>
      </c>
      <c r="AD45" s="92">
        <f t="shared" si="31"/>
        <v>0</v>
      </c>
      <c r="AE45" s="92">
        <f t="shared" si="32"/>
        <v>0</v>
      </c>
      <c r="AF45" s="44">
        <v>0</v>
      </c>
      <c r="AG45" s="89">
        <f t="shared" si="33"/>
        <v>0</v>
      </c>
      <c r="AH45" s="89">
        <f t="shared" si="34"/>
        <v>0.375</v>
      </c>
      <c r="AI45" s="89">
        <f t="shared" si="35"/>
        <v>0.125</v>
      </c>
      <c r="AJ45" s="89">
        <f t="shared" si="36"/>
        <v>0</v>
      </c>
      <c r="AK45" s="89">
        <f t="shared" si="37"/>
        <v>0</v>
      </c>
      <c r="AL45" s="89">
        <f t="shared" si="38"/>
        <v>0</v>
      </c>
      <c r="AM45" s="93">
        <f t="shared" si="39"/>
        <v>0</v>
      </c>
      <c r="AN45" s="92">
        <f>IF($R45="New in 2025",0.5,SUM($AG45:AG45)+AH45/2)</f>
        <v>0.1875</v>
      </c>
      <c r="AO45" s="92">
        <f>IF($R45="New in 2025",0.5,SUM($AG45:AH45)+AI45/2)</f>
        <v>0.4375</v>
      </c>
      <c r="AP45" s="92">
        <f>IF($R45="New in 2025",0.5,SUM($AG45:AI45)+AJ45/2)</f>
        <v>0.5</v>
      </c>
      <c r="AQ45" s="92">
        <f>IF($R45="New in 2025",0.5,SUM($AG45:AJ45)+AK45/2)</f>
        <v>0.5</v>
      </c>
      <c r="AR45" s="91">
        <f>IF($R45="New in 2025",0.5,SUM($AG45:AK45)+AL45/2)</f>
        <v>0.5</v>
      </c>
      <c r="AS45" s="9"/>
      <c r="AT45" s="93">
        <v>0</v>
      </c>
      <c r="AU45" s="92">
        <v>0</v>
      </c>
      <c r="AV45" s="92">
        <v>0</v>
      </c>
      <c r="AW45" s="92">
        <v>0</v>
      </c>
      <c r="AX45" s="92">
        <v>0</v>
      </c>
      <c r="AY45" s="283">
        <v>0</v>
      </c>
    </row>
    <row r="46" spans="1:52" x14ac:dyDescent="0.3">
      <c r="A46" s="50">
        <v>43</v>
      </c>
      <c r="B46" s="49" t="s">
        <v>25</v>
      </c>
      <c r="C46" s="47">
        <v>2028</v>
      </c>
      <c r="D46" s="51">
        <v>4808</v>
      </c>
      <c r="E46" s="47">
        <v>50</v>
      </c>
      <c r="F46" s="46">
        <f t="shared" si="21"/>
        <v>0</v>
      </c>
      <c r="G46" s="46">
        <f t="shared" si="22"/>
        <v>0</v>
      </c>
      <c r="H46" s="46">
        <f t="shared" si="23"/>
        <v>0.1875</v>
      </c>
      <c r="I46" s="46">
        <f t="shared" si="24"/>
        <v>0.625</v>
      </c>
      <c r="J46" s="46">
        <f t="shared" si="25"/>
        <v>0.9375</v>
      </c>
      <c r="K46" s="46">
        <f t="shared" si="26"/>
        <v>1.1875</v>
      </c>
      <c r="L46" s="45" t="s">
        <v>13</v>
      </c>
      <c r="N46" s="3" t="s">
        <v>3</v>
      </c>
      <c r="P46" t="s">
        <v>122</v>
      </c>
      <c r="Q46" t="s">
        <v>5</v>
      </c>
      <c r="R46" t="s">
        <v>12</v>
      </c>
      <c r="S46" s="2" t="s">
        <v>8</v>
      </c>
      <c r="T46" s="36">
        <v>0</v>
      </c>
      <c r="U46" s="34">
        <v>0</v>
      </c>
      <c r="V46" s="34">
        <v>1</v>
      </c>
      <c r="W46" s="34">
        <v>1</v>
      </c>
      <c r="X46" s="34">
        <v>0</v>
      </c>
      <c r="Y46" s="35">
        <v>1</v>
      </c>
      <c r="Z46" s="92">
        <f t="shared" si="27"/>
        <v>0</v>
      </c>
      <c r="AA46" s="92">
        <f t="shared" si="28"/>
        <v>0</v>
      </c>
      <c r="AB46" s="92">
        <f t="shared" si="29"/>
        <v>0.5</v>
      </c>
      <c r="AC46" s="92">
        <f t="shared" si="30"/>
        <v>0.5</v>
      </c>
      <c r="AD46" s="92">
        <f t="shared" si="31"/>
        <v>0</v>
      </c>
      <c r="AE46" s="92">
        <f t="shared" si="32"/>
        <v>0.5</v>
      </c>
      <c r="AF46" s="44">
        <v>0</v>
      </c>
      <c r="AG46" s="89">
        <f t="shared" si="33"/>
        <v>0</v>
      </c>
      <c r="AH46" s="89">
        <f t="shared" si="34"/>
        <v>0</v>
      </c>
      <c r="AI46" s="89">
        <f t="shared" si="35"/>
        <v>0.375</v>
      </c>
      <c r="AJ46" s="89">
        <f t="shared" si="36"/>
        <v>0.5</v>
      </c>
      <c r="AK46" s="89">
        <f t="shared" si="37"/>
        <v>0.125</v>
      </c>
      <c r="AL46" s="89">
        <f t="shared" si="38"/>
        <v>0.375</v>
      </c>
      <c r="AM46" s="93">
        <f t="shared" si="39"/>
        <v>0</v>
      </c>
      <c r="AN46" s="92">
        <f>IF($R46="New in 2025",0.5,SUM($AG46:AG46)+AH46/2)</f>
        <v>0</v>
      </c>
      <c r="AO46" s="92">
        <f>IF($R46="New in 2025",0.5,SUM($AG46:AH46)+AI46/2)</f>
        <v>0.1875</v>
      </c>
      <c r="AP46" s="92">
        <f>IF($R46="New in 2025",0.5,SUM($AG46:AI46)+AJ46/2)</f>
        <v>0.625</v>
      </c>
      <c r="AQ46" s="92">
        <f>IF($R46="New in 2025",0.5,SUM($AG46:AJ46)+AK46/2)</f>
        <v>0.9375</v>
      </c>
      <c r="AR46" s="91">
        <f>IF($R46="New in 2025",0.5,SUM($AG46:AK46)+AL46/2)</f>
        <v>1.1875</v>
      </c>
      <c r="AS46" s="9"/>
      <c r="AT46" s="93">
        <v>0</v>
      </c>
      <c r="AU46" s="92">
        <v>0</v>
      </c>
      <c r="AV46" s="92">
        <v>0</v>
      </c>
      <c r="AW46" s="92">
        <v>0</v>
      </c>
      <c r="AX46" s="92">
        <v>0</v>
      </c>
      <c r="AY46" s="283">
        <v>0</v>
      </c>
    </row>
    <row r="47" spans="1:52" x14ac:dyDescent="0.3">
      <c r="A47" s="50">
        <v>44</v>
      </c>
      <c r="B47" s="49" t="s">
        <v>19</v>
      </c>
      <c r="C47" s="47">
        <v>2025</v>
      </c>
      <c r="D47" s="51">
        <v>3800</v>
      </c>
      <c r="E47" s="47">
        <v>100</v>
      </c>
      <c r="F47" s="46">
        <f t="shared" si="21"/>
        <v>0.375</v>
      </c>
      <c r="G47" s="46">
        <f t="shared" si="22"/>
        <v>0.875</v>
      </c>
      <c r="H47" s="46">
        <f t="shared" si="23"/>
        <v>1</v>
      </c>
      <c r="I47" s="46">
        <f t="shared" si="24"/>
        <v>1</v>
      </c>
      <c r="J47" s="46">
        <f t="shared" si="25"/>
        <v>1</v>
      </c>
      <c r="K47" s="46">
        <f t="shared" si="26"/>
        <v>1</v>
      </c>
      <c r="L47" s="45" t="s">
        <v>24</v>
      </c>
      <c r="N47" s="3" t="s">
        <v>6</v>
      </c>
      <c r="P47" t="s">
        <v>123</v>
      </c>
      <c r="Q47" t="s">
        <v>5</v>
      </c>
      <c r="S47" s="2" t="s">
        <v>8</v>
      </c>
      <c r="T47" s="36">
        <v>1</v>
      </c>
      <c r="U47" s="34">
        <v>0</v>
      </c>
      <c r="V47" s="34">
        <v>0</v>
      </c>
      <c r="W47" s="34">
        <v>0</v>
      </c>
      <c r="X47" s="34">
        <v>0</v>
      </c>
      <c r="Y47" s="35">
        <v>0</v>
      </c>
      <c r="Z47" s="92">
        <f t="shared" si="27"/>
        <v>1</v>
      </c>
      <c r="AA47" s="92">
        <f t="shared" si="28"/>
        <v>0</v>
      </c>
      <c r="AB47" s="92">
        <f t="shared" si="29"/>
        <v>0</v>
      </c>
      <c r="AC47" s="92">
        <f t="shared" si="30"/>
        <v>0</v>
      </c>
      <c r="AD47" s="92">
        <f t="shared" si="31"/>
        <v>0</v>
      </c>
      <c r="AE47" s="92">
        <f t="shared" si="32"/>
        <v>0</v>
      </c>
      <c r="AF47" s="293">
        <v>0</v>
      </c>
      <c r="AG47" s="294">
        <f t="shared" si="33"/>
        <v>0.75</v>
      </c>
      <c r="AH47" s="294">
        <f>IF($AF47=1,AA47,Z47*(1-0.75)+AA47*0.75)</f>
        <v>0.25</v>
      </c>
      <c r="AI47" s="89">
        <f t="shared" si="35"/>
        <v>0</v>
      </c>
      <c r="AJ47" s="89">
        <f t="shared" si="36"/>
        <v>0</v>
      </c>
      <c r="AK47" s="89">
        <f t="shared" si="37"/>
        <v>0</v>
      </c>
      <c r="AL47" s="89">
        <f t="shared" si="38"/>
        <v>0</v>
      </c>
      <c r="AM47" s="93">
        <f t="shared" si="39"/>
        <v>0.375</v>
      </c>
      <c r="AN47" s="292">
        <f>IF($R47="New in 2025",0.5,SUM($AG47:AG47)+AH47/2)</f>
        <v>0.875</v>
      </c>
      <c r="AO47" s="92">
        <f>IF($R47="New in 2025",0.5,SUM($AG47:AH47)+AI47/2)</f>
        <v>1</v>
      </c>
      <c r="AP47" s="92">
        <f>IF($R47="New in 2025",0.5,SUM($AG47:AI47)+AJ47/2)</f>
        <v>1</v>
      </c>
      <c r="AQ47" s="92">
        <f>IF($R47="New in 2025",0.5,SUM($AG47:AJ47)+AK47/2)</f>
        <v>1</v>
      </c>
      <c r="AR47" s="91">
        <f>IF($R47="New in 2025",0.5,SUM($AG47:AK47)+AL47/2)</f>
        <v>1</v>
      </c>
      <c r="AS47" s="9"/>
      <c r="AT47" s="93">
        <v>0.125</v>
      </c>
      <c r="AU47" s="92">
        <v>-0.375</v>
      </c>
      <c r="AV47" s="92">
        <v>-0.5</v>
      </c>
      <c r="AW47" s="92">
        <v>-0.5</v>
      </c>
      <c r="AX47" s="92">
        <v>-0.5</v>
      </c>
      <c r="AY47" s="283">
        <v>-0.5</v>
      </c>
      <c r="AZ47" s="1" t="s">
        <v>55</v>
      </c>
    </row>
    <row r="48" spans="1:52" x14ac:dyDescent="0.3">
      <c r="A48" s="50">
        <v>45</v>
      </c>
      <c r="B48" s="49" t="s">
        <v>19</v>
      </c>
      <c r="C48" s="47">
        <v>2029</v>
      </c>
      <c r="D48" s="51">
        <v>4000</v>
      </c>
      <c r="E48" s="47">
        <v>50</v>
      </c>
      <c r="F48" s="46">
        <f t="shared" si="21"/>
        <v>0</v>
      </c>
      <c r="G48" s="46">
        <f t="shared" si="22"/>
        <v>0</v>
      </c>
      <c r="H48" s="46">
        <f t="shared" si="23"/>
        <v>0</v>
      </c>
      <c r="I48" s="46">
        <f t="shared" si="24"/>
        <v>0.1875</v>
      </c>
      <c r="J48" s="46">
        <f t="shared" si="25"/>
        <v>0.4375</v>
      </c>
      <c r="K48" s="46">
        <f t="shared" si="26"/>
        <v>0.5</v>
      </c>
      <c r="L48" s="45" t="s">
        <v>15</v>
      </c>
      <c r="N48" s="3" t="s">
        <v>6</v>
      </c>
      <c r="P48" t="s">
        <v>123</v>
      </c>
      <c r="Q48" t="s">
        <v>5</v>
      </c>
      <c r="R48" t="s">
        <v>12</v>
      </c>
      <c r="S48" s="2" t="s">
        <v>8</v>
      </c>
      <c r="T48" s="55">
        <v>0</v>
      </c>
      <c r="U48" s="34">
        <v>0</v>
      </c>
      <c r="V48" s="34">
        <v>0</v>
      </c>
      <c r="W48" s="54">
        <v>1</v>
      </c>
      <c r="X48" s="34">
        <v>0</v>
      </c>
      <c r="Y48" s="35">
        <v>0</v>
      </c>
      <c r="Z48" s="92">
        <f t="shared" si="27"/>
        <v>0</v>
      </c>
      <c r="AA48" s="92">
        <f t="shared" si="28"/>
        <v>0</v>
      </c>
      <c r="AB48" s="92">
        <f t="shared" si="29"/>
        <v>0</v>
      </c>
      <c r="AC48" s="92">
        <f t="shared" si="30"/>
        <v>0.5</v>
      </c>
      <c r="AD48" s="92">
        <f t="shared" si="31"/>
        <v>0</v>
      </c>
      <c r="AE48" s="92">
        <f t="shared" si="32"/>
        <v>0</v>
      </c>
      <c r="AF48" s="44">
        <v>0</v>
      </c>
      <c r="AG48" s="89">
        <f t="shared" si="33"/>
        <v>0</v>
      </c>
      <c r="AH48" s="89">
        <f t="shared" si="34"/>
        <v>0</v>
      </c>
      <c r="AI48" s="89">
        <f t="shared" si="35"/>
        <v>0</v>
      </c>
      <c r="AJ48" s="89">
        <f t="shared" si="36"/>
        <v>0.375</v>
      </c>
      <c r="AK48" s="89">
        <f t="shared" si="37"/>
        <v>0.125</v>
      </c>
      <c r="AL48" s="89">
        <f t="shared" si="38"/>
        <v>0</v>
      </c>
      <c r="AM48" s="93">
        <f t="shared" si="39"/>
        <v>0</v>
      </c>
      <c r="AN48" s="92">
        <f>IF($R48="New in 2025",0.5,SUM($AG48:AG48)+AH48/2)</f>
        <v>0</v>
      </c>
      <c r="AO48" s="92">
        <f>IF($R48="New in 2025",0.5,SUM($AG48:AH48)+AI48/2)</f>
        <v>0</v>
      </c>
      <c r="AP48" s="92">
        <f>IF($R48="New in 2025",0.5,SUM($AG48:AI48)+AJ48/2)</f>
        <v>0.1875</v>
      </c>
      <c r="AQ48" s="92">
        <f>IF($R48="New in 2025",0.5,SUM($AG48:AJ48)+AK48/2)</f>
        <v>0.4375</v>
      </c>
      <c r="AR48" s="91">
        <f>IF($R48="New in 2025",0.5,SUM($AG48:AK48)+AL48/2)</f>
        <v>0.5</v>
      </c>
      <c r="AS48" s="9"/>
      <c r="AT48" s="93">
        <v>-0.1875</v>
      </c>
      <c r="AU48" s="92">
        <v>-0.4375</v>
      </c>
      <c r="AV48" s="92">
        <v>-0.5</v>
      </c>
      <c r="AW48" s="92">
        <v>-0.3125</v>
      </c>
      <c r="AX48" s="92">
        <v>-6.25E-2</v>
      </c>
      <c r="AY48" s="283">
        <v>0</v>
      </c>
      <c r="AZ48" s="1" t="s">
        <v>22</v>
      </c>
    </row>
    <row r="49" spans="1:52" x14ac:dyDescent="0.3">
      <c r="A49" s="50">
        <v>46</v>
      </c>
      <c r="B49" s="49" t="s">
        <v>19</v>
      </c>
      <c r="C49" s="47">
        <v>2026</v>
      </c>
      <c r="D49" s="51">
        <v>2788</v>
      </c>
      <c r="E49" s="47">
        <v>50</v>
      </c>
      <c r="F49" s="46">
        <f t="shared" si="21"/>
        <v>0.1875</v>
      </c>
      <c r="G49" s="46">
        <f t="shared" si="22"/>
        <v>0.4375</v>
      </c>
      <c r="H49" s="46">
        <f t="shared" si="23"/>
        <v>0.5</v>
      </c>
      <c r="I49" s="46">
        <f t="shared" si="24"/>
        <v>0.5</v>
      </c>
      <c r="J49" s="46">
        <f t="shared" si="25"/>
        <v>0.5</v>
      </c>
      <c r="K49" s="46">
        <f t="shared" si="26"/>
        <v>0.5</v>
      </c>
      <c r="L49" s="45" t="s">
        <v>13</v>
      </c>
      <c r="N49" s="3" t="s">
        <v>3</v>
      </c>
      <c r="P49" t="s">
        <v>122</v>
      </c>
      <c r="Q49" t="s">
        <v>5</v>
      </c>
      <c r="R49" t="s">
        <v>12</v>
      </c>
      <c r="S49" s="2" t="s">
        <v>8</v>
      </c>
      <c r="T49" s="36">
        <v>1</v>
      </c>
      <c r="U49" s="34">
        <v>0</v>
      </c>
      <c r="V49" s="34">
        <v>0</v>
      </c>
      <c r="W49" s="34">
        <v>0</v>
      </c>
      <c r="X49" s="34">
        <v>0</v>
      </c>
      <c r="Y49" s="35">
        <v>0</v>
      </c>
      <c r="Z49" s="92">
        <f t="shared" si="27"/>
        <v>0.5</v>
      </c>
      <c r="AA49" s="92">
        <f t="shared" si="28"/>
        <v>0</v>
      </c>
      <c r="AB49" s="92">
        <f t="shared" si="29"/>
        <v>0</v>
      </c>
      <c r="AC49" s="92">
        <f t="shared" si="30"/>
        <v>0</v>
      </c>
      <c r="AD49" s="92">
        <f t="shared" si="31"/>
        <v>0</v>
      </c>
      <c r="AE49" s="92">
        <f t="shared" si="32"/>
        <v>0</v>
      </c>
      <c r="AF49" s="44">
        <v>0</v>
      </c>
      <c r="AG49" s="89">
        <f t="shared" si="33"/>
        <v>0.375</v>
      </c>
      <c r="AH49" s="89">
        <f t="shared" si="34"/>
        <v>0.125</v>
      </c>
      <c r="AI49" s="89">
        <f t="shared" si="35"/>
        <v>0</v>
      </c>
      <c r="AJ49" s="89">
        <f t="shared" si="36"/>
        <v>0</v>
      </c>
      <c r="AK49" s="89">
        <f t="shared" si="37"/>
        <v>0</v>
      </c>
      <c r="AL49" s="89">
        <f t="shared" si="38"/>
        <v>0</v>
      </c>
      <c r="AM49" s="93">
        <f>AG49/2</f>
        <v>0.1875</v>
      </c>
      <c r="AN49" s="92">
        <f>IF($R49="New in 2025",0.5,SUM($AG49:AG49)+AH49/2)</f>
        <v>0.4375</v>
      </c>
      <c r="AO49" s="92">
        <f>IF($R49="New in 2025",0.5,SUM($AG49:AH49)+AI49/2)</f>
        <v>0.5</v>
      </c>
      <c r="AP49" s="92">
        <f>IF($R49="New in 2025",0.5,SUM($AG49:AI49)+AJ49/2)</f>
        <v>0.5</v>
      </c>
      <c r="AQ49" s="92">
        <f>IF($R49="New in 2025",0.5,SUM($AG49:AJ49)+AK49/2)</f>
        <v>0.5</v>
      </c>
      <c r="AR49" s="91">
        <f>IF($R49="New in 2025",0.5,SUM($AG49:AK49)+AL49/2)</f>
        <v>0.5</v>
      </c>
      <c r="AS49" s="9"/>
      <c r="AT49" s="93">
        <v>0</v>
      </c>
      <c r="AU49" s="92">
        <v>0</v>
      </c>
      <c r="AV49" s="92">
        <v>0</v>
      </c>
      <c r="AW49" s="92">
        <v>0</v>
      </c>
      <c r="AX49" s="92">
        <v>0</v>
      </c>
      <c r="AY49" s="283">
        <v>0</v>
      </c>
    </row>
    <row r="50" spans="1:52" x14ac:dyDescent="0.3">
      <c r="A50" s="50">
        <v>47</v>
      </c>
      <c r="B50" s="49" t="s">
        <v>14</v>
      </c>
      <c r="C50" s="47">
        <v>2026</v>
      </c>
      <c r="D50" s="51">
        <v>903</v>
      </c>
      <c r="E50" s="47">
        <v>80</v>
      </c>
      <c r="F50" s="46">
        <f t="shared" si="21"/>
        <v>0.30000000000000004</v>
      </c>
      <c r="G50" s="46">
        <f t="shared" si="22"/>
        <v>0.70000000000000007</v>
      </c>
      <c r="H50" s="46">
        <f t="shared" si="23"/>
        <v>0.8</v>
      </c>
      <c r="I50" s="46">
        <f t="shared" si="24"/>
        <v>0.8</v>
      </c>
      <c r="J50" s="46">
        <f t="shared" si="25"/>
        <v>0.8</v>
      </c>
      <c r="K50" s="46">
        <f t="shared" si="26"/>
        <v>0.8</v>
      </c>
      <c r="L50" s="45" t="s">
        <v>15</v>
      </c>
      <c r="N50" s="3" t="s">
        <v>6</v>
      </c>
      <c r="P50" t="s">
        <v>122</v>
      </c>
      <c r="Q50" t="s">
        <v>5</v>
      </c>
      <c r="R50" t="s">
        <v>12</v>
      </c>
      <c r="S50" s="2" t="s">
        <v>8</v>
      </c>
      <c r="T50" s="36">
        <v>1</v>
      </c>
      <c r="U50" s="34">
        <v>0</v>
      </c>
      <c r="V50" s="34">
        <v>0</v>
      </c>
      <c r="W50" s="34">
        <v>0</v>
      </c>
      <c r="X50" s="34">
        <v>0</v>
      </c>
      <c r="Y50" s="35">
        <v>0</v>
      </c>
      <c r="Z50" s="92">
        <f t="shared" si="27"/>
        <v>0.8</v>
      </c>
      <c r="AA50" s="92">
        <f t="shared" si="28"/>
        <v>0</v>
      </c>
      <c r="AB50" s="92">
        <f t="shared" si="29"/>
        <v>0</v>
      </c>
      <c r="AC50" s="92">
        <f t="shared" si="30"/>
        <v>0</v>
      </c>
      <c r="AD50" s="92">
        <f t="shared" si="31"/>
        <v>0</v>
      </c>
      <c r="AE50" s="92">
        <f t="shared" si="32"/>
        <v>0</v>
      </c>
      <c r="AF50" s="44">
        <v>0</v>
      </c>
      <c r="AG50" s="89">
        <f t="shared" si="33"/>
        <v>0.60000000000000009</v>
      </c>
      <c r="AH50" s="89">
        <f t="shared" si="34"/>
        <v>0.2</v>
      </c>
      <c r="AI50" s="89">
        <f t="shared" si="35"/>
        <v>0</v>
      </c>
      <c r="AJ50" s="89">
        <f t="shared" si="36"/>
        <v>0</v>
      </c>
      <c r="AK50" s="89">
        <f t="shared" si="37"/>
        <v>0</v>
      </c>
      <c r="AL50" s="89">
        <f t="shared" si="38"/>
        <v>0</v>
      </c>
      <c r="AM50" s="93">
        <f t="shared" si="39"/>
        <v>0.30000000000000004</v>
      </c>
      <c r="AN50" s="92">
        <f>IF($R50="New in 2025",0.5,SUM($AG50:AG50)+AH50/2)</f>
        <v>0.70000000000000007</v>
      </c>
      <c r="AO50" s="92">
        <f>IF($R50="New in 2025",0.5,SUM($AG50:AH50)+AI50/2)</f>
        <v>0.8</v>
      </c>
      <c r="AP50" s="92">
        <f>IF($R50="New in 2025",0.5,SUM($AG50:AI50)+AJ50/2)</f>
        <v>0.8</v>
      </c>
      <c r="AQ50" s="92">
        <f>IF($R50="New in 2025",0.5,SUM($AG50:AJ50)+AK50/2)</f>
        <v>0.8</v>
      </c>
      <c r="AR50" s="91">
        <f>IF($R50="New in 2025",0.5,SUM($AG50:AK50)+AL50/2)</f>
        <v>0.8</v>
      </c>
      <c r="AS50" s="9"/>
      <c r="AT50" s="93">
        <v>0</v>
      </c>
      <c r="AU50" s="92">
        <v>0</v>
      </c>
      <c r="AV50" s="92">
        <v>0</v>
      </c>
      <c r="AW50" s="92">
        <v>0</v>
      </c>
      <c r="AX50" s="92">
        <v>0</v>
      </c>
      <c r="AY50" s="283">
        <v>0</v>
      </c>
    </row>
    <row r="51" spans="1:52" x14ac:dyDescent="0.3">
      <c r="A51" s="50">
        <v>48</v>
      </c>
      <c r="B51" s="49" t="s">
        <v>14</v>
      </c>
      <c r="C51" s="47">
        <v>2026</v>
      </c>
      <c r="D51" s="51">
        <v>750</v>
      </c>
      <c r="E51" s="47">
        <v>50</v>
      </c>
      <c r="F51" s="46">
        <f t="shared" si="21"/>
        <v>0.1875</v>
      </c>
      <c r="G51" s="46">
        <f t="shared" si="22"/>
        <v>0.4375</v>
      </c>
      <c r="H51" s="46">
        <f t="shared" si="23"/>
        <v>0.5</v>
      </c>
      <c r="I51" s="46">
        <f t="shared" si="24"/>
        <v>0.5</v>
      </c>
      <c r="J51" s="46">
        <f t="shared" si="25"/>
        <v>0.5</v>
      </c>
      <c r="K51" s="46">
        <f t="shared" si="26"/>
        <v>0.5</v>
      </c>
      <c r="L51" s="45" t="s">
        <v>17</v>
      </c>
      <c r="N51" s="3" t="s">
        <v>6</v>
      </c>
      <c r="P51" t="s">
        <v>122</v>
      </c>
      <c r="Q51" t="s">
        <v>5</v>
      </c>
      <c r="R51" t="s">
        <v>12</v>
      </c>
      <c r="S51" s="2" t="s">
        <v>8</v>
      </c>
      <c r="T51" s="36">
        <v>1</v>
      </c>
      <c r="U51" s="34">
        <v>0</v>
      </c>
      <c r="V51" s="34">
        <v>0</v>
      </c>
      <c r="W51" s="34">
        <v>0</v>
      </c>
      <c r="X51" s="34">
        <v>0</v>
      </c>
      <c r="Y51" s="35">
        <v>0</v>
      </c>
      <c r="Z51" s="92">
        <f t="shared" si="27"/>
        <v>0.5</v>
      </c>
      <c r="AA51" s="92">
        <f t="shared" si="28"/>
        <v>0</v>
      </c>
      <c r="AB51" s="92">
        <f t="shared" si="29"/>
        <v>0</v>
      </c>
      <c r="AC51" s="92">
        <f t="shared" si="30"/>
        <v>0</v>
      </c>
      <c r="AD51" s="92">
        <f t="shared" si="31"/>
        <v>0</v>
      </c>
      <c r="AE51" s="92">
        <f t="shared" si="32"/>
        <v>0</v>
      </c>
      <c r="AF51" s="44">
        <v>0</v>
      </c>
      <c r="AG51" s="89">
        <f t="shared" si="33"/>
        <v>0.375</v>
      </c>
      <c r="AH51" s="89">
        <f t="shared" si="34"/>
        <v>0.125</v>
      </c>
      <c r="AI51" s="89">
        <f t="shared" si="35"/>
        <v>0</v>
      </c>
      <c r="AJ51" s="89">
        <f t="shared" si="36"/>
        <v>0</v>
      </c>
      <c r="AK51" s="89">
        <f t="shared" si="37"/>
        <v>0</v>
      </c>
      <c r="AL51" s="89">
        <f t="shared" si="38"/>
        <v>0</v>
      </c>
      <c r="AM51" s="93">
        <f t="shared" si="39"/>
        <v>0.1875</v>
      </c>
      <c r="AN51" s="92">
        <f>IF($R51="New in 2025",0.5,SUM($AG51:AG51)+AH51/2)</f>
        <v>0.4375</v>
      </c>
      <c r="AO51" s="92">
        <f>IF($R51="New in 2025",0.5,SUM($AG51:AH51)+AI51/2)</f>
        <v>0.5</v>
      </c>
      <c r="AP51" s="92">
        <f>IF($R51="New in 2025",0.5,SUM($AG51:AI51)+AJ51/2)</f>
        <v>0.5</v>
      </c>
      <c r="AQ51" s="92">
        <f>IF($R51="New in 2025",0.5,SUM($AG51:AJ51)+AK51/2)</f>
        <v>0.5</v>
      </c>
      <c r="AR51" s="91">
        <f>IF($R51="New in 2025",0.5,SUM($AG51:AK51)+AL51/2)</f>
        <v>0.5</v>
      </c>
      <c r="AS51" s="9"/>
      <c r="AT51" s="93">
        <v>0</v>
      </c>
      <c r="AU51" s="92">
        <v>0</v>
      </c>
      <c r="AV51" s="92">
        <v>0</v>
      </c>
      <c r="AW51" s="92">
        <v>0</v>
      </c>
      <c r="AX51" s="92">
        <v>0</v>
      </c>
      <c r="AY51" s="283">
        <v>0</v>
      </c>
    </row>
    <row r="52" spans="1:52" x14ac:dyDescent="0.3">
      <c r="A52" s="50">
        <v>49</v>
      </c>
      <c r="B52" s="49" t="s">
        <v>19</v>
      </c>
      <c r="C52" s="47">
        <v>2026</v>
      </c>
      <c r="D52" s="51">
        <v>1000</v>
      </c>
      <c r="E52" s="47">
        <v>80</v>
      </c>
      <c r="F52" s="46">
        <f t="shared" si="21"/>
        <v>0.30000000000000004</v>
      </c>
      <c r="G52" s="46">
        <f t="shared" si="22"/>
        <v>0.70000000000000007</v>
      </c>
      <c r="H52" s="46">
        <f t="shared" si="23"/>
        <v>0.8</v>
      </c>
      <c r="I52" s="46">
        <f t="shared" si="24"/>
        <v>0.8</v>
      </c>
      <c r="J52" s="46">
        <f t="shared" si="25"/>
        <v>0.8</v>
      </c>
      <c r="K52" s="46">
        <f t="shared" si="26"/>
        <v>0.8</v>
      </c>
      <c r="L52" s="45" t="s">
        <v>17</v>
      </c>
      <c r="N52" s="3" t="s">
        <v>6</v>
      </c>
      <c r="P52" t="s">
        <v>122</v>
      </c>
      <c r="Q52" t="s">
        <v>5</v>
      </c>
      <c r="R52" t="s">
        <v>12</v>
      </c>
      <c r="S52" s="2" t="s">
        <v>8</v>
      </c>
      <c r="T52" s="36">
        <v>1</v>
      </c>
      <c r="U52" s="34">
        <v>0</v>
      </c>
      <c r="V52" s="34">
        <v>0</v>
      </c>
      <c r="W52" s="34">
        <v>0</v>
      </c>
      <c r="X52" s="34">
        <v>0</v>
      </c>
      <c r="Y52" s="35">
        <v>0</v>
      </c>
      <c r="Z52" s="92">
        <f t="shared" si="27"/>
        <v>0.8</v>
      </c>
      <c r="AA52" s="92">
        <f t="shared" si="28"/>
        <v>0</v>
      </c>
      <c r="AB52" s="92">
        <f t="shared" si="29"/>
        <v>0</v>
      </c>
      <c r="AC52" s="92">
        <f t="shared" si="30"/>
        <v>0</v>
      </c>
      <c r="AD52" s="92">
        <f t="shared" si="31"/>
        <v>0</v>
      </c>
      <c r="AE52" s="92">
        <f t="shared" si="32"/>
        <v>0</v>
      </c>
      <c r="AF52" s="44">
        <v>0</v>
      </c>
      <c r="AG52" s="89">
        <f t="shared" si="33"/>
        <v>0.60000000000000009</v>
      </c>
      <c r="AH52" s="89">
        <f t="shared" si="34"/>
        <v>0.2</v>
      </c>
      <c r="AI52" s="89">
        <f t="shared" si="35"/>
        <v>0</v>
      </c>
      <c r="AJ52" s="89">
        <f t="shared" si="36"/>
        <v>0</v>
      </c>
      <c r="AK52" s="89">
        <f t="shared" si="37"/>
        <v>0</v>
      </c>
      <c r="AL52" s="89">
        <f t="shared" si="38"/>
        <v>0</v>
      </c>
      <c r="AM52" s="93">
        <f t="shared" si="39"/>
        <v>0.30000000000000004</v>
      </c>
      <c r="AN52" s="92">
        <f>IF($R52="New in 2025",0.5,SUM($AG52:AG52)+AH52/2)</f>
        <v>0.70000000000000007</v>
      </c>
      <c r="AO52" s="92">
        <f>IF($R52="New in 2025",0.5,SUM($AG52:AH52)+AI52/2)</f>
        <v>0.8</v>
      </c>
      <c r="AP52" s="92">
        <f>IF($R52="New in 2025",0.5,SUM($AG52:AI52)+AJ52/2)</f>
        <v>0.8</v>
      </c>
      <c r="AQ52" s="92">
        <f>IF($R52="New in 2025",0.5,SUM($AG52:AJ52)+AK52/2)</f>
        <v>0.8</v>
      </c>
      <c r="AR52" s="91">
        <f>IF($R52="New in 2025",0.5,SUM($AG52:AK52)+AL52/2)</f>
        <v>0.8</v>
      </c>
      <c r="AS52" s="9"/>
      <c r="AT52" s="93">
        <v>0</v>
      </c>
      <c r="AU52" s="92">
        <v>0</v>
      </c>
      <c r="AV52" s="92">
        <v>0</v>
      </c>
      <c r="AW52" s="92">
        <v>0</v>
      </c>
      <c r="AX52" s="92">
        <v>0</v>
      </c>
      <c r="AY52" s="283">
        <v>0</v>
      </c>
    </row>
    <row r="53" spans="1:52" x14ac:dyDescent="0.3">
      <c r="A53" s="50">
        <v>50</v>
      </c>
      <c r="B53" s="49" t="s">
        <v>19</v>
      </c>
      <c r="C53" s="47">
        <v>2027</v>
      </c>
      <c r="D53" s="51">
        <v>2000</v>
      </c>
      <c r="E53" s="47">
        <v>80</v>
      </c>
      <c r="F53" s="46">
        <f t="shared" si="21"/>
        <v>0</v>
      </c>
      <c r="G53" s="46">
        <f t="shared" si="22"/>
        <v>0</v>
      </c>
      <c r="H53" s="46">
        <f t="shared" si="23"/>
        <v>0</v>
      </c>
      <c r="I53" s="46">
        <f t="shared" si="24"/>
        <v>0</v>
      </c>
      <c r="J53" s="46">
        <f t="shared" si="25"/>
        <v>0</v>
      </c>
      <c r="K53" s="46">
        <f t="shared" si="26"/>
        <v>0</v>
      </c>
      <c r="L53" s="45" t="s">
        <v>17</v>
      </c>
      <c r="N53" s="3" t="s">
        <v>6</v>
      </c>
      <c r="O53" t="s">
        <v>122</v>
      </c>
      <c r="P53" s="212" t="s">
        <v>123</v>
      </c>
      <c r="Q53" t="s">
        <v>4</v>
      </c>
      <c r="R53" t="s">
        <v>12</v>
      </c>
      <c r="S53" s="2" t="s">
        <v>8</v>
      </c>
      <c r="T53" s="36">
        <v>0</v>
      </c>
      <c r="U53" s="34">
        <v>0</v>
      </c>
      <c r="V53" s="34">
        <v>0</v>
      </c>
      <c r="W53" s="34">
        <v>0</v>
      </c>
      <c r="X53" s="34">
        <v>0</v>
      </c>
      <c r="Y53" s="35">
        <v>0</v>
      </c>
      <c r="Z53" s="92">
        <f t="shared" si="27"/>
        <v>0</v>
      </c>
      <c r="AA53" s="92">
        <f t="shared" si="28"/>
        <v>0</v>
      </c>
      <c r="AB53" s="92">
        <f t="shared" si="29"/>
        <v>0</v>
      </c>
      <c r="AC53" s="92">
        <f t="shared" si="30"/>
        <v>0</v>
      </c>
      <c r="AD53" s="92">
        <f t="shared" si="31"/>
        <v>0</v>
      </c>
      <c r="AE53" s="92">
        <f t="shared" si="32"/>
        <v>0</v>
      </c>
      <c r="AF53" s="44">
        <v>0</v>
      </c>
      <c r="AG53" s="89">
        <f t="shared" si="33"/>
        <v>0</v>
      </c>
      <c r="AH53" s="89">
        <f t="shared" si="34"/>
        <v>0</v>
      </c>
      <c r="AI53" s="89">
        <f t="shared" si="35"/>
        <v>0</v>
      </c>
      <c r="AJ53" s="89">
        <f t="shared" si="36"/>
        <v>0</v>
      </c>
      <c r="AK53" s="89">
        <f t="shared" si="37"/>
        <v>0</v>
      </c>
      <c r="AL53" s="89">
        <f t="shared" si="38"/>
        <v>0</v>
      </c>
      <c r="AM53" s="93">
        <f t="shared" si="39"/>
        <v>0</v>
      </c>
      <c r="AN53" s="92">
        <f>IF($R53="New in 2025",0.5,SUM($AG53:AG53)+AH53/2)</f>
        <v>0</v>
      </c>
      <c r="AO53" s="92">
        <f>IF($R53="New in 2025",0.5,SUM($AG53:AH53)+AI53/2)</f>
        <v>0</v>
      </c>
      <c r="AP53" s="92">
        <f>IF($R53="New in 2025",0.5,SUM($AG53:AI53)+AJ53/2)</f>
        <v>0</v>
      </c>
      <c r="AQ53" s="92">
        <f>IF($R53="New in 2025",0.5,SUM($AG53:AJ53)+AK53/2)</f>
        <v>0</v>
      </c>
      <c r="AR53" s="91">
        <f>IF($R53="New in 2025",0.5,SUM($AG53:AK53)+AL53/2)</f>
        <v>0</v>
      </c>
      <c r="AS53" s="9"/>
      <c r="AT53" s="93">
        <v>0</v>
      </c>
      <c r="AU53" s="92">
        <v>0</v>
      </c>
      <c r="AV53" s="92">
        <v>0</v>
      </c>
      <c r="AW53" s="92">
        <v>0</v>
      </c>
      <c r="AX53" s="92">
        <v>0</v>
      </c>
      <c r="AY53" s="283">
        <v>0</v>
      </c>
    </row>
    <row r="54" spans="1:52" x14ac:dyDescent="0.3">
      <c r="A54" s="50">
        <v>51</v>
      </c>
      <c r="B54" s="49" t="s">
        <v>19</v>
      </c>
      <c r="C54" s="47">
        <v>2027</v>
      </c>
      <c r="D54" s="51">
        <v>13178</v>
      </c>
      <c r="E54" s="47">
        <v>50</v>
      </c>
      <c r="F54" s="46">
        <f t="shared" si="21"/>
        <v>0</v>
      </c>
      <c r="G54" s="46">
        <f t="shared" si="22"/>
        <v>0.1875</v>
      </c>
      <c r="H54" s="46">
        <f t="shared" si="23"/>
        <v>0.4375</v>
      </c>
      <c r="I54" s="46">
        <f t="shared" si="24"/>
        <v>0.5</v>
      </c>
      <c r="J54" s="46">
        <f t="shared" si="25"/>
        <v>0.5</v>
      </c>
      <c r="K54" s="46">
        <f t="shared" si="26"/>
        <v>0.5</v>
      </c>
      <c r="L54" s="45" t="s">
        <v>13</v>
      </c>
      <c r="N54" s="3" t="s">
        <v>3</v>
      </c>
      <c r="P54" t="s">
        <v>10</v>
      </c>
      <c r="Q54" t="s">
        <v>5</v>
      </c>
      <c r="R54" t="s">
        <v>12</v>
      </c>
      <c r="S54" s="2" t="s">
        <v>8</v>
      </c>
      <c r="T54" s="55">
        <v>0</v>
      </c>
      <c r="U54" s="54">
        <v>1</v>
      </c>
      <c r="V54" s="34">
        <v>0</v>
      </c>
      <c r="W54" s="34">
        <v>0</v>
      </c>
      <c r="X54" s="34">
        <v>0</v>
      </c>
      <c r="Y54" s="35">
        <v>0</v>
      </c>
      <c r="Z54" s="92">
        <f t="shared" si="27"/>
        <v>0</v>
      </c>
      <c r="AA54" s="92">
        <f t="shared" si="28"/>
        <v>0.5</v>
      </c>
      <c r="AB54" s="92">
        <f t="shared" si="29"/>
        <v>0</v>
      </c>
      <c r="AC54" s="92">
        <f t="shared" si="30"/>
        <v>0</v>
      </c>
      <c r="AD54" s="92">
        <f t="shared" si="31"/>
        <v>0</v>
      </c>
      <c r="AE54" s="92">
        <f t="shared" si="32"/>
        <v>0</v>
      </c>
      <c r="AF54" s="44">
        <v>0</v>
      </c>
      <c r="AG54" s="89">
        <f t="shared" si="33"/>
        <v>0</v>
      </c>
      <c r="AH54" s="89">
        <f t="shared" si="34"/>
        <v>0.375</v>
      </c>
      <c r="AI54" s="89">
        <f t="shared" si="35"/>
        <v>0.125</v>
      </c>
      <c r="AJ54" s="89">
        <f t="shared" si="36"/>
        <v>0</v>
      </c>
      <c r="AK54" s="89">
        <f t="shared" si="37"/>
        <v>0</v>
      </c>
      <c r="AL54" s="89">
        <f t="shared" si="38"/>
        <v>0</v>
      </c>
      <c r="AM54" s="93">
        <f t="shared" si="39"/>
        <v>0</v>
      </c>
      <c r="AN54" s="92">
        <f>IF($R54="New in 2025",0.5,SUM($AG54:AG54)+AH54/2)</f>
        <v>0.1875</v>
      </c>
      <c r="AO54" s="92">
        <f>IF($R54="New in 2025",0.5,SUM($AG54:AH54)+AI54/2)</f>
        <v>0.4375</v>
      </c>
      <c r="AP54" s="92">
        <f>IF($R54="New in 2025",0.5,SUM($AG54:AI54)+AJ54/2)</f>
        <v>0.5</v>
      </c>
      <c r="AQ54" s="92">
        <f>IF($R54="New in 2025",0.5,SUM($AG54:AJ54)+AK54/2)</f>
        <v>0.5</v>
      </c>
      <c r="AR54" s="91">
        <f>IF($R54="New in 2025",0.5,SUM($AG54:AK54)+AL54/2)</f>
        <v>0.5</v>
      </c>
      <c r="AS54" s="9"/>
      <c r="AT54" s="93">
        <v>-0.1875</v>
      </c>
      <c r="AU54" s="92">
        <v>-0.25</v>
      </c>
      <c r="AV54" s="92">
        <v>-6.25E-2</v>
      </c>
      <c r="AW54" s="92">
        <v>0</v>
      </c>
      <c r="AX54" s="92">
        <v>0</v>
      </c>
      <c r="AY54" s="283">
        <v>0</v>
      </c>
      <c r="AZ54" s="1" t="s">
        <v>22</v>
      </c>
    </row>
    <row r="55" spans="1:52" x14ac:dyDescent="0.3">
      <c r="A55" s="50">
        <v>52</v>
      </c>
      <c r="B55" s="49" t="s">
        <v>19</v>
      </c>
      <c r="C55" s="47">
        <v>2027</v>
      </c>
      <c r="D55" s="51">
        <v>1000</v>
      </c>
      <c r="E55" s="47">
        <v>80</v>
      </c>
      <c r="F55" s="46">
        <f t="shared" si="21"/>
        <v>0</v>
      </c>
      <c r="G55" s="46">
        <f t="shared" si="22"/>
        <v>0.30000000000000004</v>
      </c>
      <c r="H55" s="46">
        <f t="shared" si="23"/>
        <v>0.70000000000000007</v>
      </c>
      <c r="I55" s="46">
        <f t="shared" si="24"/>
        <v>0.8</v>
      </c>
      <c r="J55" s="46">
        <f t="shared" si="25"/>
        <v>0.8</v>
      </c>
      <c r="K55" s="46">
        <f t="shared" si="26"/>
        <v>0.8</v>
      </c>
      <c r="L55" s="45" t="s">
        <v>15</v>
      </c>
      <c r="N55" s="3" t="s">
        <v>6</v>
      </c>
      <c r="P55" t="s">
        <v>122</v>
      </c>
      <c r="Q55" t="s">
        <v>5</v>
      </c>
      <c r="R55" t="s">
        <v>12</v>
      </c>
      <c r="S55" s="2" t="s">
        <v>8</v>
      </c>
      <c r="T55" s="55">
        <v>0</v>
      </c>
      <c r="U55" s="54">
        <v>1</v>
      </c>
      <c r="V55" s="34">
        <v>0</v>
      </c>
      <c r="W55" s="34">
        <v>0</v>
      </c>
      <c r="X55" s="34">
        <v>0</v>
      </c>
      <c r="Y55" s="35">
        <v>0</v>
      </c>
      <c r="Z55" s="92">
        <f t="shared" si="27"/>
        <v>0</v>
      </c>
      <c r="AA55" s="92">
        <f t="shared" si="28"/>
        <v>0.8</v>
      </c>
      <c r="AB55" s="92">
        <f t="shared" si="29"/>
        <v>0</v>
      </c>
      <c r="AC55" s="92">
        <f t="shared" si="30"/>
        <v>0</v>
      </c>
      <c r="AD55" s="92">
        <f t="shared" si="31"/>
        <v>0</v>
      </c>
      <c r="AE55" s="92">
        <f t="shared" si="32"/>
        <v>0</v>
      </c>
      <c r="AF55" s="44">
        <v>0</v>
      </c>
      <c r="AG55" s="89">
        <f t="shared" si="33"/>
        <v>0</v>
      </c>
      <c r="AH55" s="89">
        <f t="shared" si="34"/>
        <v>0.60000000000000009</v>
      </c>
      <c r="AI55" s="89">
        <f t="shared" si="35"/>
        <v>0.2</v>
      </c>
      <c r="AJ55" s="89">
        <f t="shared" si="36"/>
        <v>0</v>
      </c>
      <c r="AK55" s="89">
        <f t="shared" si="37"/>
        <v>0</v>
      </c>
      <c r="AL55" s="89">
        <f t="shared" si="38"/>
        <v>0</v>
      </c>
      <c r="AM55" s="93">
        <f t="shared" si="39"/>
        <v>0</v>
      </c>
      <c r="AN55" s="92">
        <f>IF($R55="New in 2025",0.5,SUM($AG55:AG55)+AH55/2)</f>
        <v>0.30000000000000004</v>
      </c>
      <c r="AO55" s="92">
        <f>IF($R55="New in 2025",0.5,SUM($AG55:AH55)+AI55/2)</f>
        <v>0.70000000000000007</v>
      </c>
      <c r="AP55" s="92">
        <f>IF($R55="New in 2025",0.5,SUM($AG55:AI55)+AJ55/2)</f>
        <v>0.8</v>
      </c>
      <c r="AQ55" s="92">
        <f>IF($R55="New in 2025",0.5,SUM($AG55:AJ55)+AK55/2)</f>
        <v>0.8</v>
      </c>
      <c r="AR55" s="91">
        <f>IF($R55="New in 2025",0.5,SUM($AG55:AK55)+AL55/2)</f>
        <v>0.8</v>
      </c>
      <c r="AS55" s="9"/>
      <c r="AT55" s="93">
        <v>-0.30000000000000004</v>
      </c>
      <c r="AU55" s="92">
        <v>-0.4</v>
      </c>
      <c r="AV55" s="92">
        <v>-9.9999999999999978E-2</v>
      </c>
      <c r="AW55" s="92">
        <v>0</v>
      </c>
      <c r="AX55" s="92">
        <v>0</v>
      </c>
      <c r="AY55" s="283">
        <v>0</v>
      </c>
      <c r="AZ55" s="1" t="s">
        <v>22</v>
      </c>
    </row>
    <row r="56" spans="1:52" x14ac:dyDescent="0.3">
      <c r="A56" s="50">
        <v>53</v>
      </c>
      <c r="B56" s="49" t="s">
        <v>19</v>
      </c>
      <c r="C56" s="47">
        <v>2026</v>
      </c>
      <c r="D56" s="51">
        <v>1950</v>
      </c>
      <c r="E56" s="47">
        <v>50</v>
      </c>
      <c r="F56" s="46">
        <f t="shared" si="21"/>
        <v>0.1875</v>
      </c>
      <c r="G56" s="46">
        <f t="shared" si="22"/>
        <v>0.4375</v>
      </c>
      <c r="H56" s="46">
        <f t="shared" si="23"/>
        <v>0.5</v>
      </c>
      <c r="I56" s="46">
        <f t="shared" si="24"/>
        <v>0.5</v>
      </c>
      <c r="J56" s="46">
        <f t="shared" si="25"/>
        <v>0.5</v>
      </c>
      <c r="K56" s="46">
        <f t="shared" si="26"/>
        <v>0.5</v>
      </c>
      <c r="L56" s="45" t="s">
        <v>13</v>
      </c>
      <c r="N56" s="3" t="s">
        <v>3</v>
      </c>
      <c r="P56" t="s">
        <v>122</v>
      </c>
      <c r="Q56" t="s">
        <v>5</v>
      </c>
      <c r="R56" t="s">
        <v>12</v>
      </c>
      <c r="S56" s="2" t="s">
        <v>8</v>
      </c>
      <c r="T56" s="36">
        <v>1</v>
      </c>
      <c r="U56" s="34">
        <v>0</v>
      </c>
      <c r="V56" s="34">
        <v>0</v>
      </c>
      <c r="W56" s="34">
        <v>0</v>
      </c>
      <c r="X56" s="34">
        <v>0</v>
      </c>
      <c r="Y56" s="35">
        <v>0</v>
      </c>
      <c r="Z56" s="92">
        <f t="shared" si="27"/>
        <v>0.5</v>
      </c>
      <c r="AA56" s="92">
        <f t="shared" si="28"/>
        <v>0</v>
      </c>
      <c r="AB56" s="92">
        <f t="shared" si="29"/>
        <v>0</v>
      </c>
      <c r="AC56" s="92">
        <f t="shared" si="30"/>
        <v>0</v>
      </c>
      <c r="AD56" s="92">
        <f t="shared" si="31"/>
        <v>0</v>
      </c>
      <c r="AE56" s="92">
        <f t="shared" si="32"/>
        <v>0</v>
      </c>
      <c r="AF56" s="44">
        <v>0</v>
      </c>
      <c r="AG56" s="89">
        <f t="shared" si="33"/>
        <v>0.375</v>
      </c>
      <c r="AH56" s="89">
        <f t="shared" si="34"/>
        <v>0.125</v>
      </c>
      <c r="AI56" s="89">
        <f t="shared" si="35"/>
        <v>0</v>
      </c>
      <c r="AJ56" s="89">
        <f t="shared" si="36"/>
        <v>0</v>
      </c>
      <c r="AK56" s="89">
        <f t="shared" si="37"/>
        <v>0</v>
      </c>
      <c r="AL56" s="89">
        <f t="shared" si="38"/>
        <v>0</v>
      </c>
      <c r="AM56" s="93">
        <f t="shared" si="39"/>
        <v>0.1875</v>
      </c>
      <c r="AN56" s="92">
        <f>IF($R56="New in 2025",0.5,SUM($AG56:AG56)+AH56/2)</f>
        <v>0.4375</v>
      </c>
      <c r="AO56" s="92">
        <f>IF($R56="New in 2025",0.5,SUM($AG56:AH56)+AI56/2)</f>
        <v>0.5</v>
      </c>
      <c r="AP56" s="92">
        <f>IF($R56="New in 2025",0.5,SUM($AG56:AI56)+AJ56/2)</f>
        <v>0.5</v>
      </c>
      <c r="AQ56" s="92">
        <f>IF($R56="New in 2025",0.5,SUM($AG56:AJ56)+AK56/2)</f>
        <v>0.5</v>
      </c>
      <c r="AR56" s="91">
        <f>IF($R56="New in 2025",0.5,SUM($AG56:AK56)+AL56/2)</f>
        <v>0.5</v>
      </c>
      <c r="AS56" s="9"/>
      <c r="AT56" s="93">
        <v>0</v>
      </c>
      <c r="AU56" s="92">
        <v>0</v>
      </c>
      <c r="AV56" s="92">
        <v>0</v>
      </c>
      <c r="AW56" s="92">
        <v>0</v>
      </c>
      <c r="AX56" s="92">
        <v>0</v>
      </c>
      <c r="AY56" s="283">
        <v>0</v>
      </c>
    </row>
    <row r="57" spans="1:52" x14ac:dyDescent="0.3">
      <c r="A57" s="50">
        <v>54</v>
      </c>
      <c r="B57" s="49" t="s">
        <v>14</v>
      </c>
      <c r="C57" s="47">
        <v>2031</v>
      </c>
      <c r="D57" s="51">
        <v>3200</v>
      </c>
      <c r="E57" s="47">
        <v>80</v>
      </c>
      <c r="F57" s="46">
        <f t="shared" si="21"/>
        <v>0</v>
      </c>
      <c r="G57" s="46">
        <f t="shared" si="22"/>
        <v>0</v>
      </c>
      <c r="H57" s="46">
        <f t="shared" si="23"/>
        <v>0</v>
      </c>
      <c r="I57" s="46">
        <f t="shared" si="24"/>
        <v>0</v>
      </c>
      <c r="J57" s="46">
        <f t="shared" si="25"/>
        <v>0</v>
      </c>
      <c r="K57" s="46">
        <f t="shared" si="26"/>
        <v>0</v>
      </c>
      <c r="L57" s="45" t="s">
        <v>17</v>
      </c>
      <c r="N57" s="3" t="s">
        <v>6</v>
      </c>
      <c r="O57" t="s">
        <v>122</v>
      </c>
      <c r="P57" t="s">
        <v>123</v>
      </c>
      <c r="Q57" t="s">
        <v>4</v>
      </c>
      <c r="R57" t="s">
        <v>12</v>
      </c>
      <c r="S57" s="2" t="s">
        <v>8</v>
      </c>
      <c r="T57" s="36">
        <v>0</v>
      </c>
      <c r="U57" s="34">
        <v>0</v>
      </c>
      <c r="V57" s="34">
        <v>0</v>
      </c>
      <c r="W57" s="34">
        <v>0</v>
      </c>
      <c r="X57" s="34">
        <v>0</v>
      </c>
      <c r="Y57" s="35">
        <v>0</v>
      </c>
      <c r="Z57" s="92">
        <f t="shared" si="27"/>
        <v>0</v>
      </c>
      <c r="AA57" s="92">
        <f t="shared" si="28"/>
        <v>0</v>
      </c>
      <c r="AB57" s="92">
        <f t="shared" si="29"/>
        <v>0</v>
      </c>
      <c r="AC57" s="92">
        <f t="shared" si="30"/>
        <v>0</v>
      </c>
      <c r="AD57" s="92">
        <f t="shared" si="31"/>
        <v>0</v>
      </c>
      <c r="AE57" s="92">
        <f t="shared" si="32"/>
        <v>0</v>
      </c>
      <c r="AF57" s="44">
        <v>0</v>
      </c>
      <c r="AG57" s="89">
        <f t="shared" si="33"/>
        <v>0</v>
      </c>
      <c r="AH57" s="89">
        <f t="shared" si="34"/>
        <v>0</v>
      </c>
      <c r="AI57" s="89">
        <f t="shared" si="35"/>
        <v>0</v>
      </c>
      <c r="AJ57" s="89">
        <f t="shared" si="36"/>
        <v>0</v>
      </c>
      <c r="AK57" s="89">
        <f t="shared" si="37"/>
        <v>0</v>
      </c>
      <c r="AL57" s="89">
        <f t="shared" si="38"/>
        <v>0</v>
      </c>
      <c r="AM57" s="93">
        <f t="shared" si="39"/>
        <v>0</v>
      </c>
      <c r="AN57" s="92">
        <f>IF($R57="New in 2025",0.5,SUM($AG57:AG57)+AH57/2)</f>
        <v>0</v>
      </c>
      <c r="AO57" s="92">
        <f>IF($R57="New in 2025",0.5,SUM($AG57:AH57)+AI57/2)</f>
        <v>0</v>
      </c>
      <c r="AP57" s="92">
        <f>IF($R57="New in 2025",0.5,SUM($AG57:AI57)+AJ57/2)</f>
        <v>0</v>
      </c>
      <c r="AQ57" s="92">
        <f>IF($R57="New in 2025",0.5,SUM($AG57:AJ57)+AK57/2)</f>
        <v>0</v>
      </c>
      <c r="AR57" s="91">
        <f>IF($R57="New in 2025",0.5,SUM($AG57:AK57)+AL57/2)</f>
        <v>0</v>
      </c>
      <c r="AS57" s="9"/>
      <c r="AT57" s="93">
        <v>0</v>
      </c>
      <c r="AU57" s="92">
        <v>0</v>
      </c>
      <c r="AV57" s="92">
        <v>0</v>
      </c>
      <c r="AW57" s="92">
        <v>0</v>
      </c>
      <c r="AX57" s="92">
        <v>0</v>
      </c>
      <c r="AY57" s="283">
        <v>0</v>
      </c>
    </row>
    <row r="58" spans="1:52" x14ac:dyDescent="0.3">
      <c r="A58" s="50">
        <v>55</v>
      </c>
      <c r="B58" s="49" t="s">
        <v>14</v>
      </c>
      <c r="C58" s="47">
        <v>2026</v>
      </c>
      <c r="D58" s="51">
        <v>1100</v>
      </c>
      <c r="E58" s="47">
        <v>80</v>
      </c>
      <c r="F58" s="46">
        <f t="shared" si="21"/>
        <v>0.30000000000000004</v>
      </c>
      <c r="G58" s="46">
        <f t="shared" si="22"/>
        <v>0.70000000000000007</v>
      </c>
      <c r="H58" s="46">
        <f t="shared" si="23"/>
        <v>0.8</v>
      </c>
      <c r="I58" s="46">
        <f t="shared" si="24"/>
        <v>0.8</v>
      </c>
      <c r="J58" s="46">
        <f t="shared" si="25"/>
        <v>0.8</v>
      </c>
      <c r="K58" s="46">
        <f t="shared" si="26"/>
        <v>0.8</v>
      </c>
      <c r="L58" s="45" t="s">
        <v>15</v>
      </c>
      <c r="N58" s="3" t="s">
        <v>6</v>
      </c>
      <c r="P58" t="s">
        <v>122</v>
      </c>
      <c r="Q58" t="s">
        <v>5</v>
      </c>
      <c r="R58" t="s">
        <v>12</v>
      </c>
      <c r="S58" s="2" t="s">
        <v>8</v>
      </c>
      <c r="T58" s="36">
        <v>1</v>
      </c>
      <c r="U58" s="34">
        <v>0</v>
      </c>
      <c r="V58" s="34">
        <v>0</v>
      </c>
      <c r="W58" s="34">
        <v>0</v>
      </c>
      <c r="X58" s="34">
        <v>0</v>
      </c>
      <c r="Y58" s="35">
        <v>0</v>
      </c>
      <c r="Z58" s="92">
        <f t="shared" si="27"/>
        <v>0.8</v>
      </c>
      <c r="AA58" s="92">
        <f t="shared" si="28"/>
        <v>0</v>
      </c>
      <c r="AB58" s="92">
        <f t="shared" si="29"/>
        <v>0</v>
      </c>
      <c r="AC58" s="92">
        <f t="shared" si="30"/>
        <v>0</v>
      </c>
      <c r="AD58" s="92">
        <f t="shared" si="31"/>
        <v>0</v>
      </c>
      <c r="AE58" s="92">
        <f t="shared" si="32"/>
        <v>0</v>
      </c>
      <c r="AF58" s="44">
        <v>0</v>
      </c>
      <c r="AG58" s="89">
        <f t="shared" si="33"/>
        <v>0.60000000000000009</v>
      </c>
      <c r="AH58" s="89">
        <f t="shared" si="34"/>
        <v>0.2</v>
      </c>
      <c r="AI58" s="89">
        <f t="shared" si="35"/>
        <v>0</v>
      </c>
      <c r="AJ58" s="89">
        <f t="shared" si="36"/>
        <v>0</v>
      </c>
      <c r="AK58" s="89">
        <f t="shared" si="37"/>
        <v>0</v>
      </c>
      <c r="AL58" s="89">
        <f t="shared" si="38"/>
        <v>0</v>
      </c>
      <c r="AM58" s="93">
        <f t="shared" si="39"/>
        <v>0.30000000000000004</v>
      </c>
      <c r="AN58" s="92">
        <f>IF($R58="New in 2025",0.5,SUM($AG58:AG58)+AH58/2)</f>
        <v>0.70000000000000007</v>
      </c>
      <c r="AO58" s="92">
        <f>IF($R58="New in 2025",0.5,SUM($AG58:AH58)+AI58/2)</f>
        <v>0.8</v>
      </c>
      <c r="AP58" s="92">
        <f>IF($R58="New in 2025",0.5,SUM($AG58:AI58)+AJ58/2)</f>
        <v>0.8</v>
      </c>
      <c r="AQ58" s="92">
        <f>IF($R58="New in 2025",0.5,SUM($AG58:AJ58)+AK58/2)</f>
        <v>0.8</v>
      </c>
      <c r="AR58" s="91">
        <f>IF($R58="New in 2025",0.5,SUM($AG58:AK58)+AL58/2)</f>
        <v>0.8</v>
      </c>
      <c r="AS58" s="9"/>
      <c r="AT58" s="93">
        <v>0</v>
      </c>
      <c r="AU58" s="92">
        <v>0</v>
      </c>
      <c r="AV58" s="92">
        <v>0</v>
      </c>
      <c r="AW58" s="92">
        <v>0</v>
      </c>
      <c r="AX58" s="92">
        <v>0</v>
      </c>
      <c r="AY58" s="283">
        <v>0</v>
      </c>
    </row>
    <row r="59" spans="1:52" x14ac:dyDescent="0.3">
      <c r="A59" s="50">
        <v>56</v>
      </c>
      <c r="B59" s="49" t="s">
        <v>14</v>
      </c>
      <c r="C59" s="47">
        <v>2026</v>
      </c>
      <c r="D59" s="51">
        <v>1000</v>
      </c>
      <c r="E59" s="47">
        <v>80</v>
      </c>
      <c r="F59" s="46">
        <f t="shared" si="21"/>
        <v>0</v>
      </c>
      <c r="G59" s="46">
        <f t="shared" si="22"/>
        <v>0</v>
      </c>
      <c r="H59" s="46">
        <f t="shared" si="23"/>
        <v>0</v>
      </c>
      <c r="I59" s="46">
        <f t="shared" si="24"/>
        <v>0</v>
      </c>
      <c r="J59" s="46">
        <f t="shared" si="25"/>
        <v>0</v>
      </c>
      <c r="K59" s="46">
        <f t="shared" si="26"/>
        <v>0</v>
      </c>
      <c r="L59" s="45" t="s">
        <v>13</v>
      </c>
      <c r="N59" s="3" t="s">
        <v>3</v>
      </c>
      <c r="O59" t="s">
        <v>122</v>
      </c>
      <c r="P59" t="s">
        <v>122</v>
      </c>
      <c r="Q59" t="s">
        <v>4</v>
      </c>
      <c r="R59" t="s">
        <v>12</v>
      </c>
      <c r="S59" s="2" t="s">
        <v>8</v>
      </c>
      <c r="T59" s="36">
        <v>0</v>
      </c>
      <c r="U59" s="34">
        <v>0</v>
      </c>
      <c r="V59" s="34">
        <v>0</v>
      </c>
      <c r="W59" s="34">
        <v>0</v>
      </c>
      <c r="X59" s="34">
        <v>0</v>
      </c>
      <c r="Y59" s="35">
        <v>0</v>
      </c>
      <c r="Z59" s="92">
        <f t="shared" si="27"/>
        <v>0</v>
      </c>
      <c r="AA59" s="92">
        <f t="shared" si="28"/>
        <v>0</v>
      </c>
      <c r="AB59" s="92">
        <f t="shared" si="29"/>
        <v>0</v>
      </c>
      <c r="AC59" s="92">
        <f t="shared" si="30"/>
        <v>0</v>
      </c>
      <c r="AD59" s="92">
        <f t="shared" si="31"/>
        <v>0</v>
      </c>
      <c r="AE59" s="92">
        <f t="shared" si="32"/>
        <v>0</v>
      </c>
      <c r="AF59" s="44">
        <v>0</v>
      </c>
      <c r="AG59" s="89">
        <f t="shared" si="33"/>
        <v>0</v>
      </c>
      <c r="AH59" s="89">
        <f t="shared" si="34"/>
        <v>0</v>
      </c>
      <c r="AI59" s="89">
        <f t="shared" si="35"/>
        <v>0</v>
      </c>
      <c r="AJ59" s="89">
        <f t="shared" si="36"/>
        <v>0</v>
      </c>
      <c r="AK59" s="89">
        <f t="shared" si="37"/>
        <v>0</v>
      </c>
      <c r="AL59" s="89">
        <f t="shared" si="38"/>
        <v>0</v>
      </c>
      <c r="AM59" s="93">
        <f t="shared" si="39"/>
        <v>0</v>
      </c>
      <c r="AN59" s="92">
        <f>IF($R59="New in 2025",0.5,SUM($AG59:AG59)+AH59/2)</f>
        <v>0</v>
      </c>
      <c r="AO59" s="92">
        <f>IF($R59="New in 2025",0.5,SUM($AG59:AH59)+AI59/2)</f>
        <v>0</v>
      </c>
      <c r="AP59" s="92">
        <f>IF($R59="New in 2025",0.5,SUM($AG59:AI59)+AJ59/2)</f>
        <v>0</v>
      </c>
      <c r="AQ59" s="92">
        <f>IF($R59="New in 2025",0.5,SUM($AG59:AJ59)+AK59/2)</f>
        <v>0</v>
      </c>
      <c r="AR59" s="91">
        <f>IF($R59="New in 2025",0.5,SUM($AG59:AK59)+AL59/2)</f>
        <v>0</v>
      </c>
      <c r="AS59" s="9"/>
      <c r="AT59" s="93">
        <v>0</v>
      </c>
      <c r="AU59" s="92">
        <v>0</v>
      </c>
      <c r="AV59" s="92">
        <v>0</v>
      </c>
      <c r="AW59" s="92">
        <v>0</v>
      </c>
      <c r="AX59" s="92">
        <v>0</v>
      </c>
      <c r="AY59" s="283">
        <v>0</v>
      </c>
    </row>
    <row r="60" spans="1:52" x14ac:dyDescent="0.3">
      <c r="A60" s="50">
        <v>57</v>
      </c>
      <c r="B60" s="49" t="s">
        <v>21</v>
      </c>
      <c r="C60" s="47">
        <v>2026</v>
      </c>
      <c r="D60" s="51">
        <v>1500</v>
      </c>
      <c r="E60" s="47">
        <v>80</v>
      </c>
      <c r="F60" s="46">
        <f t="shared" si="21"/>
        <v>0.30000000000000004</v>
      </c>
      <c r="G60" s="46">
        <f t="shared" si="22"/>
        <v>0.70000000000000007</v>
      </c>
      <c r="H60" s="46">
        <f t="shared" si="23"/>
        <v>0.8</v>
      </c>
      <c r="I60" s="46">
        <f t="shared" si="24"/>
        <v>0.8</v>
      </c>
      <c r="J60" s="46">
        <f t="shared" si="25"/>
        <v>0.8</v>
      </c>
      <c r="K60" s="46">
        <f t="shared" si="26"/>
        <v>0.8</v>
      </c>
      <c r="L60" s="45" t="s">
        <v>15</v>
      </c>
      <c r="N60" s="3" t="s">
        <v>6</v>
      </c>
      <c r="P60" t="s">
        <v>122</v>
      </c>
      <c r="Q60" t="s">
        <v>5</v>
      </c>
      <c r="R60" t="s">
        <v>12</v>
      </c>
      <c r="S60" s="2" t="s">
        <v>8</v>
      </c>
      <c r="T60" s="36">
        <v>1</v>
      </c>
      <c r="U60" s="34">
        <v>0</v>
      </c>
      <c r="V60" s="34">
        <v>0</v>
      </c>
      <c r="W60" s="34">
        <v>0</v>
      </c>
      <c r="X60" s="34">
        <v>0</v>
      </c>
      <c r="Y60" s="35">
        <v>0</v>
      </c>
      <c r="Z60" s="92">
        <f t="shared" si="27"/>
        <v>0.8</v>
      </c>
      <c r="AA60" s="92">
        <f t="shared" si="28"/>
        <v>0</v>
      </c>
      <c r="AB60" s="92">
        <f t="shared" si="29"/>
        <v>0</v>
      </c>
      <c r="AC60" s="92">
        <f t="shared" si="30"/>
        <v>0</v>
      </c>
      <c r="AD60" s="92">
        <f t="shared" si="31"/>
        <v>0</v>
      </c>
      <c r="AE60" s="92">
        <f t="shared" si="32"/>
        <v>0</v>
      </c>
      <c r="AF60" s="44">
        <v>0</v>
      </c>
      <c r="AG60" s="89">
        <f t="shared" si="33"/>
        <v>0.60000000000000009</v>
      </c>
      <c r="AH60" s="89">
        <f t="shared" si="34"/>
        <v>0.2</v>
      </c>
      <c r="AI60" s="89">
        <f t="shared" si="35"/>
        <v>0</v>
      </c>
      <c r="AJ60" s="89">
        <f t="shared" si="36"/>
        <v>0</v>
      </c>
      <c r="AK60" s="89">
        <f t="shared" si="37"/>
        <v>0</v>
      </c>
      <c r="AL60" s="89">
        <f t="shared" si="38"/>
        <v>0</v>
      </c>
      <c r="AM60" s="93">
        <f t="shared" si="39"/>
        <v>0.30000000000000004</v>
      </c>
      <c r="AN60" s="92">
        <f>IF($R60="New in 2025",0.5,SUM($AG60:AG60)+AH60/2)</f>
        <v>0.70000000000000007</v>
      </c>
      <c r="AO60" s="92">
        <f>IF($R60="New in 2025",0.5,SUM($AG60:AH60)+AI60/2)</f>
        <v>0.8</v>
      </c>
      <c r="AP60" s="92">
        <f>IF($R60="New in 2025",0.5,SUM($AG60:AI60)+AJ60/2)</f>
        <v>0.8</v>
      </c>
      <c r="AQ60" s="92">
        <f>IF($R60="New in 2025",0.5,SUM($AG60:AJ60)+AK60/2)</f>
        <v>0.8</v>
      </c>
      <c r="AR60" s="91">
        <f>IF($R60="New in 2025",0.5,SUM($AG60:AK60)+AL60/2)</f>
        <v>0.8</v>
      </c>
      <c r="AS60" s="9"/>
      <c r="AT60" s="93">
        <v>0</v>
      </c>
      <c r="AU60" s="92">
        <v>0</v>
      </c>
      <c r="AV60" s="92">
        <v>0</v>
      </c>
      <c r="AW60" s="92">
        <v>0</v>
      </c>
      <c r="AX60" s="92">
        <v>0</v>
      </c>
      <c r="AY60" s="283">
        <v>0</v>
      </c>
    </row>
    <row r="61" spans="1:52" x14ac:dyDescent="0.3">
      <c r="A61" s="50">
        <v>58</v>
      </c>
      <c r="B61" s="49" t="s">
        <v>19</v>
      </c>
      <c r="C61" s="47">
        <v>2026</v>
      </c>
      <c r="D61" s="51">
        <v>1350</v>
      </c>
      <c r="E61" s="47">
        <v>80</v>
      </c>
      <c r="F61" s="46">
        <f t="shared" si="21"/>
        <v>0</v>
      </c>
      <c r="G61" s="46">
        <f t="shared" si="22"/>
        <v>0</v>
      </c>
      <c r="H61" s="46">
        <f t="shared" si="23"/>
        <v>0</v>
      </c>
      <c r="I61" s="46">
        <f t="shared" si="24"/>
        <v>0</v>
      </c>
      <c r="J61" s="46">
        <f t="shared" si="25"/>
        <v>0</v>
      </c>
      <c r="K61" s="46">
        <f t="shared" si="26"/>
        <v>0</v>
      </c>
      <c r="L61" s="45" t="s">
        <v>17</v>
      </c>
      <c r="N61" s="3" t="s">
        <v>6</v>
      </c>
      <c r="O61" t="s">
        <v>122</v>
      </c>
      <c r="P61" t="s">
        <v>122</v>
      </c>
      <c r="Q61" t="s">
        <v>4</v>
      </c>
      <c r="R61" t="s">
        <v>12</v>
      </c>
      <c r="S61" s="2" t="s">
        <v>8</v>
      </c>
      <c r="T61" s="36">
        <v>0</v>
      </c>
      <c r="U61" s="34">
        <v>0</v>
      </c>
      <c r="V61" s="34">
        <v>0</v>
      </c>
      <c r="W61" s="34">
        <v>0</v>
      </c>
      <c r="X61" s="34">
        <v>0</v>
      </c>
      <c r="Y61" s="35">
        <v>0</v>
      </c>
      <c r="Z61" s="92">
        <f t="shared" si="27"/>
        <v>0</v>
      </c>
      <c r="AA61" s="92">
        <f t="shared" si="28"/>
        <v>0</v>
      </c>
      <c r="AB61" s="92">
        <f t="shared" si="29"/>
        <v>0</v>
      </c>
      <c r="AC61" s="92">
        <f t="shared" si="30"/>
        <v>0</v>
      </c>
      <c r="AD61" s="92">
        <f t="shared" si="31"/>
        <v>0</v>
      </c>
      <c r="AE61" s="92">
        <f t="shared" si="32"/>
        <v>0</v>
      </c>
      <c r="AF61" s="44">
        <v>0</v>
      </c>
      <c r="AG61" s="89">
        <f t="shared" si="33"/>
        <v>0</v>
      </c>
      <c r="AH61" s="89">
        <f t="shared" si="34"/>
        <v>0</v>
      </c>
      <c r="AI61" s="89">
        <f t="shared" si="35"/>
        <v>0</v>
      </c>
      <c r="AJ61" s="89">
        <f t="shared" si="36"/>
        <v>0</v>
      </c>
      <c r="AK61" s="89">
        <f t="shared" si="37"/>
        <v>0</v>
      </c>
      <c r="AL61" s="89">
        <f t="shared" si="38"/>
        <v>0</v>
      </c>
      <c r="AM61" s="93">
        <f t="shared" si="39"/>
        <v>0</v>
      </c>
      <c r="AN61" s="92">
        <f>IF($R61="New in 2025",0.5,SUM($AG61:AG61)+AH61/2)</f>
        <v>0</v>
      </c>
      <c r="AO61" s="92">
        <f>IF($R61="New in 2025",0.5,SUM($AG61:AH61)+AI61/2)</f>
        <v>0</v>
      </c>
      <c r="AP61" s="92">
        <f>IF($R61="New in 2025",0.5,SUM($AG61:AI61)+AJ61/2)</f>
        <v>0</v>
      </c>
      <c r="AQ61" s="92">
        <f>IF($R61="New in 2025",0.5,SUM($AG61:AJ61)+AK61/2)</f>
        <v>0</v>
      </c>
      <c r="AR61" s="91">
        <f>IF($R61="New in 2025",0.5,SUM($AG61:AK61)+AL61/2)</f>
        <v>0</v>
      </c>
      <c r="AS61" s="9"/>
      <c r="AT61" s="93">
        <v>0</v>
      </c>
      <c r="AU61" s="92">
        <v>0</v>
      </c>
      <c r="AV61" s="92">
        <v>0</v>
      </c>
      <c r="AW61" s="92">
        <v>0</v>
      </c>
      <c r="AX61" s="92">
        <v>0</v>
      </c>
      <c r="AY61" s="283">
        <v>0</v>
      </c>
    </row>
    <row r="62" spans="1:52" x14ac:dyDescent="0.3">
      <c r="A62" s="50">
        <v>59</v>
      </c>
      <c r="B62" s="49" t="s">
        <v>21</v>
      </c>
      <c r="C62" s="47">
        <v>2026</v>
      </c>
      <c r="D62" s="51">
        <v>731</v>
      </c>
      <c r="E62" s="47">
        <v>50</v>
      </c>
      <c r="F62" s="46">
        <f t="shared" si="21"/>
        <v>0.1875</v>
      </c>
      <c r="G62" s="46">
        <f t="shared" si="22"/>
        <v>0.4375</v>
      </c>
      <c r="H62" s="46">
        <f t="shared" si="23"/>
        <v>0.5</v>
      </c>
      <c r="I62" s="46">
        <f t="shared" si="24"/>
        <v>0.5</v>
      </c>
      <c r="J62" s="46">
        <f t="shared" si="25"/>
        <v>0.5</v>
      </c>
      <c r="K62" s="46">
        <f t="shared" si="26"/>
        <v>0.5</v>
      </c>
      <c r="L62" s="45" t="s">
        <v>13</v>
      </c>
      <c r="N62" s="3" t="s">
        <v>3</v>
      </c>
      <c r="P62" t="s">
        <v>122</v>
      </c>
      <c r="Q62" t="s">
        <v>5</v>
      </c>
      <c r="R62" t="s">
        <v>12</v>
      </c>
      <c r="S62" s="2" t="s">
        <v>9</v>
      </c>
      <c r="T62" s="36">
        <v>1</v>
      </c>
      <c r="U62" s="34">
        <v>0</v>
      </c>
      <c r="V62" s="34">
        <v>0</v>
      </c>
      <c r="W62" s="34">
        <v>0</v>
      </c>
      <c r="X62" s="34">
        <v>0</v>
      </c>
      <c r="Y62" s="35">
        <v>0</v>
      </c>
      <c r="Z62" s="92">
        <f t="shared" si="27"/>
        <v>0.5</v>
      </c>
      <c r="AA62" s="92">
        <f t="shared" si="28"/>
        <v>0</v>
      </c>
      <c r="AB62" s="92">
        <f t="shared" si="29"/>
        <v>0</v>
      </c>
      <c r="AC62" s="92">
        <f t="shared" si="30"/>
        <v>0</v>
      </c>
      <c r="AD62" s="92">
        <f t="shared" si="31"/>
        <v>0</v>
      </c>
      <c r="AE62" s="92">
        <f t="shared" si="32"/>
        <v>0</v>
      </c>
      <c r="AF62" s="44">
        <v>0</v>
      </c>
      <c r="AG62" s="89">
        <f t="shared" si="33"/>
        <v>0.375</v>
      </c>
      <c r="AH62" s="89">
        <f t="shared" si="34"/>
        <v>0.125</v>
      </c>
      <c r="AI62" s="89">
        <f t="shared" si="35"/>
        <v>0</v>
      </c>
      <c r="AJ62" s="89">
        <f t="shared" si="36"/>
        <v>0</v>
      </c>
      <c r="AK62" s="89">
        <f t="shared" si="37"/>
        <v>0</v>
      </c>
      <c r="AL62" s="89">
        <f t="shared" si="38"/>
        <v>0</v>
      </c>
      <c r="AM62" s="93">
        <f t="shared" si="39"/>
        <v>0.1875</v>
      </c>
      <c r="AN62" s="92">
        <f>IF($R62="New in 2025",0.5,SUM($AG62:AG62)+AH62/2)</f>
        <v>0.4375</v>
      </c>
      <c r="AO62" s="92">
        <f>IF($R62="New in 2025",0.5,SUM($AG62:AH62)+AI62/2)</f>
        <v>0.5</v>
      </c>
      <c r="AP62" s="92">
        <f>IF($R62="New in 2025",0.5,SUM($AG62:AI62)+AJ62/2)</f>
        <v>0.5</v>
      </c>
      <c r="AQ62" s="92">
        <f>IF($R62="New in 2025",0.5,SUM($AG62:AJ62)+AK62/2)</f>
        <v>0.5</v>
      </c>
      <c r="AR62" s="91">
        <f>IF($R62="New in 2025",0.5,SUM($AG62:AK62)+AL62/2)</f>
        <v>0.5</v>
      </c>
      <c r="AS62" s="9"/>
      <c r="AT62" s="93">
        <v>0</v>
      </c>
      <c r="AU62" s="92">
        <v>0</v>
      </c>
      <c r="AV62" s="92">
        <v>0</v>
      </c>
      <c r="AW62" s="92">
        <v>0</v>
      </c>
      <c r="AX62" s="92">
        <v>0</v>
      </c>
      <c r="AY62" s="283">
        <v>0</v>
      </c>
    </row>
    <row r="63" spans="1:52" x14ac:dyDescent="0.3">
      <c r="A63" s="50">
        <v>60</v>
      </c>
      <c r="B63" s="49" t="s">
        <v>21</v>
      </c>
      <c r="C63" s="47">
        <v>2026</v>
      </c>
      <c r="D63" s="51">
        <v>977</v>
      </c>
      <c r="E63" s="47">
        <v>50</v>
      </c>
      <c r="F63" s="46">
        <f t="shared" si="21"/>
        <v>0</v>
      </c>
      <c r="G63" s="46">
        <f t="shared" si="22"/>
        <v>0</v>
      </c>
      <c r="H63" s="46">
        <f t="shared" si="23"/>
        <v>0</v>
      </c>
      <c r="I63" s="46">
        <f t="shared" si="24"/>
        <v>0</v>
      </c>
      <c r="J63" s="46">
        <f t="shared" si="25"/>
        <v>0</v>
      </c>
      <c r="K63" s="46">
        <f t="shared" si="26"/>
        <v>0</v>
      </c>
      <c r="L63" s="45" t="s">
        <v>13</v>
      </c>
      <c r="N63" s="3" t="s">
        <v>3</v>
      </c>
      <c r="O63" t="s">
        <v>122</v>
      </c>
      <c r="P63" t="s">
        <v>122</v>
      </c>
      <c r="Q63" t="s">
        <v>4</v>
      </c>
      <c r="R63" t="s">
        <v>12</v>
      </c>
      <c r="S63" s="2" t="s">
        <v>9</v>
      </c>
      <c r="T63" s="36">
        <v>0</v>
      </c>
      <c r="U63" s="34">
        <v>0</v>
      </c>
      <c r="V63" s="34">
        <v>0</v>
      </c>
      <c r="W63" s="34">
        <v>0</v>
      </c>
      <c r="X63" s="34">
        <v>0</v>
      </c>
      <c r="Y63" s="35">
        <v>0</v>
      </c>
      <c r="Z63" s="92">
        <f t="shared" si="27"/>
        <v>0</v>
      </c>
      <c r="AA63" s="92">
        <f t="shared" si="28"/>
        <v>0</v>
      </c>
      <c r="AB63" s="92">
        <f t="shared" si="29"/>
        <v>0</v>
      </c>
      <c r="AC63" s="92">
        <f t="shared" si="30"/>
        <v>0</v>
      </c>
      <c r="AD63" s="92">
        <f t="shared" si="31"/>
        <v>0</v>
      </c>
      <c r="AE63" s="92">
        <f t="shared" si="32"/>
        <v>0</v>
      </c>
      <c r="AF63" s="44">
        <v>0</v>
      </c>
      <c r="AG63" s="89">
        <f t="shared" si="33"/>
        <v>0</v>
      </c>
      <c r="AH63" s="89">
        <f t="shared" si="34"/>
        <v>0</v>
      </c>
      <c r="AI63" s="89">
        <f t="shared" si="35"/>
        <v>0</v>
      </c>
      <c r="AJ63" s="89">
        <f t="shared" si="36"/>
        <v>0</v>
      </c>
      <c r="AK63" s="89">
        <f t="shared" si="37"/>
        <v>0</v>
      </c>
      <c r="AL63" s="89">
        <f t="shared" si="38"/>
        <v>0</v>
      </c>
      <c r="AM63" s="93">
        <f t="shared" si="39"/>
        <v>0</v>
      </c>
      <c r="AN63" s="92">
        <f>IF($R63="New in 2025",0.5,SUM($AG63:AG63)+AH63/2)</f>
        <v>0</v>
      </c>
      <c r="AO63" s="92">
        <f>IF($R63="New in 2025",0.5,SUM($AG63:AH63)+AI63/2)</f>
        <v>0</v>
      </c>
      <c r="AP63" s="92">
        <f>IF($R63="New in 2025",0.5,SUM($AG63:AI63)+AJ63/2)</f>
        <v>0</v>
      </c>
      <c r="AQ63" s="92">
        <f>IF($R63="New in 2025",0.5,SUM($AG63:AJ63)+AK63/2)</f>
        <v>0</v>
      </c>
      <c r="AR63" s="91">
        <f>IF($R63="New in 2025",0.5,SUM($AG63:AK63)+AL63/2)</f>
        <v>0</v>
      </c>
      <c r="AS63" s="9"/>
      <c r="AT63" s="93">
        <v>0</v>
      </c>
      <c r="AU63" s="92">
        <v>0</v>
      </c>
      <c r="AV63" s="92">
        <v>0</v>
      </c>
      <c r="AW63" s="92">
        <v>0</v>
      </c>
      <c r="AX63" s="92">
        <v>0</v>
      </c>
      <c r="AY63" s="283">
        <v>0</v>
      </c>
    </row>
    <row r="64" spans="1:52" x14ac:dyDescent="0.3">
      <c r="A64" s="50">
        <v>61</v>
      </c>
      <c r="B64" s="49" t="s">
        <v>18</v>
      </c>
      <c r="C64" s="47">
        <v>2027</v>
      </c>
      <c r="D64" s="51">
        <v>4000</v>
      </c>
      <c r="E64" s="47">
        <v>80</v>
      </c>
      <c r="F64" s="46">
        <f t="shared" si="21"/>
        <v>0</v>
      </c>
      <c r="G64" s="46">
        <f t="shared" si="22"/>
        <v>0</v>
      </c>
      <c r="H64" s="46">
        <f t="shared" si="23"/>
        <v>0</v>
      </c>
      <c r="I64" s="46">
        <f t="shared" si="24"/>
        <v>0</v>
      </c>
      <c r="J64" s="46">
        <f t="shared" si="25"/>
        <v>0</v>
      </c>
      <c r="K64" s="46">
        <f t="shared" si="26"/>
        <v>0</v>
      </c>
      <c r="L64" s="45" t="s">
        <v>17</v>
      </c>
      <c r="N64" s="3" t="s">
        <v>6</v>
      </c>
      <c r="O64" t="s">
        <v>122</v>
      </c>
      <c r="P64" s="212" t="s">
        <v>10</v>
      </c>
      <c r="Q64" t="s">
        <v>4</v>
      </c>
      <c r="R64" t="s">
        <v>12</v>
      </c>
      <c r="S64" s="2" t="s">
        <v>9</v>
      </c>
      <c r="T64" s="36">
        <v>0</v>
      </c>
      <c r="U64" s="34">
        <v>0</v>
      </c>
      <c r="V64" s="34">
        <v>0</v>
      </c>
      <c r="W64" s="34">
        <v>0</v>
      </c>
      <c r="X64" s="34">
        <v>0</v>
      </c>
      <c r="Y64" s="35">
        <v>0</v>
      </c>
      <c r="Z64" s="92">
        <f t="shared" si="27"/>
        <v>0</v>
      </c>
      <c r="AA64" s="92">
        <f t="shared" si="28"/>
        <v>0</v>
      </c>
      <c r="AB64" s="92">
        <f t="shared" si="29"/>
        <v>0</v>
      </c>
      <c r="AC64" s="92">
        <f t="shared" si="30"/>
        <v>0</v>
      </c>
      <c r="AD64" s="92">
        <f t="shared" si="31"/>
        <v>0</v>
      </c>
      <c r="AE64" s="92">
        <f t="shared" si="32"/>
        <v>0</v>
      </c>
      <c r="AF64" s="44">
        <v>0</v>
      </c>
      <c r="AG64" s="89">
        <f t="shared" si="33"/>
        <v>0</v>
      </c>
      <c r="AH64" s="89">
        <f t="shared" si="34"/>
        <v>0</v>
      </c>
      <c r="AI64" s="89">
        <f t="shared" si="35"/>
        <v>0</v>
      </c>
      <c r="AJ64" s="89">
        <f t="shared" si="36"/>
        <v>0</v>
      </c>
      <c r="AK64" s="89">
        <f t="shared" si="37"/>
        <v>0</v>
      </c>
      <c r="AL64" s="89">
        <f t="shared" si="38"/>
        <v>0</v>
      </c>
      <c r="AM64" s="93">
        <f t="shared" si="39"/>
        <v>0</v>
      </c>
      <c r="AN64" s="92">
        <f>IF($R64="New in 2025",0.5,SUM($AG64:AG64)+AH64/2)</f>
        <v>0</v>
      </c>
      <c r="AO64" s="92">
        <f>IF($R64="New in 2025",0.5,SUM($AG64:AH64)+AI64/2)</f>
        <v>0</v>
      </c>
      <c r="AP64" s="92">
        <f>IF($R64="New in 2025",0.5,SUM($AG64:AI64)+AJ64/2)</f>
        <v>0</v>
      </c>
      <c r="AQ64" s="92">
        <f>IF($R64="New in 2025",0.5,SUM($AG64:AJ64)+AK64/2)</f>
        <v>0</v>
      </c>
      <c r="AR64" s="91">
        <f>IF($R64="New in 2025",0.5,SUM($AG64:AK64)+AL64/2)</f>
        <v>0</v>
      </c>
      <c r="AS64" s="9"/>
      <c r="AT64" s="93">
        <v>0</v>
      </c>
      <c r="AU64" s="92">
        <v>0</v>
      </c>
      <c r="AV64" s="92">
        <v>0</v>
      </c>
      <c r="AW64" s="92">
        <v>0</v>
      </c>
      <c r="AX64" s="92">
        <v>0</v>
      </c>
      <c r="AY64" s="283">
        <v>0</v>
      </c>
    </row>
    <row r="65" spans="1:52" x14ac:dyDescent="0.3">
      <c r="A65" s="50">
        <v>62</v>
      </c>
      <c r="B65" s="49" t="s">
        <v>19</v>
      </c>
      <c r="C65" s="47">
        <v>2026</v>
      </c>
      <c r="D65" s="51">
        <v>3200</v>
      </c>
      <c r="E65" s="47">
        <v>100</v>
      </c>
      <c r="F65" s="46">
        <f t="shared" si="21"/>
        <v>0</v>
      </c>
      <c r="G65" s="46">
        <f t="shared" si="22"/>
        <v>0</v>
      </c>
      <c r="H65" s="46">
        <f t="shared" si="23"/>
        <v>0</v>
      </c>
      <c r="I65" s="46">
        <f t="shared" si="24"/>
        <v>0</v>
      </c>
      <c r="J65" s="46">
        <f t="shared" si="25"/>
        <v>0</v>
      </c>
      <c r="K65" s="46">
        <f t="shared" si="26"/>
        <v>0</v>
      </c>
      <c r="L65" s="45" t="s">
        <v>20</v>
      </c>
      <c r="N65" s="3" t="s">
        <v>6</v>
      </c>
      <c r="O65" t="s">
        <v>122</v>
      </c>
      <c r="P65" s="212" t="s">
        <v>10</v>
      </c>
      <c r="Q65" t="s">
        <v>4</v>
      </c>
      <c r="S65" s="2" t="s">
        <v>9</v>
      </c>
      <c r="T65" s="36">
        <v>0</v>
      </c>
      <c r="U65" s="34">
        <v>0</v>
      </c>
      <c r="V65" s="34">
        <v>0</v>
      </c>
      <c r="W65" s="34">
        <v>0</v>
      </c>
      <c r="X65" s="34">
        <v>0</v>
      </c>
      <c r="Y65" s="35">
        <v>0</v>
      </c>
      <c r="Z65" s="92">
        <f t="shared" si="27"/>
        <v>0</v>
      </c>
      <c r="AA65" s="92">
        <f t="shared" si="28"/>
        <v>0</v>
      </c>
      <c r="AB65" s="92">
        <f t="shared" si="29"/>
        <v>0</v>
      </c>
      <c r="AC65" s="92">
        <f t="shared" si="30"/>
        <v>0</v>
      </c>
      <c r="AD65" s="92">
        <f t="shared" si="31"/>
        <v>0</v>
      </c>
      <c r="AE65" s="92">
        <f t="shared" si="32"/>
        <v>0</v>
      </c>
      <c r="AF65" s="44">
        <v>1</v>
      </c>
      <c r="AG65" s="89">
        <f t="shared" si="33"/>
        <v>0</v>
      </c>
      <c r="AH65" s="89">
        <f t="shared" si="34"/>
        <v>0</v>
      </c>
      <c r="AI65" s="89">
        <f t="shared" si="35"/>
        <v>0</v>
      </c>
      <c r="AJ65" s="89">
        <f t="shared" si="36"/>
        <v>0</v>
      </c>
      <c r="AK65" s="89">
        <f t="shared" si="37"/>
        <v>0</v>
      </c>
      <c r="AL65" s="89">
        <f t="shared" si="38"/>
        <v>0</v>
      </c>
      <c r="AM65" s="93">
        <f t="shared" si="39"/>
        <v>0</v>
      </c>
      <c r="AN65" s="92">
        <f>IF($R65="New in 2025",0.5,SUM($AG65:AG65)+AH65/2)</f>
        <v>0</v>
      </c>
      <c r="AO65" s="92">
        <f>IF($R65="New in 2025",0.5,SUM($AG65:AH65)+AI65/2)</f>
        <v>0</v>
      </c>
      <c r="AP65" s="92">
        <f>IF($R65="New in 2025",0.5,SUM($AG65:AI65)+AJ65/2)</f>
        <v>0</v>
      </c>
      <c r="AQ65" s="92">
        <f>IF($R65="New in 2025",0.5,SUM($AG65:AJ65)+AK65/2)</f>
        <v>0</v>
      </c>
      <c r="AR65" s="91">
        <f>IF($R65="New in 2025",0.5,SUM($AG65:AK65)+AL65/2)</f>
        <v>0</v>
      </c>
      <c r="AS65" s="9"/>
      <c r="AT65" s="93">
        <v>0</v>
      </c>
      <c r="AU65" s="92">
        <v>0</v>
      </c>
      <c r="AV65" s="92">
        <v>0</v>
      </c>
      <c r="AW65" s="92">
        <v>0</v>
      </c>
      <c r="AX65" s="92">
        <v>0</v>
      </c>
      <c r="AY65" s="283">
        <v>0</v>
      </c>
    </row>
    <row r="66" spans="1:52" x14ac:dyDescent="0.3">
      <c r="A66" s="50">
        <v>63</v>
      </c>
      <c r="B66" s="49" t="s">
        <v>19</v>
      </c>
      <c r="C66" s="47">
        <v>2025</v>
      </c>
      <c r="D66" s="51">
        <v>8500</v>
      </c>
      <c r="E66" s="47">
        <v>100</v>
      </c>
      <c r="F66" s="46">
        <f t="shared" si="21"/>
        <v>0</v>
      </c>
      <c r="G66" s="46">
        <f t="shared" si="22"/>
        <v>0</v>
      </c>
      <c r="H66" s="46">
        <f t="shared" si="23"/>
        <v>0</v>
      </c>
      <c r="I66" s="46">
        <f t="shared" si="24"/>
        <v>0</v>
      </c>
      <c r="J66" s="46">
        <f t="shared" si="25"/>
        <v>0</v>
      </c>
      <c r="K66" s="46">
        <f t="shared" si="26"/>
        <v>0</v>
      </c>
      <c r="L66" s="45" t="s">
        <v>20</v>
      </c>
      <c r="N66" s="3" t="s">
        <v>6</v>
      </c>
      <c r="O66" t="s">
        <v>10</v>
      </c>
      <c r="P66" t="s">
        <v>10</v>
      </c>
      <c r="Q66" t="s">
        <v>4</v>
      </c>
      <c r="S66" s="2" t="s">
        <v>9</v>
      </c>
      <c r="T66" s="36">
        <v>0</v>
      </c>
      <c r="U66" s="34">
        <v>0</v>
      </c>
      <c r="V66" s="34">
        <v>0</v>
      </c>
      <c r="W66" s="34">
        <v>0</v>
      </c>
      <c r="X66" s="34">
        <v>0</v>
      </c>
      <c r="Y66" s="35">
        <v>0</v>
      </c>
      <c r="Z66" s="92">
        <f t="shared" si="27"/>
        <v>0</v>
      </c>
      <c r="AA66" s="92">
        <f t="shared" si="28"/>
        <v>0</v>
      </c>
      <c r="AB66" s="92">
        <f t="shared" si="29"/>
        <v>0</v>
      </c>
      <c r="AC66" s="92">
        <f t="shared" si="30"/>
        <v>0</v>
      </c>
      <c r="AD66" s="92">
        <f t="shared" si="31"/>
        <v>0</v>
      </c>
      <c r="AE66" s="92">
        <f t="shared" si="32"/>
        <v>0</v>
      </c>
      <c r="AF66" s="44">
        <v>1</v>
      </c>
      <c r="AG66" s="89">
        <f t="shared" si="33"/>
        <v>0</v>
      </c>
      <c r="AH66" s="89">
        <f t="shared" si="34"/>
        <v>0</v>
      </c>
      <c r="AI66" s="89">
        <f t="shared" si="35"/>
        <v>0</v>
      </c>
      <c r="AJ66" s="89">
        <f t="shared" si="36"/>
        <v>0</v>
      </c>
      <c r="AK66" s="89">
        <f t="shared" si="37"/>
        <v>0</v>
      </c>
      <c r="AL66" s="89">
        <f t="shared" si="38"/>
        <v>0</v>
      </c>
      <c r="AM66" s="93">
        <f t="shared" si="39"/>
        <v>0</v>
      </c>
      <c r="AN66" s="92">
        <f>IF($R66="New in 2025",0.5,SUM($AG66:AG66)+AH66/2)</f>
        <v>0</v>
      </c>
      <c r="AO66" s="92">
        <f>IF($R66="New in 2025",0.5,SUM($AG66:AH66)+AI66/2)</f>
        <v>0</v>
      </c>
      <c r="AP66" s="92">
        <f>IF($R66="New in 2025",0.5,SUM($AG66:AI66)+AJ66/2)</f>
        <v>0</v>
      </c>
      <c r="AQ66" s="92">
        <f>IF($R66="New in 2025",0.5,SUM($AG66:AJ66)+AK66/2)</f>
        <v>0</v>
      </c>
      <c r="AR66" s="91">
        <f>IF($R66="New in 2025",0.5,SUM($AG66:AK66)+AL66/2)</f>
        <v>0</v>
      </c>
      <c r="AS66" s="9"/>
      <c r="AT66" s="93">
        <v>0</v>
      </c>
      <c r="AU66" s="92">
        <v>0</v>
      </c>
      <c r="AV66" s="92">
        <v>0</v>
      </c>
      <c r="AW66" s="92">
        <v>0</v>
      </c>
      <c r="AX66" s="92">
        <v>0</v>
      </c>
      <c r="AY66" s="283">
        <v>0</v>
      </c>
    </row>
    <row r="67" spans="1:52" x14ac:dyDescent="0.3">
      <c r="A67" s="50">
        <v>64</v>
      </c>
      <c r="B67" s="49" t="s">
        <v>19</v>
      </c>
      <c r="C67" s="47">
        <v>2025</v>
      </c>
      <c r="D67" s="51">
        <v>2800</v>
      </c>
      <c r="E67" s="47">
        <v>100</v>
      </c>
      <c r="F67" s="46">
        <f t="shared" si="21"/>
        <v>0</v>
      </c>
      <c r="G67" s="46">
        <f t="shared" si="22"/>
        <v>0</v>
      </c>
      <c r="H67" s="46">
        <f t="shared" si="23"/>
        <v>0</v>
      </c>
      <c r="I67" s="46">
        <f t="shared" si="24"/>
        <v>0</v>
      </c>
      <c r="J67" s="46">
        <f t="shared" si="25"/>
        <v>0</v>
      </c>
      <c r="K67" s="46">
        <f t="shared" si="26"/>
        <v>0</v>
      </c>
      <c r="L67" s="45" t="s">
        <v>20</v>
      </c>
      <c r="N67" s="3" t="s">
        <v>6</v>
      </c>
      <c r="O67" t="s">
        <v>122</v>
      </c>
      <c r="P67" s="212" t="s">
        <v>123</v>
      </c>
      <c r="Q67" t="s">
        <v>4</v>
      </c>
      <c r="S67" s="2" t="s">
        <v>9</v>
      </c>
      <c r="T67" s="36">
        <v>0</v>
      </c>
      <c r="U67" s="34">
        <v>0</v>
      </c>
      <c r="V67" s="34">
        <v>0</v>
      </c>
      <c r="W67" s="34">
        <v>0</v>
      </c>
      <c r="X67" s="34">
        <v>0</v>
      </c>
      <c r="Y67" s="35">
        <v>0</v>
      </c>
      <c r="Z67" s="92">
        <f t="shared" si="27"/>
        <v>0</v>
      </c>
      <c r="AA67" s="92">
        <f t="shared" si="28"/>
        <v>0</v>
      </c>
      <c r="AB67" s="92">
        <f t="shared" si="29"/>
        <v>0</v>
      </c>
      <c r="AC67" s="92">
        <f t="shared" si="30"/>
        <v>0</v>
      </c>
      <c r="AD67" s="92">
        <f t="shared" si="31"/>
        <v>0</v>
      </c>
      <c r="AE67" s="92">
        <f t="shared" si="32"/>
        <v>0</v>
      </c>
      <c r="AF67" s="44">
        <v>1</v>
      </c>
      <c r="AG67" s="89">
        <f t="shared" si="33"/>
        <v>0</v>
      </c>
      <c r="AH67" s="89">
        <f t="shared" si="34"/>
        <v>0</v>
      </c>
      <c r="AI67" s="89">
        <f t="shared" si="35"/>
        <v>0</v>
      </c>
      <c r="AJ67" s="89">
        <f t="shared" si="36"/>
        <v>0</v>
      </c>
      <c r="AK67" s="89">
        <f t="shared" si="37"/>
        <v>0</v>
      </c>
      <c r="AL67" s="89">
        <f t="shared" si="38"/>
        <v>0</v>
      </c>
      <c r="AM67" s="93">
        <f t="shared" si="39"/>
        <v>0</v>
      </c>
      <c r="AN67" s="92">
        <f>IF($R67="New in 2025",0.5,SUM($AG67:AG67)+AH67/2)</f>
        <v>0</v>
      </c>
      <c r="AO67" s="92">
        <f>IF($R67="New in 2025",0.5,SUM($AG67:AH67)+AI67/2)</f>
        <v>0</v>
      </c>
      <c r="AP67" s="92">
        <f>IF($R67="New in 2025",0.5,SUM($AG67:AI67)+AJ67/2)</f>
        <v>0</v>
      </c>
      <c r="AQ67" s="92">
        <f>IF($R67="New in 2025",0.5,SUM($AG67:AJ67)+AK67/2)</f>
        <v>0</v>
      </c>
      <c r="AR67" s="91">
        <f>IF($R67="New in 2025",0.5,SUM($AG67:AK67)+AL67/2)</f>
        <v>0</v>
      </c>
      <c r="AS67" s="9"/>
      <c r="AT67" s="93">
        <v>0</v>
      </c>
      <c r="AU67" s="92">
        <v>0</v>
      </c>
      <c r="AV67" s="92">
        <v>0</v>
      </c>
      <c r="AW67" s="92">
        <v>0</v>
      </c>
      <c r="AX67" s="92">
        <v>0</v>
      </c>
      <c r="AY67" s="283">
        <v>0</v>
      </c>
    </row>
    <row r="68" spans="1:52" x14ac:dyDescent="0.3">
      <c r="A68" s="50">
        <v>65</v>
      </c>
      <c r="B68" s="49" t="s">
        <v>14</v>
      </c>
      <c r="C68" s="47">
        <v>2026</v>
      </c>
      <c r="D68" s="51">
        <v>960</v>
      </c>
      <c r="E68" s="47">
        <v>80</v>
      </c>
      <c r="F68" s="46">
        <f t="shared" ref="F68:F75" si="40">AM68</f>
        <v>0.30000000000000004</v>
      </c>
      <c r="G68" s="46">
        <f t="shared" ref="G68:G75" si="41">AN68</f>
        <v>0.70000000000000007</v>
      </c>
      <c r="H68" s="46">
        <f t="shared" ref="H68:H75" si="42">AO68</f>
        <v>0.8</v>
      </c>
      <c r="I68" s="46">
        <f t="shared" ref="I68:I75" si="43">AP68</f>
        <v>0.8</v>
      </c>
      <c r="J68" s="46">
        <f t="shared" ref="J68:J75" si="44">AQ68</f>
        <v>0.8</v>
      </c>
      <c r="K68" s="46">
        <f t="shared" ref="K68:K75" si="45">AR68</f>
        <v>0.8</v>
      </c>
      <c r="L68" s="45" t="s">
        <v>15</v>
      </c>
      <c r="N68" s="3" t="s">
        <v>6</v>
      </c>
      <c r="P68" t="s">
        <v>122</v>
      </c>
      <c r="Q68" t="s">
        <v>5</v>
      </c>
      <c r="R68" t="s">
        <v>12</v>
      </c>
      <c r="S68" s="2" t="s">
        <v>9</v>
      </c>
      <c r="T68" s="36">
        <v>1</v>
      </c>
      <c r="U68" s="34">
        <v>0</v>
      </c>
      <c r="V68" s="34">
        <v>0</v>
      </c>
      <c r="W68" s="34">
        <v>0</v>
      </c>
      <c r="X68" s="34">
        <v>0</v>
      </c>
      <c r="Y68" s="35">
        <v>0</v>
      </c>
      <c r="Z68" s="92">
        <f t="shared" ref="Z68:Z75" si="46">T68*$E68/100</f>
        <v>0.8</v>
      </c>
      <c r="AA68" s="92">
        <f t="shared" ref="AA68:AA75" si="47">U68*$E68/100</f>
        <v>0</v>
      </c>
      <c r="AB68" s="92">
        <f t="shared" ref="AB68:AB75" si="48">V68*$E68/100</f>
        <v>0</v>
      </c>
      <c r="AC68" s="92">
        <f t="shared" ref="AC68:AC75" si="49">W68*$E68/100</f>
        <v>0</v>
      </c>
      <c r="AD68" s="92">
        <f t="shared" ref="AD68:AD75" si="50">X68*$E68/100</f>
        <v>0</v>
      </c>
      <c r="AE68" s="92">
        <f t="shared" ref="AE68:AE75" si="51">Y68*$E68/100</f>
        <v>0</v>
      </c>
      <c r="AF68" s="44">
        <v>0</v>
      </c>
      <c r="AG68" s="89">
        <f t="shared" ref="AG68:AG75" si="52">IF($AF68=1,Z68,Z68*0.75)</f>
        <v>0.60000000000000009</v>
      </c>
      <c r="AH68" s="89">
        <f t="shared" ref="AH68:AH75" si="53">IF($AF68=1,AA68,Z68*(1-0.75)+AA68*0.75)</f>
        <v>0.2</v>
      </c>
      <c r="AI68" s="89">
        <f t="shared" ref="AI68:AI75" si="54">IF($AF68=1,AB68,AA68*(1-0.75)+AB68*0.75)</f>
        <v>0</v>
      </c>
      <c r="AJ68" s="89">
        <f t="shared" ref="AJ68:AJ75" si="55">IF($AF68=1,AC68,AB68*(1-0.75)+AC68*0.75)</f>
        <v>0</v>
      </c>
      <c r="AK68" s="89">
        <f t="shared" ref="AK68:AK75" si="56">IF($AF68=1,AD68,AC68*(1-0.75)+AD68*0.75)</f>
        <v>0</v>
      </c>
      <c r="AL68" s="89">
        <f t="shared" ref="AL68:AL75" si="57">IF($AF68=1,AE68,AD68*(1-0.75)+AE68*0.75)</f>
        <v>0</v>
      </c>
      <c r="AM68" s="93">
        <f t="shared" ref="AM68:AM75" si="58">AG68/2</f>
        <v>0.30000000000000004</v>
      </c>
      <c r="AN68" s="92">
        <f>IF($R68="New in 2025",0.5,SUM($AG68:AG68)+AH68/2)</f>
        <v>0.70000000000000007</v>
      </c>
      <c r="AO68" s="92">
        <f>IF($R68="New in 2025",0.5,SUM($AG68:AH68)+AI68/2)</f>
        <v>0.8</v>
      </c>
      <c r="AP68" s="92">
        <f>IF($R68="New in 2025",0.5,SUM($AG68:AI68)+AJ68/2)</f>
        <v>0.8</v>
      </c>
      <c r="AQ68" s="92">
        <f>IF($R68="New in 2025",0.5,SUM($AG68:AJ68)+AK68/2)</f>
        <v>0.8</v>
      </c>
      <c r="AR68" s="91">
        <f>IF($R68="New in 2025",0.5,SUM($AG68:AK68)+AL68/2)</f>
        <v>0.8</v>
      </c>
      <c r="AS68" s="9"/>
      <c r="AT68" s="93">
        <v>0</v>
      </c>
      <c r="AU68" s="92">
        <v>0</v>
      </c>
      <c r="AV68" s="92">
        <v>0</v>
      </c>
      <c r="AW68" s="92">
        <v>0</v>
      </c>
      <c r="AX68" s="92">
        <v>0</v>
      </c>
      <c r="AY68" s="283">
        <v>0</v>
      </c>
    </row>
    <row r="69" spans="1:52" x14ac:dyDescent="0.3">
      <c r="A69" s="50">
        <v>66</v>
      </c>
      <c r="B69" s="49" t="s">
        <v>19</v>
      </c>
      <c r="C69" s="47">
        <v>2028</v>
      </c>
      <c r="D69" s="51">
        <v>3404</v>
      </c>
      <c r="E69" s="47">
        <v>50</v>
      </c>
      <c r="F69" s="46">
        <f t="shared" si="40"/>
        <v>0</v>
      </c>
      <c r="G69" s="46">
        <f t="shared" si="41"/>
        <v>0</v>
      </c>
      <c r="H69" s="46">
        <f t="shared" si="42"/>
        <v>0.1875</v>
      </c>
      <c r="I69" s="46">
        <f t="shared" si="43"/>
        <v>0.4375</v>
      </c>
      <c r="J69" s="46">
        <f t="shared" si="44"/>
        <v>0.5</v>
      </c>
      <c r="K69" s="46">
        <f t="shared" si="45"/>
        <v>0.5</v>
      </c>
      <c r="L69" s="45" t="s">
        <v>13</v>
      </c>
      <c r="N69" s="3" t="s">
        <v>3</v>
      </c>
      <c r="P69" t="s">
        <v>123</v>
      </c>
      <c r="Q69" t="s">
        <v>5</v>
      </c>
      <c r="R69" t="s">
        <v>12</v>
      </c>
      <c r="S69" s="2" t="s">
        <v>9</v>
      </c>
      <c r="T69" s="36">
        <v>0</v>
      </c>
      <c r="U69" s="34">
        <v>0</v>
      </c>
      <c r="V69" s="34">
        <v>1</v>
      </c>
      <c r="W69" s="34">
        <v>0</v>
      </c>
      <c r="X69" s="34">
        <v>0</v>
      </c>
      <c r="Y69" s="35">
        <v>0</v>
      </c>
      <c r="Z69" s="92">
        <f t="shared" si="46"/>
        <v>0</v>
      </c>
      <c r="AA69" s="92">
        <f t="shared" si="47"/>
        <v>0</v>
      </c>
      <c r="AB69" s="92">
        <f t="shared" si="48"/>
        <v>0.5</v>
      </c>
      <c r="AC69" s="92">
        <f t="shared" si="49"/>
        <v>0</v>
      </c>
      <c r="AD69" s="92">
        <f t="shared" si="50"/>
        <v>0</v>
      </c>
      <c r="AE69" s="92">
        <f t="shared" si="51"/>
        <v>0</v>
      </c>
      <c r="AF69" s="44">
        <v>0</v>
      </c>
      <c r="AG69" s="89">
        <f t="shared" si="52"/>
        <v>0</v>
      </c>
      <c r="AH69" s="89">
        <f t="shared" si="53"/>
        <v>0</v>
      </c>
      <c r="AI69" s="89">
        <f t="shared" si="54"/>
        <v>0.375</v>
      </c>
      <c r="AJ69" s="89">
        <f t="shared" si="55"/>
        <v>0.125</v>
      </c>
      <c r="AK69" s="89">
        <f t="shared" si="56"/>
        <v>0</v>
      </c>
      <c r="AL69" s="89">
        <f t="shared" si="57"/>
        <v>0</v>
      </c>
      <c r="AM69" s="93">
        <f t="shared" si="58"/>
        <v>0</v>
      </c>
      <c r="AN69" s="92">
        <f>IF($R69="New in 2025",0.5,SUM($AG69:AG69)+AH69/2)</f>
        <v>0</v>
      </c>
      <c r="AO69" s="92">
        <f>IF($R69="New in 2025",0.5,SUM($AG69:AH69)+AI69/2)</f>
        <v>0.1875</v>
      </c>
      <c r="AP69" s="92">
        <f>IF($R69="New in 2025",0.5,SUM($AG69:AI69)+AJ69/2)</f>
        <v>0.4375</v>
      </c>
      <c r="AQ69" s="92">
        <f>IF($R69="New in 2025",0.5,SUM($AG69:AJ69)+AK69/2)</f>
        <v>0.5</v>
      </c>
      <c r="AR69" s="91">
        <f>IF($R69="New in 2025",0.5,SUM($AG69:AK69)+AL69/2)</f>
        <v>0.5</v>
      </c>
      <c r="AS69" s="9"/>
      <c r="AT69" s="93">
        <v>0</v>
      </c>
      <c r="AU69" s="92">
        <v>0</v>
      </c>
      <c r="AV69" s="92">
        <v>0</v>
      </c>
      <c r="AW69" s="92">
        <v>0</v>
      </c>
      <c r="AX69" s="92">
        <v>0</v>
      </c>
      <c r="AY69" s="283">
        <v>0</v>
      </c>
    </row>
    <row r="70" spans="1:52" x14ac:dyDescent="0.3">
      <c r="A70" s="50">
        <v>67</v>
      </c>
      <c r="B70" s="49" t="s">
        <v>19</v>
      </c>
      <c r="C70" s="47">
        <v>2028</v>
      </c>
      <c r="D70" s="51">
        <v>2000</v>
      </c>
      <c r="E70" s="47">
        <v>50</v>
      </c>
      <c r="F70" s="46">
        <f t="shared" si="40"/>
        <v>0</v>
      </c>
      <c r="G70" s="46">
        <f t="shared" si="41"/>
        <v>0</v>
      </c>
      <c r="H70" s="46">
        <f t="shared" si="42"/>
        <v>0</v>
      </c>
      <c r="I70" s="46">
        <f t="shared" si="43"/>
        <v>0</v>
      </c>
      <c r="J70" s="46">
        <f t="shared" si="44"/>
        <v>0</v>
      </c>
      <c r="K70" s="46">
        <f t="shared" si="45"/>
        <v>0</v>
      </c>
      <c r="L70" s="45" t="s">
        <v>13</v>
      </c>
      <c r="N70" s="3" t="s">
        <v>3</v>
      </c>
      <c r="O70" t="s">
        <v>122</v>
      </c>
      <c r="P70" s="212" t="s">
        <v>123</v>
      </c>
      <c r="Q70" t="s">
        <v>4</v>
      </c>
      <c r="R70" t="s">
        <v>12</v>
      </c>
      <c r="S70" s="2" t="s">
        <v>9</v>
      </c>
      <c r="T70" s="36">
        <v>0</v>
      </c>
      <c r="U70" s="34">
        <v>0</v>
      </c>
      <c r="V70" s="34">
        <v>0</v>
      </c>
      <c r="W70" s="34">
        <v>0</v>
      </c>
      <c r="X70" s="34">
        <v>0</v>
      </c>
      <c r="Y70" s="35">
        <v>0</v>
      </c>
      <c r="Z70" s="92">
        <f t="shared" si="46"/>
        <v>0</v>
      </c>
      <c r="AA70" s="92">
        <f t="shared" si="47"/>
        <v>0</v>
      </c>
      <c r="AB70" s="92">
        <f t="shared" si="48"/>
        <v>0</v>
      </c>
      <c r="AC70" s="92">
        <f t="shared" si="49"/>
        <v>0</v>
      </c>
      <c r="AD70" s="92">
        <f t="shared" si="50"/>
        <v>0</v>
      </c>
      <c r="AE70" s="92">
        <f t="shared" si="51"/>
        <v>0</v>
      </c>
      <c r="AF70" s="44">
        <v>0</v>
      </c>
      <c r="AG70" s="89">
        <f t="shared" si="52"/>
        <v>0</v>
      </c>
      <c r="AH70" s="89">
        <f t="shared" si="53"/>
        <v>0</v>
      </c>
      <c r="AI70" s="89">
        <f t="shared" si="54"/>
        <v>0</v>
      </c>
      <c r="AJ70" s="89">
        <f t="shared" si="55"/>
        <v>0</v>
      </c>
      <c r="AK70" s="89">
        <f t="shared" si="56"/>
        <v>0</v>
      </c>
      <c r="AL70" s="89">
        <f t="shared" si="57"/>
        <v>0</v>
      </c>
      <c r="AM70" s="93">
        <f t="shared" si="58"/>
        <v>0</v>
      </c>
      <c r="AN70" s="92">
        <f>IF($R70="New in 2025",0.5,SUM($AG70:AG70)+AH70/2)</f>
        <v>0</v>
      </c>
      <c r="AO70" s="92">
        <f>IF($R70="New in 2025",0.5,SUM($AG70:AH70)+AI70/2)</f>
        <v>0</v>
      </c>
      <c r="AP70" s="92">
        <f>IF($R70="New in 2025",0.5,SUM($AG70:AI70)+AJ70/2)</f>
        <v>0</v>
      </c>
      <c r="AQ70" s="92">
        <f>IF($R70="New in 2025",0.5,SUM($AG70:AJ70)+AK70/2)</f>
        <v>0</v>
      </c>
      <c r="AR70" s="91">
        <f>IF($R70="New in 2025",0.5,SUM($AG70:AK70)+AL70/2)</f>
        <v>0</v>
      </c>
      <c r="AS70" s="9"/>
      <c r="AT70" s="93">
        <v>0</v>
      </c>
      <c r="AU70" s="92">
        <v>0</v>
      </c>
      <c r="AV70" s="92">
        <v>0</v>
      </c>
      <c r="AW70" s="92">
        <v>0</v>
      </c>
      <c r="AX70" s="92">
        <v>0</v>
      </c>
      <c r="AY70" s="283">
        <v>0</v>
      </c>
    </row>
    <row r="71" spans="1:52" x14ac:dyDescent="0.3">
      <c r="A71" s="50">
        <v>68</v>
      </c>
      <c r="B71" s="49" t="s">
        <v>19</v>
      </c>
      <c r="C71" s="47">
        <v>2026</v>
      </c>
      <c r="D71" s="51">
        <v>13044</v>
      </c>
      <c r="E71" s="47">
        <v>50</v>
      </c>
      <c r="F71" s="46">
        <f t="shared" si="40"/>
        <v>0</v>
      </c>
      <c r="G71" s="46">
        <f t="shared" si="41"/>
        <v>0</v>
      </c>
      <c r="H71" s="46">
        <f t="shared" si="42"/>
        <v>0</v>
      </c>
      <c r="I71" s="46">
        <f t="shared" si="43"/>
        <v>0</v>
      </c>
      <c r="J71" s="46">
        <f t="shared" si="44"/>
        <v>0</v>
      </c>
      <c r="K71" s="46">
        <f t="shared" si="45"/>
        <v>0</v>
      </c>
      <c r="L71" s="45" t="s">
        <v>13</v>
      </c>
      <c r="N71" s="3" t="s">
        <v>3</v>
      </c>
      <c r="O71" t="s">
        <v>122</v>
      </c>
      <c r="P71" t="s">
        <v>10</v>
      </c>
      <c r="Q71" t="s">
        <v>4</v>
      </c>
      <c r="R71" t="s">
        <v>12</v>
      </c>
      <c r="S71" s="2" t="s">
        <v>9</v>
      </c>
      <c r="T71" s="36">
        <v>0</v>
      </c>
      <c r="U71" s="34">
        <v>0</v>
      </c>
      <c r="V71" s="34">
        <v>0</v>
      </c>
      <c r="W71" s="34">
        <v>0</v>
      </c>
      <c r="X71" s="34">
        <v>0</v>
      </c>
      <c r="Y71" s="35">
        <v>0</v>
      </c>
      <c r="Z71" s="92">
        <f t="shared" si="46"/>
        <v>0</v>
      </c>
      <c r="AA71" s="92">
        <f t="shared" si="47"/>
        <v>0</v>
      </c>
      <c r="AB71" s="92">
        <f t="shared" si="48"/>
        <v>0</v>
      </c>
      <c r="AC71" s="92">
        <f t="shared" si="49"/>
        <v>0</v>
      </c>
      <c r="AD71" s="92">
        <f t="shared" si="50"/>
        <v>0</v>
      </c>
      <c r="AE71" s="92">
        <f t="shared" si="51"/>
        <v>0</v>
      </c>
      <c r="AF71" s="44">
        <v>0</v>
      </c>
      <c r="AG71" s="89">
        <f t="shared" si="52"/>
        <v>0</v>
      </c>
      <c r="AH71" s="89">
        <f t="shared" si="53"/>
        <v>0</v>
      </c>
      <c r="AI71" s="89">
        <f t="shared" si="54"/>
        <v>0</v>
      </c>
      <c r="AJ71" s="89">
        <f t="shared" si="55"/>
        <v>0</v>
      </c>
      <c r="AK71" s="89">
        <f t="shared" si="56"/>
        <v>0</v>
      </c>
      <c r="AL71" s="89">
        <f t="shared" si="57"/>
        <v>0</v>
      </c>
      <c r="AM71" s="93">
        <f t="shared" si="58"/>
        <v>0</v>
      </c>
      <c r="AN71" s="92">
        <f>IF($R71="New in 2025",0.5,SUM($AG71:AG71)+AH71/2)</f>
        <v>0</v>
      </c>
      <c r="AO71" s="92">
        <f>IF($R71="New in 2025",0.5,SUM($AG71:AH71)+AI71/2)</f>
        <v>0</v>
      </c>
      <c r="AP71" s="92">
        <f>IF($R71="New in 2025",0.5,SUM($AG71:AI71)+AJ71/2)</f>
        <v>0</v>
      </c>
      <c r="AQ71" s="92">
        <f>IF($R71="New in 2025",0.5,SUM($AG71:AJ71)+AK71/2)</f>
        <v>0</v>
      </c>
      <c r="AR71" s="91">
        <f>IF($R71="New in 2025",0.5,SUM($AG71:AK71)+AL71/2)</f>
        <v>0</v>
      </c>
      <c r="AS71" s="9"/>
      <c r="AT71" s="93">
        <v>0</v>
      </c>
      <c r="AU71" s="92">
        <v>0</v>
      </c>
      <c r="AV71" s="92">
        <v>0</v>
      </c>
      <c r="AW71" s="92">
        <v>0</v>
      </c>
      <c r="AX71" s="92">
        <v>0</v>
      </c>
      <c r="AY71" s="283">
        <v>0</v>
      </c>
    </row>
    <row r="72" spans="1:52" x14ac:dyDescent="0.3">
      <c r="A72" s="50">
        <v>69</v>
      </c>
      <c r="B72" s="49" t="s">
        <v>18</v>
      </c>
      <c r="C72" s="47">
        <v>2031</v>
      </c>
      <c r="D72" s="51">
        <v>4500</v>
      </c>
      <c r="E72" s="47">
        <v>80</v>
      </c>
      <c r="F72" s="46">
        <f t="shared" si="40"/>
        <v>0</v>
      </c>
      <c r="G72" s="46">
        <f t="shared" si="41"/>
        <v>0</v>
      </c>
      <c r="H72" s="46">
        <f t="shared" si="42"/>
        <v>0</v>
      </c>
      <c r="I72" s="46">
        <f t="shared" si="43"/>
        <v>0</v>
      </c>
      <c r="J72" s="46">
        <f t="shared" si="44"/>
        <v>0</v>
      </c>
      <c r="K72" s="46">
        <f t="shared" si="45"/>
        <v>0</v>
      </c>
      <c r="L72" s="45" t="s">
        <v>17</v>
      </c>
      <c r="N72" s="3" t="s">
        <v>6</v>
      </c>
      <c r="O72" t="s">
        <v>122</v>
      </c>
      <c r="P72" t="s">
        <v>123</v>
      </c>
      <c r="Q72" t="s">
        <v>4</v>
      </c>
      <c r="R72" t="s">
        <v>12</v>
      </c>
      <c r="S72" s="2" t="s">
        <v>9</v>
      </c>
      <c r="T72" s="36">
        <v>0</v>
      </c>
      <c r="U72" s="34">
        <v>0</v>
      </c>
      <c r="V72" s="34">
        <v>0</v>
      </c>
      <c r="W72" s="34">
        <v>0</v>
      </c>
      <c r="X72" s="34">
        <v>0</v>
      </c>
      <c r="Y72" s="35">
        <v>0</v>
      </c>
      <c r="Z72" s="92">
        <f t="shared" si="46"/>
        <v>0</v>
      </c>
      <c r="AA72" s="92">
        <f t="shared" si="47"/>
        <v>0</v>
      </c>
      <c r="AB72" s="92">
        <f t="shared" si="48"/>
        <v>0</v>
      </c>
      <c r="AC72" s="92">
        <f t="shared" si="49"/>
        <v>0</v>
      </c>
      <c r="AD72" s="92">
        <f t="shared" si="50"/>
        <v>0</v>
      </c>
      <c r="AE72" s="92">
        <f t="shared" si="51"/>
        <v>0</v>
      </c>
      <c r="AF72" s="44">
        <v>0</v>
      </c>
      <c r="AG72" s="89">
        <f t="shared" si="52"/>
        <v>0</v>
      </c>
      <c r="AH72" s="89">
        <f t="shared" si="53"/>
        <v>0</v>
      </c>
      <c r="AI72" s="89">
        <f t="shared" si="54"/>
        <v>0</v>
      </c>
      <c r="AJ72" s="89">
        <f t="shared" si="55"/>
        <v>0</v>
      </c>
      <c r="AK72" s="89">
        <f t="shared" si="56"/>
        <v>0</v>
      </c>
      <c r="AL72" s="89">
        <f t="shared" si="57"/>
        <v>0</v>
      </c>
      <c r="AM72" s="93">
        <f t="shared" si="58"/>
        <v>0</v>
      </c>
      <c r="AN72" s="92">
        <f>IF($R72="New in 2025",0.5,SUM($AG72:AG72)+AH72/2)</f>
        <v>0</v>
      </c>
      <c r="AO72" s="92">
        <f>IF($R72="New in 2025",0.5,SUM($AG72:AH72)+AI72/2)</f>
        <v>0</v>
      </c>
      <c r="AP72" s="92">
        <f>IF($R72="New in 2025",0.5,SUM($AG72:AI72)+AJ72/2)</f>
        <v>0</v>
      </c>
      <c r="AQ72" s="92">
        <f>IF($R72="New in 2025",0.5,SUM($AG72:AJ72)+AK72/2)</f>
        <v>0</v>
      </c>
      <c r="AR72" s="91">
        <f>IF($R72="New in 2025",0.5,SUM($AG72:AK72)+AL72/2)</f>
        <v>0</v>
      </c>
      <c r="AS72" s="9"/>
      <c r="AT72" s="93">
        <v>0</v>
      </c>
      <c r="AU72" s="92">
        <v>0</v>
      </c>
      <c r="AV72" s="92">
        <v>0</v>
      </c>
      <c r="AW72" s="92">
        <v>0</v>
      </c>
      <c r="AX72" s="92">
        <v>0</v>
      </c>
      <c r="AY72" s="283">
        <v>0</v>
      </c>
    </row>
    <row r="73" spans="1:52" x14ac:dyDescent="0.3">
      <c r="A73" s="50">
        <v>70</v>
      </c>
      <c r="B73" s="49" t="s">
        <v>14</v>
      </c>
      <c r="C73" s="47">
        <v>2026</v>
      </c>
      <c r="D73" s="51">
        <v>2800</v>
      </c>
      <c r="E73" s="47">
        <v>50</v>
      </c>
      <c r="F73" s="46">
        <f t="shared" si="40"/>
        <v>0</v>
      </c>
      <c r="G73" s="46">
        <f t="shared" si="41"/>
        <v>0</v>
      </c>
      <c r="H73" s="46">
        <f t="shared" si="42"/>
        <v>0</v>
      </c>
      <c r="I73" s="46">
        <f t="shared" si="43"/>
        <v>0</v>
      </c>
      <c r="J73" s="46">
        <f t="shared" si="44"/>
        <v>0</v>
      </c>
      <c r="K73" s="46">
        <f t="shared" si="45"/>
        <v>0</v>
      </c>
      <c r="L73" s="45" t="s">
        <v>13</v>
      </c>
      <c r="N73" s="3" t="s">
        <v>3</v>
      </c>
      <c r="O73" t="s">
        <v>122</v>
      </c>
      <c r="P73" s="212" t="s">
        <v>123</v>
      </c>
      <c r="Q73" t="s">
        <v>4</v>
      </c>
      <c r="R73" t="s">
        <v>12</v>
      </c>
      <c r="S73" s="2" t="s">
        <v>9</v>
      </c>
      <c r="T73" s="36">
        <v>0</v>
      </c>
      <c r="U73" s="34">
        <v>0</v>
      </c>
      <c r="V73" s="34">
        <v>0</v>
      </c>
      <c r="W73" s="34">
        <v>0</v>
      </c>
      <c r="X73" s="34">
        <v>0</v>
      </c>
      <c r="Y73" s="35">
        <v>0</v>
      </c>
      <c r="Z73" s="92">
        <f t="shared" si="46"/>
        <v>0</v>
      </c>
      <c r="AA73" s="92">
        <f t="shared" si="47"/>
        <v>0</v>
      </c>
      <c r="AB73" s="92">
        <f t="shared" si="48"/>
        <v>0</v>
      </c>
      <c r="AC73" s="92">
        <f t="shared" si="49"/>
        <v>0</v>
      </c>
      <c r="AD73" s="92">
        <f t="shared" si="50"/>
        <v>0</v>
      </c>
      <c r="AE73" s="92">
        <f t="shared" si="51"/>
        <v>0</v>
      </c>
      <c r="AF73" s="44">
        <v>0</v>
      </c>
      <c r="AG73" s="89">
        <f t="shared" si="52"/>
        <v>0</v>
      </c>
      <c r="AH73" s="89">
        <f t="shared" si="53"/>
        <v>0</v>
      </c>
      <c r="AI73" s="89">
        <f t="shared" si="54"/>
        <v>0</v>
      </c>
      <c r="AJ73" s="89">
        <f t="shared" si="55"/>
        <v>0</v>
      </c>
      <c r="AK73" s="89">
        <f t="shared" si="56"/>
        <v>0</v>
      </c>
      <c r="AL73" s="89">
        <f t="shared" si="57"/>
        <v>0</v>
      </c>
      <c r="AM73" s="93">
        <f t="shared" si="58"/>
        <v>0</v>
      </c>
      <c r="AN73" s="92">
        <f>IF($R73="New in 2025",0.5,SUM($AG73:AG73)+AH73/2)</f>
        <v>0</v>
      </c>
      <c r="AO73" s="92">
        <f>IF($R73="New in 2025",0.5,SUM($AG73:AH73)+AI73/2)</f>
        <v>0</v>
      </c>
      <c r="AP73" s="92">
        <f>IF($R73="New in 2025",0.5,SUM($AG73:AI73)+AJ73/2)</f>
        <v>0</v>
      </c>
      <c r="AQ73" s="92">
        <f>IF($R73="New in 2025",0.5,SUM($AG73:AJ73)+AK73/2)</f>
        <v>0</v>
      </c>
      <c r="AR73" s="91">
        <f>IF($R73="New in 2025",0.5,SUM($AG73:AK73)+AL73/2)</f>
        <v>0</v>
      </c>
      <c r="AS73" s="9"/>
      <c r="AT73" s="93">
        <v>0</v>
      </c>
      <c r="AU73" s="92">
        <v>0</v>
      </c>
      <c r="AV73" s="92">
        <v>0</v>
      </c>
      <c r="AW73" s="92">
        <v>0</v>
      </c>
      <c r="AX73" s="92">
        <v>0</v>
      </c>
      <c r="AY73" s="283">
        <v>0</v>
      </c>
    </row>
    <row r="74" spans="1:52" x14ac:dyDescent="0.3">
      <c r="A74" s="50">
        <v>71</v>
      </c>
      <c r="B74" s="49" t="s">
        <v>16</v>
      </c>
      <c r="C74" s="47">
        <v>2026</v>
      </c>
      <c r="D74" s="51">
        <v>916</v>
      </c>
      <c r="E74" s="47">
        <v>50</v>
      </c>
      <c r="F74" s="46">
        <f t="shared" si="40"/>
        <v>0.1875</v>
      </c>
      <c r="G74" s="46">
        <f t="shared" si="41"/>
        <v>0.4375</v>
      </c>
      <c r="H74" s="46">
        <f t="shared" si="42"/>
        <v>0.5</v>
      </c>
      <c r="I74" s="46">
        <f t="shared" si="43"/>
        <v>0.5</v>
      </c>
      <c r="J74" s="46">
        <f t="shared" si="44"/>
        <v>0.5</v>
      </c>
      <c r="K74" s="46">
        <f t="shared" si="45"/>
        <v>0.5</v>
      </c>
      <c r="L74" s="45" t="s">
        <v>15</v>
      </c>
      <c r="N74" s="3" t="s">
        <v>6</v>
      </c>
      <c r="P74" t="s">
        <v>122</v>
      </c>
      <c r="Q74" t="s">
        <v>5</v>
      </c>
      <c r="R74" t="s">
        <v>12</v>
      </c>
      <c r="S74" s="2" t="s">
        <v>9</v>
      </c>
      <c r="T74" s="36">
        <v>1</v>
      </c>
      <c r="U74" s="34">
        <v>0</v>
      </c>
      <c r="V74" s="34">
        <v>0</v>
      </c>
      <c r="W74" s="34">
        <v>0</v>
      </c>
      <c r="X74" s="34">
        <v>0</v>
      </c>
      <c r="Y74" s="35">
        <v>0</v>
      </c>
      <c r="Z74" s="92">
        <f t="shared" si="46"/>
        <v>0.5</v>
      </c>
      <c r="AA74" s="92">
        <f t="shared" si="47"/>
        <v>0</v>
      </c>
      <c r="AB74" s="92">
        <f t="shared" si="48"/>
        <v>0</v>
      </c>
      <c r="AC74" s="92">
        <f t="shared" si="49"/>
        <v>0</v>
      </c>
      <c r="AD74" s="92">
        <f t="shared" si="50"/>
        <v>0</v>
      </c>
      <c r="AE74" s="92">
        <f t="shared" si="51"/>
        <v>0</v>
      </c>
      <c r="AF74" s="44">
        <v>0</v>
      </c>
      <c r="AG74" s="89">
        <f t="shared" si="52"/>
        <v>0.375</v>
      </c>
      <c r="AH74" s="89">
        <f t="shared" si="53"/>
        <v>0.125</v>
      </c>
      <c r="AI74" s="89">
        <f t="shared" si="54"/>
        <v>0</v>
      </c>
      <c r="AJ74" s="89">
        <f t="shared" si="55"/>
        <v>0</v>
      </c>
      <c r="AK74" s="89">
        <f t="shared" si="56"/>
        <v>0</v>
      </c>
      <c r="AL74" s="89">
        <f t="shared" si="57"/>
        <v>0</v>
      </c>
      <c r="AM74" s="93">
        <f t="shared" si="58"/>
        <v>0.1875</v>
      </c>
      <c r="AN74" s="92">
        <f>IF($R74="New in 2025",0.5,SUM($AG74:AG74)+AH74/2)</f>
        <v>0.4375</v>
      </c>
      <c r="AO74" s="92">
        <f>IF($R74="New in 2025",0.5,SUM($AG74:AH74)+AI74/2)</f>
        <v>0.5</v>
      </c>
      <c r="AP74" s="92">
        <f>IF($R74="New in 2025",0.5,SUM($AG74:AI74)+AJ74/2)</f>
        <v>0.5</v>
      </c>
      <c r="AQ74" s="92">
        <f>IF($R74="New in 2025",0.5,SUM($AG74:AJ74)+AK74/2)</f>
        <v>0.5</v>
      </c>
      <c r="AR74" s="91">
        <f>IF($R74="New in 2025",0.5,SUM($AG74:AK74)+AL74/2)</f>
        <v>0.5</v>
      </c>
      <c r="AS74" s="9"/>
      <c r="AT74" s="93">
        <v>0</v>
      </c>
      <c r="AU74" s="92">
        <v>0</v>
      </c>
      <c r="AV74" s="92">
        <v>0</v>
      </c>
      <c r="AW74" s="92">
        <v>0</v>
      </c>
      <c r="AX74" s="92">
        <v>0</v>
      </c>
      <c r="AY74" s="283">
        <v>0</v>
      </c>
    </row>
    <row r="75" spans="1:52" x14ac:dyDescent="0.3">
      <c r="A75" s="50">
        <v>72</v>
      </c>
      <c r="B75" s="49" t="s">
        <v>14</v>
      </c>
      <c r="C75" s="47">
        <v>2026</v>
      </c>
      <c r="D75" s="51">
        <v>917</v>
      </c>
      <c r="E75" s="47">
        <v>50</v>
      </c>
      <c r="F75" s="46">
        <f t="shared" si="40"/>
        <v>0.1875</v>
      </c>
      <c r="G75" s="46">
        <f t="shared" si="41"/>
        <v>0.4375</v>
      </c>
      <c r="H75" s="46">
        <f t="shared" si="42"/>
        <v>0.5</v>
      </c>
      <c r="I75" s="46">
        <f t="shared" si="43"/>
        <v>0.5</v>
      </c>
      <c r="J75" s="46">
        <f t="shared" si="44"/>
        <v>0.5</v>
      </c>
      <c r="K75" s="46">
        <f t="shared" si="45"/>
        <v>0.5</v>
      </c>
      <c r="L75" s="45" t="s">
        <v>13</v>
      </c>
      <c r="N75" s="3" t="s">
        <v>3</v>
      </c>
      <c r="P75" t="s">
        <v>122</v>
      </c>
      <c r="Q75" t="s">
        <v>5</v>
      </c>
      <c r="R75" t="s">
        <v>12</v>
      </c>
      <c r="S75" s="2" t="s">
        <v>9</v>
      </c>
      <c r="T75" s="36">
        <v>1</v>
      </c>
      <c r="U75" s="34">
        <v>0</v>
      </c>
      <c r="V75" s="34">
        <v>0</v>
      </c>
      <c r="W75" s="34">
        <v>0</v>
      </c>
      <c r="X75" s="34">
        <v>0</v>
      </c>
      <c r="Y75" s="35">
        <v>0</v>
      </c>
      <c r="Z75" s="92">
        <f t="shared" si="46"/>
        <v>0.5</v>
      </c>
      <c r="AA75" s="92">
        <f t="shared" si="47"/>
        <v>0</v>
      </c>
      <c r="AB75" s="92">
        <f t="shared" si="48"/>
        <v>0</v>
      </c>
      <c r="AC75" s="92">
        <f t="shared" si="49"/>
        <v>0</v>
      </c>
      <c r="AD75" s="92">
        <f t="shared" si="50"/>
        <v>0</v>
      </c>
      <c r="AE75" s="92">
        <f t="shared" si="51"/>
        <v>0</v>
      </c>
      <c r="AF75" s="44">
        <v>0</v>
      </c>
      <c r="AG75" s="89">
        <f t="shared" si="52"/>
        <v>0.375</v>
      </c>
      <c r="AH75" s="89">
        <f t="shared" si="53"/>
        <v>0.125</v>
      </c>
      <c r="AI75" s="89">
        <f t="shared" si="54"/>
        <v>0</v>
      </c>
      <c r="AJ75" s="89">
        <f t="shared" si="55"/>
        <v>0</v>
      </c>
      <c r="AK75" s="89">
        <f t="shared" si="56"/>
        <v>0</v>
      </c>
      <c r="AL75" s="89">
        <f t="shared" si="57"/>
        <v>0</v>
      </c>
      <c r="AM75" s="93">
        <f t="shared" si="58"/>
        <v>0.1875</v>
      </c>
      <c r="AN75" s="92">
        <f>IF($R75="New in 2025",0.5,SUM($AG75:AG75)+AH75/2)</f>
        <v>0.4375</v>
      </c>
      <c r="AO75" s="92">
        <f>IF($R75="New in 2025",0.5,SUM($AG75:AH75)+AI75/2)</f>
        <v>0.5</v>
      </c>
      <c r="AP75" s="92">
        <f>IF($R75="New in 2025",0.5,SUM($AG75:AI75)+AJ75/2)</f>
        <v>0.5</v>
      </c>
      <c r="AQ75" s="92">
        <f>IF($R75="New in 2025",0.5,SUM($AG75:AJ75)+AK75/2)</f>
        <v>0.5</v>
      </c>
      <c r="AR75" s="91">
        <f>IF($R75="New in 2025",0.5,SUM($AG75:AK75)+AL75/2)</f>
        <v>0.5</v>
      </c>
      <c r="AS75" s="9"/>
      <c r="AT75" s="93">
        <v>0</v>
      </c>
      <c r="AU75" s="92">
        <v>0</v>
      </c>
      <c r="AV75" s="92">
        <v>0</v>
      </c>
      <c r="AW75" s="92">
        <v>0</v>
      </c>
      <c r="AX75" s="92">
        <v>0</v>
      </c>
      <c r="AY75" s="283">
        <v>0</v>
      </c>
    </row>
    <row r="76" spans="1:52" x14ac:dyDescent="0.3">
      <c r="AL76"/>
      <c r="AS76" s="9"/>
    </row>
    <row r="77" spans="1:52" s="9" customFormat="1" x14ac:dyDescent="0.3">
      <c r="A77" s="42"/>
      <c r="L77" s="41"/>
      <c r="N77" s="42"/>
      <c r="S77" s="41"/>
      <c r="T77" s="86">
        <f>SUM(T4:T75)</f>
        <v>30</v>
      </c>
      <c r="U77" s="85">
        <f t="shared" ref="U77:AE77" si="59">SUM(U4:U75)</f>
        <v>10</v>
      </c>
      <c r="V77" s="85">
        <f t="shared" si="59"/>
        <v>4</v>
      </c>
      <c r="W77" s="85">
        <f t="shared" si="59"/>
        <v>4</v>
      </c>
      <c r="X77" s="85">
        <f t="shared" si="59"/>
        <v>2</v>
      </c>
      <c r="Y77" s="84">
        <f t="shared" si="59"/>
        <v>2</v>
      </c>
      <c r="Z77" s="86">
        <f t="shared" si="59"/>
        <v>23.900000000000006</v>
      </c>
      <c r="AA77" s="85">
        <f t="shared" si="59"/>
        <v>6.5</v>
      </c>
      <c r="AB77" s="85">
        <f t="shared" si="59"/>
        <v>2.2999999999999998</v>
      </c>
      <c r="AC77" s="85">
        <f t="shared" si="59"/>
        <v>2.2999999999999998</v>
      </c>
      <c r="AD77" s="85">
        <f t="shared" si="59"/>
        <v>1.3</v>
      </c>
      <c r="AE77" s="84">
        <f t="shared" si="59"/>
        <v>1</v>
      </c>
      <c r="AF77" s="42"/>
      <c r="AG77" s="85">
        <f t="shared" ref="AG77:AR77" si="60">SUM(AG4:AG75)</f>
        <v>19.175000000000004</v>
      </c>
      <c r="AH77" s="85">
        <f t="shared" si="60"/>
        <v>9.6</v>
      </c>
      <c r="AI77" s="85">
        <f t="shared" si="60"/>
        <v>3.3500000000000005</v>
      </c>
      <c r="AJ77" s="85">
        <f t="shared" si="60"/>
        <v>2.2999999999999998</v>
      </c>
      <c r="AK77" s="85">
        <f t="shared" si="60"/>
        <v>1.55</v>
      </c>
      <c r="AL77" s="85">
        <f t="shared" si="60"/>
        <v>1.075</v>
      </c>
      <c r="AM77" s="86">
        <f t="shared" si="60"/>
        <v>9.5875000000000021</v>
      </c>
      <c r="AN77" s="85">
        <f t="shared" si="60"/>
        <v>21.474999999999998</v>
      </c>
      <c r="AO77" s="85">
        <f t="shared" si="60"/>
        <v>27.950000000000006</v>
      </c>
      <c r="AP77" s="85">
        <f t="shared" si="60"/>
        <v>30.775000000000009</v>
      </c>
      <c r="AQ77" s="85">
        <f t="shared" si="60"/>
        <v>32.70000000000001</v>
      </c>
      <c r="AR77" s="84">
        <f t="shared" si="60"/>
        <v>34.01250000000001</v>
      </c>
      <c r="AT77" s="86">
        <f t="shared" ref="AT77:AY77" si="61">SUM(AT4:AT75)</f>
        <v>-1.1500000000000001</v>
      </c>
      <c r="AU77" s="85">
        <f t="shared" si="61"/>
        <v>-5.3250000000000002</v>
      </c>
      <c r="AV77" s="85">
        <f t="shared" si="61"/>
        <v>-5.2874999999999996</v>
      </c>
      <c r="AW77" s="85">
        <f t="shared" si="61"/>
        <v>-4.7750000000000004</v>
      </c>
      <c r="AX77" s="85">
        <f t="shared" si="61"/>
        <v>-4.1624999999999996</v>
      </c>
      <c r="AY77" s="284">
        <f t="shared" si="61"/>
        <v>-4</v>
      </c>
      <c r="AZ77" s="39"/>
    </row>
    <row r="78" spans="1:52" ht="15" thickBot="1" x14ac:dyDescent="0.35">
      <c r="A78" s="38"/>
      <c r="B78" s="37"/>
      <c r="C78" s="37"/>
      <c r="D78" s="37"/>
      <c r="E78" s="37"/>
      <c r="F78" s="37"/>
      <c r="G78" s="37"/>
      <c r="H78" s="37"/>
      <c r="I78" s="37"/>
      <c r="J78" s="37"/>
      <c r="AL78"/>
    </row>
    <row r="79" spans="1:52" s="11" customFormat="1" x14ac:dyDescent="0.3">
      <c r="A79" s="33" t="s">
        <v>11</v>
      </c>
      <c r="B79" s="29"/>
      <c r="C79" s="29"/>
      <c r="D79" s="31"/>
      <c r="E79" s="32"/>
      <c r="F79" s="31"/>
      <c r="G79" s="31"/>
      <c r="H79" s="31"/>
      <c r="I79" s="31"/>
      <c r="J79" s="31"/>
      <c r="K79" s="31"/>
      <c r="L79" s="28"/>
      <c r="N79" s="30"/>
      <c r="O79" s="29"/>
      <c r="P79" s="29"/>
      <c r="Q79" s="29"/>
      <c r="R79" s="29"/>
      <c r="S79" s="29"/>
      <c r="T79" s="30"/>
      <c r="U79" s="29"/>
      <c r="V79" s="29"/>
      <c r="W79" s="29"/>
      <c r="X79" s="29"/>
      <c r="Y79" s="28"/>
      <c r="Z79" s="29"/>
      <c r="AA79" s="29"/>
      <c r="AB79" s="29"/>
      <c r="AC79" s="29"/>
      <c r="AD79" s="29"/>
      <c r="AE79" s="29"/>
      <c r="AF79" s="30"/>
      <c r="AG79" s="29"/>
      <c r="AH79" s="29"/>
      <c r="AI79" s="29"/>
      <c r="AJ79" s="29"/>
      <c r="AK79" s="29"/>
      <c r="AL79" s="29"/>
      <c r="AM79" s="30"/>
      <c r="AN79" s="29"/>
      <c r="AO79" s="29"/>
      <c r="AP79" s="29"/>
      <c r="AQ79" s="29"/>
      <c r="AR79" s="28"/>
      <c r="AT79" s="30"/>
      <c r="AU79" s="29"/>
      <c r="AV79" s="29"/>
      <c r="AW79" s="29"/>
      <c r="AX79" s="29"/>
      <c r="AY79" s="29"/>
      <c r="AZ79" s="12"/>
    </row>
    <row r="80" spans="1:52" s="4" customFormat="1" ht="15" thickBot="1" x14ac:dyDescent="0.35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5"/>
      <c r="N80" s="27"/>
      <c r="O80" s="26"/>
      <c r="P80" s="26"/>
      <c r="Q80" s="26"/>
      <c r="R80" s="26"/>
      <c r="S80" s="26"/>
      <c r="T80" s="27"/>
      <c r="U80" s="26"/>
      <c r="V80" s="26"/>
      <c r="W80" s="26"/>
      <c r="X80" s="26"/>
      <c r="Y80" s="25"/>
      <c r="Z80" s="26"/>
      <c r="AA80" s="26"/>
      <c r="AB80" s="26"/>
      <c r="AC80" s="26"/>
      <c r="AD80" s="26"/>
      <c r="AE80" s="26"/>
      <c r="AF80" s="27"/>
      <c r="AG80" s="26"/>
      <c r="AH80" s="26"/>
      <c r="AI80" s="26"/>
      <c r="AJ80" s="26"/>
      <c r="AK80" s="26"/>
      <c r="AL80" s="26"/>
      <c r="AM80" s="27"/>
      <c r="AN80" s="26"/>
      <c r="AO80" s="26"/>
      <c r="AP80" s="26"/>
      <c r="AQ80" s="26"/>
      <c r="AR80" s="25"/>
      <c r="AT80" s="27"/>
      <c r="AU80" s="26"/>
      <c r="AV80" s="26"/>
      <c r="AW80" s="26"/>
      <c r="AX80" s="26"/>
      <c r="AY80" s="26"/>
      <c r="AZ80" s="5"/>
    </row>
    <row r="81" spans="1:66" x14ac:dyDescent="0.3">
      <c r="A81" s="38"/>
      <c r="B81" s="37"/>
      <c r="C81" s="37"/>
      <c r="D81" s="37"/>
      <c r="E81" s="37"/>
      <c r="F81" s="10">
        <f t="shared" ref="F81:K81" si="62">F2</f>
        <v>2026</v>
      </c>
      <c r="G81" s="10">
        <f t="shared" si="62"/>
        <v>2027</v>
      </c>
      <c r="H81" s="10">
        <f t="shared" si="62"/>
        <v>2028</v>
      </c>
      <c r="I81" s="10">
        <f t="shared" si="62"/>
        <v>2029</v>
      </c>
      <c r="J81" s="10">
        <f t="shared" si="62"/>
        <v>2030</v>
      </c>
      <c r="K81" s="10">
        <f t="shared" si="62"/>
        <v>2031</v>
      </c>
      <c r="AL81"/>
      <c r="AZ81" s="12"/>
    </row>
    <row r="82" spans="1:66" x14ac:dyDescent="0.3">
      <c r="B82" t="s">
        <v>122</v>
      </c>
      <c r="C82" t="s">
        <v>9</v>
      </c>
      <c r="F82" s="89">
        <f t="shared" ref="F82:K83" si="63">SUMIFS(F$4:F$75,$P$4:$P$75,$N82,$S$4:$S$75,$P82)</f>
        <v>4.4124999999999996</v>
      </c>
      <c r="G82" s="89">
        <f t="shared" si="63"/>
        <v>9.5625</v>
      </c>
      <c r="H82" s="89">
        <f t="shared" si="63"/>
        <v>11.500000000000002</v>
      </c>
      <c r="I82" s="89">
        <f t="shared" si="63"/>
        <v>12.000000000000002</v>
      </c>
      <c r="J82" s="89">
        <f t="shared" si="63"/>
        <v>12.400000000000002</v>
      </c>
      <c r="K82" s="89">
        <f t="shared" si="63"/>
        <v>12.500000000000002</v>
      </c>
      <c r="N82" s="3" t="s">
        <v>122</v>
      </c>
      <c r="P82" t="s">
        <v>9</v>
      </c>
      <c r="T82" s="21">
        <f t="shared" ref="T82:AE83" si="64">SUMIFS(T$4:T$75,$P$4:$P$75,$B82,$S$4:$S$75,$C82)</f>
        <v>14</v>
      </c>
      <c r="U82" s="20">
        <f t="shared" si="64"/>
        <v>2</v>
      </c>
      <c r="V82" s="20">
        <f t="shared" si="64"/>
        <v>0</v>
      </c>
      <c r="W82" s="20">
        <f t="shared" si="64"/>
        <v>1</v>
      </c>
      <c r="X82" s="20">
        <f t="shared" si="64"/>
        <v>0</v>
      </c>
      <c r="Y82" s="19">
        <f t="shared" si="64"/>
        <v>0</v>
      </c>
      <c r="Z82" s="21">
        <f t="shared" si="64"/>
        <v>11.1</v>
      </c>
      <c r="AA82" s="20">
        <f t="shared" si="64"/>
        <v>1.6</v>
      </c>
      <c r="AB82" s="20">
        <f t="shared" si="64"/>
        <v>0</v>
      </c>
      <c r="AC82" s="20">
        <f t="shared" si="64"/>
        <v>0.8</v>
      </c>
      <c r="AD82" s="20">
        <f t="shared" si="64"/>
        <v>0</v>
      </c>
      <c r="AE82" s="19">
        <f t="shared" si="64"/>
        <v>0</v>
      </c>
      <c r="AG82" s="87">
        <f t="shared" ref="AG82:AR83" si="65">SUMIFS(AG$4:AG$75,$P$4:$P$75,$N82,$S$4:$S$75,$P82)</f>
        <v>8.8249999999999993</v>
      </c>
      <c r="AH82" s="87">
        <f t="shared" si="65"/>
        <v>3.4750000000000005</v>
      </c>
      <c r="AI82" s="87">
        <f t="shared" si="65"/>
        <v>0.4</v>
      </c>
      <c r="AJ82" s="87">
        <f t="shared" si="65"/>
        <v>0.60000000000000009</v>
      </c>
      <c r="AK82" s="87">
        <f t="shared" si="65"/>
        <v>0.2</v>
      </c>
      <c r="AL82" s="87">
        <f t="shared" si="65"/>
        <v>0</v>
      </c>
      <c r="AM82" s="218">
        <f t="shared" si="65"/>
        <v>4.4124999999999996</v>
      </c>
      <c r="AN82" s="219">
        <f t="shared" si="65"/>
        <v>9.5625</v>
      </c>
      <c r="AO82" s="219">
        <f t="shared" si="65"/>
        <v>11.500000000000002</v>
      </c>
      <c r="AP82" s="219">
        <f t="shared" si="65"/>
        <v>12.000000000000002</v>
      </c>
      <c r="AQ82" s="219">
        <f t="shared" si="65"/>
        <v>12.400000000000002</v>
      </c>
      <c r="AR82" s="220">
        <f t="shared" si="65"/>
        <v>12.500000000000002</v>
      </c>
      <c r="AT82" s="88">
        <f t="shared" ref="AT82:AY83" si="66">SUMIFS(AT$4:AT$75,$P$4:$P$75,$N82,$S$4:$S$75,$P82)</f>
        <v>-0.22500000000000009</v>
      </c>
      <c r="AU82" s="87">
        <f t="shared" si="66"/>
        <v>-1.3</v>
      </c>
      <c r="AV82" s="87">
        <f t="shared" si="66"/>
        <v>-1.375</v>
      </c>
      <c r="AW82" s="87">
        <f t="shared" si="66"/>
        <v>-1.4</v>
      </c>
      <c r="AX82" s="87">
        <f t="shared" si="66"/>
        <v>-1.1000000000000001</v>
      </c>
      <c r="AY82" s="285">
        <f t="shared" si="66"/>
        <v>-1</v>
      </c>
      <c r="BB82" s="216"/>
      <c r="BC82" s="216"/>
      <c r="BD82" s="216"/>
      <c r="BE82" s="216"/>
      <c r="BF82" s="216"/>
      <c r="BG82" s="216"/>
      <c r="BH82" s="217"/>
      <c r="BI82" s="217">
        <f>BB82</f>
        <v>0</v>
      </c>
      <c r="BJ82" s="217">
        <f t="shared" ref="BJ82:BN84" si="67">BC82-BB82</f>
        <v>0</v>
      </c>
      <c r="BK82" s="217">
        <f t="shared" si="67"/>
        <v>0</v>
      </c>
      <c r="BL82" s="217">
        <f t="shared" si="67"/>
        <v>0</v>
      </c>
      <c r="BM82" s="217">
        <f t="shared" si="67"/>
        <v>0</v>
      </c>
      <c r="BN82" s="217">
        <f t="shared" si="67"/>
        <v>0</v>
      </c>
    </row>
    <row r="83" spans="1:66" x14ac:dyDescent="0.3">
      <c r="B83" t="s">
        <v>123</v>
      </c>
      <c r="C83" t="s">
        <v>9</v>
      </c>
      <c r="F83" s="89">
        <f t="shared" si="63"/>
        <v>1.05</v>
      </c>
      <c r="G83" s="89">
        <f t="shared" si="63"/>
        <v>2.4500000000000002</v>
      </c>
      <c r="H83" s="89">
        <f t="shared" si="63"/>
        <v>2.9874999999999998</v>
      </c>
      <c r="I83" s="89">
        <f t="shared" si="63"/>
        <v>3.2374999999999998</v>
      </c>
      <c r="J83" s="89">
        <f t="shared" si="63"/>
        <v>3.3</v>
      </c>
      <c r="K83" s="89">
        <f t="shared" si="63"/>
        <v>3.3</v>
      </c>
      <c r="N83" s="3" t="s">
        <v>123</v>
      </c>
      <c r="P83" t="s">
        <v>9</v>
      </c>
      <c r="T83" s="21">
        <f t="shared" si="64"/>
        <v>3</v>
      </c>
      <c r="U83" s="20">
        <f t="shared" si="64"/>
        <v>0</v>
      </c>
      <c r="V83" s="20">
        <f t="shared" si="64"/>
        <v>1</v>
      </c>
      <c r="W83" s="20">
        <f t="shared" si="64"/>
        <v>0</v>
      </c>
      <c r="X83" s="20">
        <f t="shared" si="64"/>
        <v>0</v>
      </c>
      <c r="Y83" s="19">
        <f t="shared" si="64"/>
        <v>0</v>
      </c>
      <c r="Z83" s="21">
        <f t="shared" si="64"/>
        <v>2.8</v>
      </c>
      <c r="AA83" s="20">
        <f t="shared" si="64"/>
        <v>0</v>
      </c>
      <c r="AB83" s="20">
        <f t="shared" si="64"/>
        <v>0.5</v>
      </c>
      <c r="AC83" s="20">
        <f t="shared" si="64"/>
        <v>0</v>
      </c>
      <c r="AD83" s="20">
        <f t="shared" si="64"/>
        <v>0</v>
      </c>
      <c r="AE83" s="19">
        <f t="shared" si="64"/>
        <v>0</v>
      </c>
      <c r="AG83" s="87">
        <f t="shared" si="65"/>
        <v>2.1</v>
      </c>
      <c r="AH83" s="87">
        <f t="shared" si="65"/>
        <v>0.7</v>
      </c>
      <c r="AI83" s="87">
        <f t="shared" si="65"/>
        <v>0.375</v>
      </c>
      <c r="AJ83" s="87">
        <f t="shared" si="65"/>
        <v>0.125</v>
      </c>
      <c r="AK83" s="87">
        <f t="shared" si="65"/>
        <v>0</v>
      </c>
      <c r="AL83" s="87">
        <f t="shared" si="65"/>
        <v>0</v>
      </c>
      <c r="AM83" s="218">
        <f t="shared" si="65"/>
        <v>1.05</v>
      </c>
      <c r="AN83" s="219">
        <f t="shared" si="65"/>
        <v>2.4500000000000002</v>
      </c>
      <c r="AO83" s="219">
        <f t="shared" si="65"/>
        <v>2.9874999999999998</v>
      </c>
      <c r="AP83" s="219">
        <f t="shared" si="65"/>
        <v>3.2374999999999998</v>
      </c>
      <c r="AQ83" s="219">
        <f t="shared" si="65"/>
        <v>3.3</v>
      </c>
      <c r="AR83" s="220">
        <f t="shared" si="65"/>
        <v>3.3</v>
      </c>
      <c r="AT83" s="88">
        <f t="shared" si="66"/>
        <v>-0.19999999999999996</v>
      </c>
      <c r="AU83" s="87">
        <f t="shared" si="66"/>
        <v>-0.6</v>
      </c>
      <c r="AV83" s="87">
        <f t="shared" si="66"/>
        <v>-0.9</v>
      </c>
      <c r="AW83" s="87">
        <f t="shared" si="66"/>
        <v>-1</v>
      </c>
      <c r="AX83" s="87">
        <f t="shared" si="66"/>
        <v>-1</v>
      </c>
      <c r="AY83" s="285">
        <f t="shared" si="66"/>
        <v>-1</v>
      </c>
      <c r="BB83" s="216"/>
      <c r="BC83" s="216"/>
      <c r="BD83" s="216"/>
      <c r="BE83" s="216"/>
      <c r="BF83" s="216"/>
      <c r="BG83" s="216"/>
      <c r="BH83" s="217"/>
      <c r="BI83" s="217">
        <f t="shared" ref="BI83:BI87" si="68">BB83</f>
        <v>0</v>
      </c>
      <c r="BJ83" s="217">
        <f t="shared" si="67"/>
        <v>0</v>
      </c>
      <c r="BK83" s="217">
        <f t="shared" si="67"/>
        <v>0</v>
      </c>
      <c r="BL83" s="217">
        <f t="shared" si="67"/>
        <v>0</v>
      </c>
      <c r="BM83" s="217">
        <f t="shared" si="67"/>
        <v>0</v>
      </c>
      <c r="BN83" s="217">
        <f t="shared" si="67"/>
        <v>0</v>
      </c>
    </row>
    <row r="84" spans="1:66" x14ac:dyDescent="0.3">
      <c r="B84" t="s">
        <v>10</v>
      </c>
      <c r="C84" t="s">
        <v>9</v>
      </c>
      <c r="F84" s="89">
        <f t="shared" ref="F84:K84" si="69">SUMIFS(F$4:F$75,$P$4:$P$75,$N84)</f>
        <v>0.5</v>
      </c>
      <c r="G84" s="89">
        <f t="shared" si="69"/>
        <v>0.6875</v>
      </c>
      <c r="H84" s="89">
        <f t="shared" si="69"/>
        <v>1.125</v>
      </c>
      <c r="I84" s="89">
        <f t="shared" si="69"/>
        <v>1.4375</v>
      </c>
      <c r="J84" s="89">
        <f t="shared" si="69"/>
        <v>1.5</v>
      </c>
      <c r="K84" s="89">
        <f t="shared" si="69"/>
        <v>1.5</v>
      </c>
      <c r="N84" s="3" t="s">
        <v>10</v>
      </c>
      <c r="P84" t="s">
        <v>9</v>
      </c>
      <c r="T84" s="21">
        <f t="shared" ref="T84:AE84" si="70">SUMIFS(T$4:T$75,$P$4:$P$75,$B84)</f>
        <v>1</v>
      </c>
      <c r="U84" s="20">
        <f t="shared" si="70"/>
        <v>1</v>
      </c>
      <c r="V84" s="20">
        <f t="shared" si="70"/>
        <v>1</v>
      </c>
      <c r="W84" s="20">
        <f t="shared" si="70"/>
        <v>0</v>
      </c>
      <c r="X84" s="20">
        <f t="shared" si="70"/>
        <v>0</v>
      </c>
      <c r="Y84" s="19">
        <f t="shared" si="70"/>
        <v>0</v>
      </c>
      <c r="Z84" s="21">
        <f t="shared" si="70"/>
        <v>1</v>
      </c>
      <c r="AA84" s="20">
        <f t="shared" si="70"/>
        <v>0.5</v>
      </c>
      <c r="AB84" s="20">
        <f t="shared" si="70"/>
        <v>0.5</v>
      </c>
      <c r="AC84" s="20">
        <f t="shared" si="70"/>
        <v>0</v>
      </c>
      <c r="AD84" s="20">
        <f t="shared" si="70"/>
        <v>0</v>
      </c>
      <c r="AE84" s="19">
        <f t="shared" si="70"/>
        <v>0</v>
      </c>
      <c r="AG84" s="87">
        <f t="shared" ref="AG84:AR84" si="71">SUMIFS(AG$4:AG$75,$P$4:$P$75,$N84)</f>
        <v>1</v>
      </c>
      <c r="AH84" s="87">
        <f t="shared" si="71"/>
        <v>0.375</v>
      </c>
      <c r="AI84" s="87">
        <f t="shared" si="71"/>
        <v>0.5</v>
      </c>
      <c r="AJ84" s="87">
        <f t="shared" si="71"/>
        <v>0.125</v>
      </c>
      <c r="AK84" s="87">
        <f t="shared" si="71"/>
        <v>0</v>
      </c>
      <c r="AL84" s="87">
        <f t="shared" si="71"/>
        <v>0</v>
      </c>
      <c r="AM84" s="218">
        <f t="shared" si="71"/>
        <v>0.5</v>
      </c>
      <c r="AN84" s="219">
        <f t="shared" si="71"/>
        <v>0.6875</v>
      </c>
      <c r="AO84" s="219">
        <f t="shared" si="71"/>
        <v>1.125</v>
      </c>
      <c r="AP84" s="219">
        <f t="shared" si="71"/>
        <v>1.4375</v>
      </c>
      <c r="AQ84" s="219">
        <f t="shared" si="71"/>
        <v>1.5</v>
      </c>
      <c r="AR84" s="220">
        <f t="shared" si="71"/>
        <v>1.5</v>
      </c>
      <c r="AT84" s="88">
        <f t="shared" ref="AT84:AY84" si="72">SUMIFS(AT$4:AT$75,$P$4:$P$75,$N84)</f>
        <v>-0.1875</v>
      </c>
      <c r="AU84" s="87">
        <f t="shared" si="72"/>
        <v>-0.9375</v>
      </c>
      <c r="AV84" s="87">
        <f t="shared" si="72"/>
        <v>-0.8125</v>
      </c>
      <c r="AW84" s="87">
        <f t="shared" si="72"/>
        <v>-0.5625</v>
      </c>
      <c r="AX84" s="87">
        <f t="shared" si="72"/>
        <v>-0.5</v>
      </c>
      <c r="AY84" s="285">
        <f t="shared" si="72"/>
        <v>-0.5</v>
      </c>
      <c r="BB84" s="216"/>
      <c r="BC84" s="216"/>
      <c r="BD84" s="216"/>
      <c r="BE84" s="216"/>
      <c r="BF84" s="216"/>
      <c r="BG84" s="216"/>
      <c r="BH84" s="217"/>
      <c r="BI84" s="217">
        <f t="shared" si="68"/>
        <v>0</v>
      </c>
      <c r="BJ84" s="217">
        <f t="shared" si="67"/>
        <v>0</v>
      </c>
      <c r="BK84" s="217">
        <f t="shared" si="67"/>
        <v>0</v>
      </c>
      <c r="BL84" s="217">
        <f t="shared" si="67"/>
        <v>0</v>
      </c>
      <c r="BM84" s="217">
        <f t="shared" si="67"/>
        <v>0</v>
      </c>
      <c r="BN84" s="217">
        <f t="shared" si="67"/>
        <v>0</v>
      </c>
    </row>
    <row r="85" spans="1:66" x14ac:dyDescent="0.3">
      <c r="B85" s="9"/>
      <c r="F85" s="90"/>
      <c r="G85" s="90"/>
      <c r="H85" s="90"/>
      <c r="I85" s="90"/>
      <c r="J85" s="90"/>
      <c r="K85" s="90"/>
      <c r="Z85" s="3"/>
      <c r="AE85" s="2"/>
      <c r="AG85" s="87"/>
      <c r="AH85" s="87"/>
      <c r="AI85" s="87"/>
      <c r="AJ85" s="87"/>
      <c r="AK85" s="87"/>
      <c r="AL85" s="87"/>
      <c r="AM85" s="218"/>
      <c r="AN85" s="219"/>
      <c r="AO85" s="219"/>
      <c r="AP85" s="219"/>
      <c r="AQ85" s="219"/>
      <c r="AR85" s="220"/>
      <c r="AT85" s="88"/>
      <c r="AU85" s="87"/>
      <c r="AV85" s="87"/>
      <c r="AW85" s="87"/>
      <c r="AX85" s="87"/>
      <c r="AY85" s="285"/>
      <c r="BB85" s="216"/>
      <c r="BC85" s="216"/>
      <c r="BD85" s="216"/>
      <c r="BE85" s="216"/>
      <c r="BF85" s="216"/>
      <c r="BG85" s="216"/>
      <c r="BH85" s="217"/>
      <c r="BI85" s="217"/>
      <c r="BJ85" s="217"/>
      <c r="BK85" s="217"/>
      <c r="BL85" s="217"/>
      <c r="BM85" s="217"/>
      <c r="BN85" s="217"/>
    </row>
    <row r="86" spans="1:66" x14ac:dyDescent="0.3">
      <c r="B86" t="s">
        <v>122</v>
      </c>
      <c r="C86" t="s">
        <v>8</v>
      </c>
      <c r="F86" s="89">
        <f t="shared" ref="F86:K87" si="73">SUMIFS(F$4:F$75,$P$4:$P$75,$N86,$S$4:$S$75,$P86)</f>
        <v>2.75</v>
      </c>
      <c r="G86" s="89">
        <f t="shared" si="73"/>
        <v>7.4</v>
      </c>
      <c r="H86" s="89">
        <f t="shared" si="73"/>
        <v>10.8375</v>
      </c>
      <c r="I86" s="89">
        <f t="shared" si="73"/>
        <v>12.412500000000003</v>
      </c>
      <c r="J86" s="89">
        <f t="shared" si="73"/>
        <v>13.562500000000004</v>
      </c>
      <c r="K86" s="89">
        <f t="shared" si="73"/>
        <v>14.712500000000004</v>
      </c>
      <c r="N86" s="3" t="s">
        <v>122</v>
      </c>
      <c r="P86" t="s">
        <v>8</v>
      </c>
      <c r="T86" s="21">
        <f t="shared" ref="T86:AE87" si="74">SUMIFS(T$4:T$75,$P$4:$P$75,$B86,$S$4:$S$75,$C86)</f>
        <v>10</v>
      </c>
      <c r="U86" s="20">
        <f t="shared" si="74"/>
        <v>7</v>
      </c>
      <c r="V86" s="20">
        <f t="shared" si="74"/>
        <v>2</v>
      </c>
      <c r="W86" s="20">
        <f t="shared" si="74"/>
        <v>2</v>
      </c>
      <c r="X86" s="20">
        <f t="shared" si="74"/>
        <v>2</v>
      </c>
      <c r="Y86" s="19">
        <f t="shared" si="74"/>
        <v>2</v>
      </c>
      <c r="Z86" s="21">
        <f t="shared" si="74"/>
        <v>6.9999999999999991</v>
      </c>
      <c r="AA86" s="20">
        <f t="shared" si="74"/>
        <v>4.4000000000000004</v>
      </c>
      <c r="AB86" s="20">
        <f t="shared" si="74"/>
        <v>1.3</v>
      </c>
      <c r="AC86" s="20">
        <f t="shared" si="74"/>
        <v>1</v>
      </c>
      <c r="AD86" s="20">
        <f t="shared" si="74"/>
        <v>1.3</v>
      </c>
      <c r="AE86" s="19">
        <f t="shared" si="74"/>
        <v>1</v>
      </c>
      <c r="AG86" s="87">
        <f t="shared" ref="AG86:AR87" si="75">SUMIFS(AG$4:AG$75,$P$4:$P$75,$N86,$S$4:$S$75,$P86)</f>
        <v>5.5</v>
      </c>
      <c r="AH86" s="87">
        <f t="shared" si="75"/>
        <v>4.8000000000000007</v>
      </c>
      <c r="AI86" s="87">
        <f t="shared" si="75"/>
        <v>2.0750000000000002</v>
      </c>
      <c r="AJ86" s="87">
        <f t="shared" si="75"/>
        <v>1.075</v>
      </c>
      <c r="AK86" s="87">
        <f t="shared" si="75"/>
        <v>1.2250000000000001</v>
      </c>
      <c r="AL86" s="87">
        <f t="shared" si="75"/>
        <v>1.075</v>
      </c>
      <c r="AM86" s="218">
        <f t="shared" si="75"/>
        <v>2.75</v>
      </c>
      <c r="AN86" s="219">
        <f t="shared" si="75"/>
        <v>7.4</v>
      </c>
      <c r="AO86" s="219">
        <f t="shared" si="75"/>
        <v>10.8375</v>
      </c>
      <c r="AP86" s="219">
        <f t="shared" si="75"/>
        <v>12.412500000000003</v>
      </c>
      <c r="AQ86" s="219">
        <f t="shared" si="75"/>
        <v>13.562500000000004</v>
      </c>
      <c r="AR86" s="220">
        <f t="shared" si="75"/>
        <v>14.712500000000004</v>
      </c>
      <c r="AT86" s="88">
        <f t="shared" ref="AT86:AY87" si="76">SUMIFS(AT$4:AT$75,$P$4:$P$75,$N86,$S$4:$S$75,$P86)</f>
        <v>-0.47500000000000009</v>
      </c>
      <c r="AU86" s="87">
        <f t="shared" si="76"/>
        <v>-1.175</v>
      </c>
      <c r="AV86" s="87">
        <f t="shared" si="76"/>
        <v>-0.7</v>
      </c>
      <c r="AW86" s="87">
        <f t="shared" si="76"/>
        <v>-0.5</v>
      </c>
      <c r="AX86" s="87">
        <f t="shared" si="76"/>
        <v>-0.5</v>
      </c>
      <c r="AY86" s="285">
        <f t="shared" si="76"/>
        <v>-0.5</v>
      </c>
      <c r="BB86" s="216"/>
      <c r="BC86" s="216"/>
      <c r="BD86" s="216"/>
      <c r="BE86" s="216"/>
      <c r="BF86" s="216"/>
      <c r="BG86" s="216"/>
      <c r="BH86" s="217"/>
      <c r="BI86" s="217">
        <f t="shared" si="68"/>
        <v>0</v>
      </c>
      <c r="BJ86" s="217">
        <f t="shared" ref="BJ86:BN87" si="77">BC86-BB86</f>
        <v>0</v>
      </c>
      <c r="BK86" s="217">
        <f t="shared" si="77"/>
        <v>0</v>
      </c>
      <c r="BL86" s="217">
        <f t="shared" si="77"/>
        <v>0</v>
      </c>
      <c r="BM86" s="217">
        <f t="shared" si="77"/>
        <v>0</v>
      </c>
      <c r="BN86" s="217">
        <f t="shared" si="77"/>
        <v>0</v>
      </c>
    </row>
    <row r="87" spans="1:66" x14ac:dyDescent="0.3">
      <c r="B87" t="s">
        <v>123</v>
      </c>
      <c r="C87" t="s">
        <v>8</v>
      </c>
      <c r="F87" s="89">
        <f t="shared" si="73"/>
        <v>0.875</v>
      </c>
      <c r="G87" s="89">
        <f t="shared" si="73"/>
        <v>1.375</v>
      </c>
      <c r="H87" s="89">
        <f t="shared" si="73"/>
        <v>1.5</v>
      </c>
      <c r="I87" s="89">
        <f t="shared" si="73"/>
        <v>1.6875</v>
      </c>
      <c r="J87" s="89">
        <f t="shared" si="73"/>
        <v>1.9375</v>
      </c>
      <c r="K87" s="89">
        <f t="shared" si="73"/>
        <v>2</v>
      </c>
      <c r="N87" s="3" t="s">
        <v>123</v>
      </c>
      <c r="P87" t="s">
        <v>8</v>
      </c>
      <c r="T87" s="21">
        <f t="shared" si="74"/>
        <v>2</v>
      </c>
      <c r="U87" s="20">
        <f t="shared" si="74"/>
        <v>0</v>
      </c>
      <c r="V87" s="20">
        <f t="shared" si="74"/>
        <v>0</v>
      </c>
      <c r="W87" s="20">
        <f t="shared" si="74"/>
        <v>1</v>
      </c>
      <c r="X87" s="20">
        <f t="shared" si="74"/>
        <v>0</v>
      </c>
      <c r="Y87" s="19">
        <f t="shared" si="74"/>
        <v>0</v>
      </c>
      <c r="Z87" s="21">
        <f t="shared" si="74"/>
        <v>2</v>
      </c>
      <c r="AA87" s="20">
        <f t="shared" si="74"/>
        <v>0</v>
      </c>
      <c r="AB87" s="20">
        <f t="shared" si="74"/>
        <v>0</v>
      </c>
      <c r="AC87" s="20">
        <f t="shared" si="74"/>
        <v>0.5</v>
      </c>
      <c r="AD87" s="20">
        <f t="shared" si="74"/>
        <v>0</v>
      </c>
      <c r="AE87" s="19">
        <f t="shared" si="74"/>
        <v>0</v>
      </c>
      <c r="AG87" s="87">
        <f t="shared" si="75"/>
        <v>1.75</v>
      </c>
      <c r="AH87" s="87">
        <f t="shared" si="75"/>
        <v>0.25</v>
      </c>
      <c r="AI87" s="87">
        <f t="shared" si="75"/>
        <v>0</v>
      </c>
      <c r="AJ87" s="87">
        <f t="shared" si="75"/>
        <v>0.375</v>
      </c>
      <c r="AK87" s="87">
        <f t="shared" si="75"/>
        <v>0.125</v>
      </c>
      <c r="AL87" s="87">
        <f t="shared" si="75"/>
        <v>0</v>
      </c>
      <c r="AM87" s="218">
        <f t="shared" si="75"/>
        <v>0.875</v>
      </c>
      <c r="AN87" s="219">
        <f t="shared" si="75"/>
        <v>1.375</v>
      </c>
      <c r="AO87" s="219">
        <f t="shared" si="75"/>
        <v>1.5</v>
      </c>
      <c r="AP87" s="219">
        <f t="shared" si="75"/>
        <v>1.6875</v>
      </c>
      <c r="AQ87" s="219">
        <f t="shared" si="75"/>
        <v>1.9375</v>
      </c>
      <c r="AR87" s="220">
        <f t="shared" si="75"/>
        <v>2</v>
      </c>
      <c r="AT87" s="88">
        <f t="shared" si="76"/>
        <v>-6.25E-2</v>
      </c>
      <c r="AU87" s="87">
        <f t="shared" si="76"/>
        <v>-1.3125</v>
      </c>
      <c r="AV87" s="87">
        <f t="shared" si="76"/>
        <v>-1.5</v>
      </c>
      <c r="AW87" s="87">
        <f t="shared" si="76"/>
        <v>-1.3125</v>
      </c>
      <c r="AX87" s="87">
        <f t="shared" si="76"/>
        <v>-1.0625</v>
      </c>
      <c r="AY87" s="285">
        <f t="shared" si="76"/>
        <v>-1</v>
      </c>
      <c r="BB87" s="216"/>
      <c r="BC87" s="216"/>
      <c r="BD87" s="216"/>
      <c r="BE87" s="216"/>
      <c r="BF87" s="216"/>
      <c r="BG87" s="216"/>
      <c r="BH87" s="217"/>
      <c r="BI87" s="217">
        <f t="shared" si="68"/>
        <v>0</v>
      </c>
      <c r="BJ87" s="217">
        <f t="shared" si="77"/>
        <v>0</v>
      </c>
      <c r="BK87" s="217">
        <f t="shared" si="77"/>
        <v>0</v>
      </c>
      <c r="BL87" s="217">
        <f t="shared" si="77"/>
        <v>0</v>
      </c>
      <c r="BM87" s="217">
        <f t="shared" si="77"/>
        <v>0</v>
      </c>
      <c r="BN87" s="217">
        <f t="shared" si="77"/>
        <v>0</v>
      </c>
    </row>
    <row r="88" spans="1:66" x14ac:dyDescent="0.3">
      <c r="B88" s="9" t="s">
        <v>7</v>
      </c>
      <c r="F88" s="71">
        <f t="shared" ref="F88:K88" si="78">SUM(F82:F87)</f>
        <v>9.5874999999999986</v>
      </c>
      <c r="G88" s="71">
        <f t="shared" si="78"/>
        <v>21.475000000000001</v>
      </c>
      <c r="H88" s="71">
        <f t="shared" si="78"/>
        <v>27.950000000000003</v>
      </c>
      <c r="I88" s="71">
        <f t="shared" si="78"/>
        <v>30.775000000000006</v>
      </c>
      <c r="J88" s="71">
        <f t="shared" si="78"/>
        <v>32.700000000000003</v>
      </c>
      <c r="K88" s="71">
        <f t="shared" si="78"/>
        <v>34.012500000000003</v>
      </c>
      <c r="N88" s="3" t="s">
        <v>7</v>
      </c>
      <c r="T88" s="213">
        <f t="shared" ref="T88:AE88" si="79">SUM(T82:T87)</f>
        <v>30</v>
      </c>
      <c r="U88" s="214">
        <f t="shared" si="79"/>
        <v>10</v>
      </c>
      <c r="V88" s="214">
        <f t="shared" si="79"/>
        <v>4</v>
      </c>
      <c r="W88" s="214">
        <f t="shared" si="79"/>
        <v>4</v>
      </c>
      <c r="X88" s="214">
        <f t="shared" si="79"/>
        <v>2</v>
      </c>
      <c r="Y88" s="215">
        <f t="shared" si="79"/>
        <v>2</v>
      </c>
      <c r="Z88" s="213">
        <f t="shared" si="79"/>
        <v>23.9</v>
      </c>
      <c r="AA88" s="214">
        <f t="shared" si="79"/>
        <v>6.5</v>
      </c>
      <c r="AB88" s="214">
        <f t="shared" si="79"/>
        <v>2.2999999999999998</v>
      </c>
      <c r="AC88" s="214">
        <f t="shared" si="79"/>
        <v>2.2999999999999998</v>
      </c>
      <c r="AD88" s="214">
        <f t="shared" si="79"/>
        <v>1.3</v>
      </c>
      <c r="AE88" s="215">
        <f t="shared" si="79"/>
        <v>1</v>
      </c>
      <c r="AG88" s="85">
        <f t="shared" ref="AG88:AR88" si="80">SUM(AG82:AG87)</f>
        <v>19.174999999999997</v>
      </c>
      <c r="AH88" s="85">
        <f t="shared" si="80"/>
        <v>9.6000000000000014</v>
      </c>
      <c r="AI88" s="85">
        <f t="shared" si="80"/>
        <v>3.35</v>
      </c>
      <c r="AJ88" s="85">
        <f t="shared" si="80"/>
        <v>2.2999999999999998</v>
      </c>
      <c r="AK88" s="85">
        <f t="shared" si="80"/>
        <v>1.55</v>
      </c>
      <c r="AL88" s="85">
        <f t="shared" si="80"/>
        <v>1.075</v>
      </c>
      <c r="AM88" s="86">
        <f t="shared" si="80"/>
        <v>9.5874999999999986</v>
      </c>
      <c r="AN88" s="85">
        <f t="shared" si="80"/>
        <v>21.475000000000001</v>
      </c>
      <c r="AO88" s="85">
        <f t="shared" si="80"/>
        <v>27.950000000000003</v>
      </c>
      <c r="AP88" s="85">
        <f t="shared" si="80"/>
        <v>30.775000000000006</v>
      </c>
      <c r="AQ88" s="85">
        <f t="shared" si="80"/>
        <v>32.700000000000003</v>
      </c>
      <c r="AR88" s="84">
        <f t="shared" si="80"/>
        <v>34.012500000000003</v>
      </c>
      <c r="AT88" s="86">
        <f>SUM(AT82:AT87)</f>
        <v>-1.1500000000000001</v>
      </c>
      <c r="AU88" s="85">
        <f t="shared" ref="AU88:AY88" si="81">SUM(AU82:AU87)</f>
        <v>-5.3250000000000002</v>
      </c>
      <c r="AV88" s="85">
        <f t="shared" si="81"/>
        <v>-5.2874999999999996</v>
      </c>
      <c r="AW88" s="85">
        <f t="shared" si="81"/>
        <v>-4.7750000000000004</v>
      </c>
      <c r="AX88" s="85">
        <f t="shared" si="81"/>
        <v>-4.1624999999999996</v>
      </c>
      <c r="AY88" s="284">
        <f t="shared" si="81"/>
        <v>-4</v>
      </c>
      <c r="BB88" s="86"/>
      <c r="BC88" s="85"/>
      <c r="BD88" s="85"/>
      <c r="BE88" s="85"/>
      <c r="BF88" s="85"/>
      <c r="BG88" s="84"/>
    </row>
    <row r="89" spans="1:66" s="4" customFormat="1" ht="15" thickBot="1" x14ac:dyDescent="0.35">
      <c r="A89" s="7"/>
      <c r="F89" s="8"/>
      <c r="G89" s="8"/>
      <c r="H89" s="8"/>
      <c r="I89" s="8"/>
      <c r="J89" s="8"/>
      <c r="K89" s="8"/>
      <c r="L89" s="6"/>
      <c r="N89" s="7"/>
      <c r="S89" s="6"/>
      <c r="T89" s="80"/>
      <c r="U89" s="79"/>
      <c r="V89" s="79"/>
      <c r="W89" s="79"/>
      <c r="X89" s="79"/>
      <c r="Y89" s="78"/>
      <c r="Z89" s="76"/>
      <c r="AA89" s="76"/>
      <c r="AB89" s="76"/>
      <c r="AC89" s="76"/>
      <c r="AD89" s="76"/>
      <c r="AE89" s="76"/>
      <c r="AF89" s="7"/>
      <c r="AG89" s="76"/>
      <c r="AH89" s="76"/>
      <c r="AI89" s="76"/>
      <c r="AJ89" s="76"/>
      <c r="AK89" s="76"/>
      <c r="AL89" s="76"/>
      <c r="AM89" s="77"/>
      <c r="AN89" s="76"/>
      <c r="AO89" s="76"/>
      <c r="AP89" s="76"/>
      <c r="AQ89" s="76"/>
      <c r="AR89" s="75"/>
      <c r="AT89" s="77"/>
      <c r="AU89" s="76"/>
      <c r="AV89" s="76"/>
      <c r="AW89" s="76"/>
      <c r="AX89" s="76"/>
      <c r="AY89" s="76"/>
      <c r="AZ89" s="5"/>
    </row>
    <row r="90" spans="1:66" s="11" customFormat="1" x14ac:dyDescent="0.3">
      <c r="A90" s="14"/>
      <c r="L90" s="13"/>
      <c r="N90" s="14"/>
      <c r="S90" s="13"/>
      <c r="T90" s="14"/>
      <c r="Y90" s="13"/>
      <c r="AF90" s="14"/>
      <c r="AM90" s="14"/>
      <c r="AR90" s="13"/>
      <c r="AT90" s="14"/>
      <c r="AZ90" s="12"/>
    </row>
    <row r="91" spans="1:66" x14ac:dyDescent="0.3">
      <c r="B91" t="s">
        <v>5</v>
      </c>
      <c r="C91" t="s">
        <v>6</v>
      </c>
      <c r="F91" s="73">
        <f t="shared" ref="F91:K94" si="82">SUMIFS(F$4:F$75,$Q$4:$Q$75,$N91,$N$4:$N$75,$P91)</f>
        <v>8.1499999999999986</v>
      </c>
      <c r="G91" s="73">
        <f t="shared" si="82"/>
        <v>18.224999999999998</v>
      </c>
      <c r="H91" s="73">
        <f t="shared" si="82"/>
        <v>23.262500000000006</v>
      </c>
      <c r="I91" s="73">
        <f t="shared" si="82"/>
        <v>25.212500000000009</v>
      </c>
      <c r="J91" s="73">
        <f t="shared" si="82"/>
        <v>26.76250000000001</v>
      </c>
      <c r="K91" s="73">
        <f t="shared" si="82"/>
        <v>27.82500000000001</v>
      </c>
      <c r="N91" s="3" t="s">
        <v>5</v>
      </c>
      <c r="P91" t="s">
        <v>6</v>
      </c>
      <c r="T91" s="3">
        <f t="shared" ref="T91:AE94" si="83">SUMIFS(T$4:T$75,$Q$4:$Q$75,$N91,$N$4:$N$75,$P91)</f>
        <v>24</v>
      </c>
      <c r="U91">
        <f t="shared" si="83"/>
        <v>7</v>
      </c>
      <c r="V91">
        <f t="shared" si="83"/>
        <v>2</v>
      </c>
      <c r="W91">
        <f t="shared" si="83"/>
        <v>3</v>
      </c>
      <c r="X91">
        <f t="shared" si="83"/>
        <v>2</v>
      </c>
      <c r="Y91" s="2">
        <f t="shared" si="83"/>
        <v>1</v>
      </c>
      <c r="Z91" s="74">
        <f t="shared" si="83"/>
        <v>20.400000000000006</v>
      </c>
      <c r="AA91" s="73">
        <f t="shared" si="83"/>
        <v>5</v>
      </c>
      <c r="AB91" s="73">
        <f t="shared" si="83"/>
        <v>1.3</v>
      </c>
      <c r="AC91" s="73">
        <f t="shared" si="83"/>
        <v>1.8</v>
      </c>
      <c r="AD91" s="73">
        <f t="shared" si="83"/>
        <v>1.3</v>
      </c>
      <c r="AE91" s="72">
        <f t="shared" si="83"/>
        <v>0.5</v>
      </c>
      <c r="AG91" s="73">
        <f t="shared" ref="AG91:AR94" si="84">SUMIFS(AG$4:AG$75,$Q$4:$Q$75,$N91,$N$4:$N$75,$P91)</f>
        <v>16.299999999999997</v>
      </c>
      <c r="AH91" s="73">
        <f t="shared" si="84"/>
        <v>7.8500000000000023</v>
      </c>
      <c r="AI91" s="73">
        <f t="shared" si="84"/>
        <v>2.2250000000000005</v>
      </c>
      <c r="AJ91" s="73">
        <f t="shared" si="84"/>
        <v>1.675</v>
      </c>
      <c r="AK91" s="73">
        <f t="shared" si="84"/>
        <v>1.425</v>
      </c>
      <c r="AL91" s="73">
        <f t="shared" si="84"/>
        <v>0.7</v>
      </c>
      <c r="AM91" s="74">
        <f t="shared" si="84"/>
        <v>8.1499999999999986</v>
      </c>
      <c r="AN91" s="73">
        <f t="shared" si="84"/>
        <v>18.224999999999998</v>
      </c>
      <c r="AO91" s="73">
        <f t="shared" si="84"/>
        <v>23.262500000000006</v>
      </c>
      <c r="AP91" s="73">
        <f t="shared" si="84"/>
        <v>25.212500000000009</v>
      </c>
      <c r="AQ91" s="73">
        <f t="shared" si="84"/>
        <v>26.76250000000001</v>
      </c>
      <c r="AR91" s="72">
        <f t="shared" si="84"/>
        <v>27.82500000000001</v>
      </c>
      <c r="AT91" s="74">
        <f t="shared" ref="AT91:AY94" si="85">SUMIFS(AT$4:AT$75,$Q$4:$Q$75,$N91,$N$4:$N$75,$P91)</f>
        <v>-0.46250000000000013</v>
      </c>
      <c r="AU91" s="73">
        <f t="shared" si="85"/>
        <v>-3.5750000000000002</v>
      </c>
      <c r="AV91" s="73">
        <f t="shared" si="85"/>
        <v>-3.7250000000000005</v>
      </c>
      <c r="AW91" s="73">
        <f t="shared" si="85"/>
        <v>-3.2749999999999999</v>
      </c>
      <c r="AX91" s="73">
        <f t="shared" si="85"/>
        <v>-2.6625000000000001</v>
      </c>
      <c r="AY91" s="286">
        <f t="shared" si="85"/>
        <v>-2.5</v>
      </c>
    </row>
    <row r="92" spans="1:66" x14ac:dyDescent="0.3">
      <c r="B92" t="s">
        <v>4</v>
      </c>
      <c r="C92" t="s">
        <v>6</v>
      </c>
      <c r="F92" s="73">
        <f t="shared" si="82"/>
        <v>0.5</v>
      </c>
      <c r="G92" s="73">
        <f t="shared" si="82"/>
        <v>0.5</v>
      </c>
      <c r="H92" s="73">
        <f t="shared" si="82"/>
        <v>0.5</v>
      </c>
      <c r="I92" s="73">
        <f t="shared" si="82"/>
        <v>0.5</v>
      </c>
      <c r="J92" s="73">
        <f t="shared" si="82"/>
        <v>0.5</v>
      </c>
      <c r="K92" s="73">
        <f t="shared" si="82"/>
        <v>0.5</v>
      </c>
      <c r="N92" s="3" t="str">
        <f>Q70</f>
        <v>Existing</v>
      </c>
      <c r="P92" t="s">
        <v>6</v>
      </c>
      <c r="T92" s="3">
        <f t="shared" si="83"/>
        <v>1</v>
      </c>
      <c r="U92">
        <f t="shared" si="83"/>
        <v>0</v>
      </c>
      <c r="V92">
        <f t="shared" si="83"/>
        <v>0</v>
      </c>
      <c r="W92">
        <f t="shared" si="83"/>
        <v>0</v>
      </c>
      <c r="X92">
        <f t="shared" si="83"/>
        <v>0</v>
      </c>
      <c r="Y92" s="2">
        <f t="shared" si="83"/>
        <v>0</v>
      </c>
      <c r="Z92" s="74">
        <f t="shared" si="83"/>
        <v>1</v>
      </c>
      <c r="AA92" s="73">
        <f t="shared" si="83"/>
        <v>0</v>
      </c>
      <c r="AB92" s="73">
        <f t="shared" si="83"/>
        <v>0</v>
      </c>
      <c r="AC92" s="73">
        <f t="shared" si="83"/>
        <v>0</v>
      </c>
      <c r="AD92" s="73">
        <f t="shared" si="83"/>
        <v>0</v>
      </c>
      <c r="AE92" s="72">
        <f t="shared" si="83"/>
        <v>0</v>
      </c>
      <c r="AG92" s="73">
        <f t="shared" si="84"/>
        <v>1</v>
      </c>
      <c r="AH92" s="73">
        <f t="shared" si="84"/>
        <v>0</v>
      </c>
      <c r="AI92" s="73">
        <f t="shared" si="84"/>
        <v>0</v>
      </c>
      <c r="AJ92" s="73">
        <f t="shared" si="84"/>
        <v>0</v>
      </c>
      <c r="AK92" s="73">
        <f t="shared" si="84"/>
        <v>0</v>
      </c>
      <c r="AL92" s="73">
        <f t="shared" si="84"/>
        <v>0</v>
      </c>
      <c r="AM92" s="74">
        <f t="shared" si="84"/>
        <v>0.5</v>
      </c>
      <c r="AN92" s="73">
        <f t="shared" si="84"/>
        <v>0.5</v>
      </c>
      <c r="AO92" s="73">
        <f t="shared" si="84"/>
        <v>0.5</v>
      </c>
      <c r="AP92" s="73">
        <f t="shared" si="84"/>
        <v>0.5</v>
      </c>
      <c r="AQ92" s="73">
        <f t="shared" si="84"/>
        <v>0.5</v>
      </c>
      <c r="AR92" s="72">
        <f t="shared" si="84"/>
        <v>0.5</v>
      </c>
      <c r="AT92" s="74">
        <f t="shared" si="85"/>
        <v>-0.5</v>
      </c>
      <c r="AU92" s="73">
        <f t="shared" si="85"/>
        <v>-1.5</v>
      </c>
      <c r="AV92" s="73">
        <f t="shared" si="85"/>
        <v>-1.5</v>
      </c>
      <c r="AW92" s="73">
        <f t="shared" si="85"/>
        <v>-1.5</v>
      </c>
      <c r="AX92" s="73">
        <f t="shared" si="85"/>
        <v>-1.5</v>
      </c>
      <c r="AY92" s="286">
        <f t="shared" si="85"/>
        <v>-1.5</v>
      </c>
    </row>
    <row r="93" spans="1:66" x14ac:dyDescent="0.3">
      <c r="B93" t="s">
        <v>5</v>
      </c>
      <c r="C93" t="s">
        <v>3</v>
      </c>
      <c r="F93" s="73">
        <f t="shared" si="82"/>
        <v>0.9375</v>
      </c>
      <c r="G93" s="73">
        <f t="shared" si="82"/>
        <v>2.75</v>
      </c>
      <c r="H93" s="73">
        <f t="shared" si="82"/>
        <v>4.1875</v>
      </c>
      <c r="I93" s="73">
        <f t="shared" si="82"/>
        <v>5.0625</v>
      </c>
      <c r="J93" s="73">
        <f t="shared" si="82"/>
        <v>5.4375</v>
      </c>
      <c r="K93" s="73">
        <f t="shared" si="82"/>
        <v>5.6875</v>
      </c>
      <c r="N93" s="3" t="s">
        <v>5</v>
      </c>
      <c r="P93" t="s">
        <v>3</v>
      </c>
      <c r="T93" s="3">
        <f t="shared" si="83"/>
        <v>5</v>
      </c>
      <c r="U93">
        <f t="shared" si="83"/>
        <v>3</v>
      </c>
      <c r="V93">
        <f t="shared" si="83"/>
        <v>2</v>
      </c>
      <c r="W93">
        <f t="shared" si="83"/>
        <v>1</v>
      </c>
      <c r="X93">
        <f t="shared" si="83"/>
        <v>0</v>
      </c>
      <c r="Y93" s="2">
        <f t="shared" si="83"/>
        <v>1</v>
      </c>
      <c r="Z93" s="74">
        <f t="shared" si="83"/>
        <v>2.5</v>
      </c>
      <c r="AA93" s="73">
        <f t="shared" si="83"/>
        <v>1.5</v>
      </c>
      <c r="AB93" s="73">
        <f t="shared" si="83"/>
        <v>1</v>
      </c>
      <c r="AC93" s="73">
        <f t="shared" si="83"/>
        <v>0.5</v>
      </c>
      <c r="AD93" s="73">
        <f t="shared" si="83"/>
        <v>0</v>
      </c>
      <c r="AE93" s="72">
        <f t="shared" si="83"/>
        <v>0.5</v>
      </c>
      <c r="AG93" s="73">
        <f t="shared" si="84"/>
        <v>1.875</v>
      </c>
      <c r="AH93" s="73">
        <f t="shared" si="84"/>
        <v>1.75</v>
      </c>
      <c r="AI93" s="73">
        <f t="shared" si="84"/>
        <v>1.125</v>
      </c>
      <c r="AJ93" s="73">
        <f t="shared" si="84"/>
        <v>0.625</v>
      </c>
      <c r="AK93" s="73">
        <f t="shared" si="84"/>
        <v>0.125</v>
      </c>
      <c r="AL93" s="73">
        <f t="shared" si="84"/>
        <v>0.375</v>
      </c>
      <c r="AM93" s="74">
        <f t="shared" si="84"/>
        <v>0.9375</v>
      </c>
      <c r="AN93" s="73">
        <f t="shared" si="84"/>
        <v>2.75</v>
      </c>
      <c r="AO93" s="73">
        <f t="shared" si="84"/>
        <v>4.1875</v>
      </c>
      <c r="AP93" s="73">
        <f t="shared" si="84"/>
        <v>5.0625</v>
      </c>
      <c r="AQ93" s="73">
        <f t="shared" si="84"/>
        <v>5.4375</v>
      </c>
      <c r="AR93" s="72">
        <f t="shared" si="84"/>
        <v>5.6875</v>
      </c>
      <c r="AT93" s="74">
        <f t="shared" si="85"/>
        <v>-0.1875</v>
      </c>
      <c r="AU93" s="73">
        <f t="shared" si="85"/>
        <v>-0.25</v>
      </c>
      <c r="AV93" s="73">
        <f t="shared" si="85"/>
        <v>-6.25E-2</v>
      </c>
      <c r="AW93" s="73">
        <f t="shared" si="85"/>
        <v>0</v>
      </c>
      <c r="AX93" s="73">
        <f t="shared" si="85"/>
        <v>0</v>
      </c>
      <c r="AY93" s="286">
        <f t="shared" si="85"/>
        <v>0</v>
      </c>
    </row>
    <row r="94" spans="1:66" x14ac:dyDescent="0.3">
      <c r="B94" t="s">
        <v>4</v>
      </c>
      <c r="C94" t="s">
        <v>3</v>
      </c>
      <c r="F94" s="73">
        <f t="shared" si="82"/>
        <v>0</v>
      </c>
      <c r="G94" s="73">
        <f t="shared" si="82"/>
        <v>0</v>
      </c>
      <c r="H94" s="73">
        <f t="shared" si="82"/>
        <v>0</v>
      </c>
      <c r="I94" s="73">
        <f t="shared" si="82"/>
        <v>0</v>
      </c>
      <c r="J94" s="73">
        <f t="shared" si="82"/>
        <v>0</v>
      </c>
      <c r="K94" s="73">
        <f t="shared" si="82"/>
        <v>0</v>
      </c>
      <c r="N94" s="3" t="str">
        <f>Q72</f>
        <v>Existing</v>
      </c>
      <c r="P94" t="s">
        <v>3</v>
      </c>
      <c r="T94" s="3">
        <f t="shared" si="83"/>
        <v>0</v>
      </c>
      <c r="U94">
        <f t="shared" si="83"/>
        <v>0</v>
      </c>
      <c r="V94">
        <f t="shared" si="83"/>
        <v>0</v>
      </c>
      <c r="W94">
        <f t="shared" si="83"/>
        <v>0</v>
      </c>
      <c r="X94">
        <f t="shared" si="83"/>
        <v>0</v>
      </c>
      <c r="Y94" s="2">
        <f t="shared" si="83"/>
        <v>0</v>
      </c>
      <c r="Z94" s="74">
        <f t="shared" si="83"/>
        <v>0</v>
      </c>
      <c r="AA94" s="73">
        <f t="shared" si="83"/>
        <v>0</v>
      </c>
      <c r="AB94" s="73">
        <f t="shared" si="83"/>
        <v>0</v>
      </c>
      <c r="AC94" s="73">
        <f t="shared" si="83"/>
        <v>0</v>
      </c>
      <c r="AD94" s="73">
        <f t="shared" si="83"/>
        <v>0</v>
      </c>
      <c r="AE94" s="72">
        <f t="shared" si="83"/>
        <v>0</v>
      </c>
      <c r="AG94" s="73">
        <f t="shared" si="84"/>
        <v>0</v>
      </c>
      <c r="AH94" s="73">
        <f t="shared" si="84"/>
        <v>0</v>
      </c>
      <c r="AI94" s="73">
        <f t="shared" si="84"/>
        <v>0</v>
      </c>
      <c r="AJ94" s="73">
        <f t="shared" si="84"/>
        <v>0</v>
      </c>
      <c r="AK94" s="73">
        <f t="shared" si="84"/>
        <v>0</v>
      </c>
      <c r="AL94" s="73">
        <f t="shared" si="84"/>
        <v>0</v>
      </c>
      <c r="AM94" s="74">
        <f t="shared" si="84"/>
        <v>0</v>
      </c>
      <c r="AN94" s="73">
        <f t="shared" si="84"/>
        <v>0</v>
      </c>
      <c r="AO94" s="73">
        <f t="shared" si="84"/>
        <v>0</v>
      </c>
      <c r="AP94" s="73">
        <f t="shared" si="84"/>
        <v>0</v>
      </c>
      <c r="AQ94" s="73">
        <f t="shared" si="84"/>
        <v>0</v>
      </c>
      <c r="AR94" s="72">
        <f t="shared" si="84"/>
        <v>0</v>
      </c>
      <c r="AT94" s="74">
        <f t="shared" si="85"/>
        <v>0</v>
      </c>
      <c r="AU94" s="73">
        <f t="shared" si="85"/>
        <v>0</v>
      </c>
      <c r="AV94" s="73">
        <f t="shared" si="85"/>
        <v>0</v>
      </c>
      <c r="AW94" s="73">
        <f t="shared" si="85"/>
        <v>0</v>
      </c>
      <c r="AX94" s="73">
        <f t="shared" si="85"/>
        <v>0</v>
      </c>
      <c r="AY94" s="286">
        <f t="shared" si="85"/>
        <v>0</v>
      </c>
    </row>
    <row r="95" spans="1:66" x14ac:dyDescent="0.3">
      <c r="B95" s="9" t="s">
        <v>7</v>
      </c>
      <c r="F95" s="71">
        <f t="shared" ref="F95:K95" si="86">SUM(F91:F94)</f>
        <v>9.5874999999999986</v>
      </c>
      <c r="G95" s="71">
        <f t="shared" si="86"/>
        <v>21.474999999999998</v>
      </c>
      <c r="H95" s="71">
        <f t="shared" si="86"/>
        <v>27.950000000000006</v>
      </c>
      <c r="I95" s="71">
        <f t="shared" si="86"/>
        <v>30.775000000000009</v>
      </c>
      <c r="J95" s="71">
        <f t="shared" si="86"/>
        <v>32.70000000000001</v>
      </c>
      <c r="K95" s="71">
        <f t="shared" si="86"/>
        <v>34.01250000000001</v>
      </c>
      <c r="T95" s="86">
        <f t="shared" ref="T95:AE95" si="87">SUM(T91:T94)</f>
        <v>30</v>
      </c>
      <c r="U95" s="85">
        <f t="shared" si="87"/>
        <v>10</v>
      </c>
      <c r="V95" s="85">
        <f t="shared" si="87"/>
        <v>4</v>
      </c>
      <c r="W95" s="85">
        <f t="shared" si="87"/>
        <v>4</v>
      </c>
      <c r="X95" s="85">
        <f t="shared" si="87"/>
        <v>2</v>
      </c>
      <c r="Y95" s="84">
        <f t="shared" si="87"/>
        <v>2</v>
      </c>
      <c r="Z95" s="83">
        <f t="shared" si="87"/>
        <v>23.900000000000006</v>
      </c>
      <c r="AA95" s="82">
        <f t="shared" si="87"/>
        <v>6.5</v>
      </c>
      <c r="AB95" s="82">
        <f t="shared" si="87"/>
        <v>2.2999999999999998</v>
      </c>
      <c r="AC95" s="82">
        <f t="shared" si="87"/>
        <v>2.2999999999999998</v>
      </c>
      <c r="AD95" s="82">
        <f t="shared" si="87"/>
        <v>1.3</v>
      </c>
      <c r="AE95" s="81">
        <f t="shared" si="87"/>
        <v>1</v>
      </c>
      <c r="AG95" s="71">
        <f t="shared" ref="AG95:AR95" si="88">SUM(AG91:AG94)</f>
        <v>19.174999999999997</v>
      </c>
      <c r="AH95" s="71">
        <f t="shared" si="88"/>
        <v>9.6000000000000014</v>
      </c>
      <c r="AI95" s="71">
        <f t="shared" si="88"/>
        <v>3.3500000000000005</v>
      </c>
      <c r="AJ95" s="71">
        <f t="shared" si="88"/>
        <v>2.2999999999999998</v>
      </c>
      <c r="AK95" s="71">
        <f t="shared" si="88"/>
        <v>1.55</v>
      </c>
      <c r="AL95" s="71">
        <f t="shared" si="88"/>
        <v>1.075</v>
      </c>
      <c r="AM95" s="83">
        <f t="shared" si="88"/>
        <v>9.5874999999999986</v>
      </c>
      <c r="AN95" s="82">
        <f t="shared" si="88"/>
        <v>21.474999999999998</v>
      </c>
      <c r="AO95" s="82">
        <f t="shared" si="88"/>
        <v>27.950000000000006</v>
      </c>
      <c r="AP95" s="82">
        <f t="shared" si="88"/>
        <v>30.775000000000009</v>
      </c>
      <c r="AQ95" s="82">
        <f t="shared" si="88"/>
        <v>32.70000000000001</v>
      </c>
      <c r="AR95" s="81">
        <f t="shared" si="88"/>
        <v>34.01250000000001</v>
      </c>
      <c r="AT95" s="83">
        <f t="shared" ref="AT95:AY95" si="89">SUM(AT91:AT94)</f>
        <v>-1.1500000000000001</v>
      </c>
      <c r="AU95" s="82">
        <f t="shared" si="89"/>
        <v>-5.3250000000000002</v>
      </c>
      <c r="AV95" s="82">
        <f t="shared" si="89"/>
        <v>-5.2875000000000005</v>
      </c>
      <c r="AW95" s="82">
        <f t="shared" si="89"/>
        <v>-4.7750000000000004</v>
      </c>
      <c r="AX95" s="82">
        <f t="shared" si="89"/>
        <v>-4.1624999999999996</v>
      </c>
      <c r="AY95" s="287">
        <f t="shared" si="89"/>
        <v>-4</v>
      </c>
    </row>
    <row r="96" spans="1:66" s="4" customFormat="1" ht="15" thickBot="1" x14ac:dyDescent="0.35">
      <c r="A96" s="7"/>
      <c r="L96" s="6"/>
      <c r="N96" s="7"/>
      <c r="S96" s="6"/>
      <c r="T96" s="7"/>
      <c r="Y96" s="6"/>
      <c r="AF96" s="7"/>
      <c r="AM96" s="7"/>
      <c r="AR96" s="6"/>
      <c r="AT96" s="7"/>
      <c r="AZ96" s="5"/>
    </row>
    <row r="97" spans="1:52" x14ac:dyDescent="0.3">
      <c r="AZ97" s="12"/>
    </row>
    <row r="99" spans="1:52" x14ac:dyDescent="0.3">
      <c r="AF99" s="44"/>
      <c r="AG99" s="89"/>
      <c r="AH99" s="89"/>
      <c r="AI99" s="89"/>
      <c r="AJ99" s="89"/>
      <c r="AK99" s="89"/>
      <c r="AL99" s="89"/>
      <c r="AM99" s="93"/>
      <c r="AN99" s="92"/>
      <c r="AO99" s="92"/>
      <c r="AP99" s="92"/>
      <c r="AQ99" s="92"/>
      <c r="AR99" s="91"/>
      <c r="AS99" s="9"/>
      <c r="AT99" s="93"/>
      <c r="AU99" s="92"/>
      <c r="AV99" s="92"/>
      <c r="AW99" s="92"/>
      <c r="AX99" s="92"/>
      <c r="AY99" s="283"/>
    </row>
    <row r="100" spans="1:52" x14ac:dyDescent="0.3">
      <c r="A100" s="278"/>
      <c r="B100" s="279" t="s">
        <v>127</v>
      </c>
      <c r="AF100" s="44"/>
      <c r="AG100" s="89"/>
      <c r="AH100" s="89"/>
      <c r="AI100" s="89"/>
      <c r="AJ100" s="89"/>
      <c r="AK100" s="89"/>
      <c r="AL100" s="89"/>
      <c r="AM100" s="93"/>
      <c r="AN100" s="92"/>
      <c r="AO100" s="92"/>
      <c r="AP100" s="92"/>
      <c r="AQ100" s="92"/>
      <c r="AR100" s="91"/>
      <c r="AS100" s="9"/>
      <c r="AT100" s="93"/>
      <c r="AU100" s="92"/>
      <c r="AV100" s="92"/>
      <c r="AW100" s="92"/>
      <c r="AX100" s="92"/>
      <c r="AY100" s="283"/>
    </row>
    <row r="101" spans="1:52" x14ac:dyDescent="0.3">
      <c r="A101" s="278">
        <f>A10</f>
        <v>7</v>
      </c>
      <c r="B101" s="278" t="str">
        <f>B10</f>
        <v xml:space="preserve">Commercial </v>
      </c>
      <c r="C101">
        <f>C10</f>
        <v>2026</v>
      </c>
      <c r="D101">
        <f>D10</f>
        <v>3250</v>
      </c>
      <c r="E101">
        <f>E10</f>
        <v>80</v>
      </c>
      <c r="F101" s="277">
        <f>F10</f>
        <v>0.30000000000000004</v>
      </c>
      <c r="G101" s="277">
        <f>G10</f>
        <v>0.70000000000000007</v>
      </c>
      <c r="H101" s="277">
        <f>H10</f>
        <v>0.8</v>
      </c>
      <c r="I101" s="277">
        <f>I10</f>
        <v>0.8</v>
      </c>
      <c r="J101" s="277">
        <f>J10</f>
        <v>0.8</v>
      </c>
      <c r="K101" s="277">
        <f>K10</f>
        <v>0.8</v>
      </c>
      <c r="N101" s="3" t="str">
        <f>N10</f>
        <v>Committed</v>
      </c>
      <c r="O101">
        <f>O10</f>
        <v>0</v>
      </c>
      <c r="P101" t="str">
        <f>P10</f>
        <v>GS 3,000 to 4,999</v>
      </c>
      <c r="Q101" t="str">
        <f>Q10</f>
        <v>New</v>
      </c>
      <c r="R101" t="str">
        <f>R10</f>
        <v/>
      </c>
      <c r="S101" s="2" t="str">
        <f>S10</f>
        <v>Veridian</v>
      </c>
      <c r="T101" s="21">
        <f>T10</f>
        <v>1</v>
      </c>
      <c r="U101" s="276">
        <f>U10</f>
        <v>0</v>
      </c>
      <c r="V101" s="276">
        <f>V10</f>
        <v>0</v>
      </c>
      <c r="W101" s="276">
        <f>W10</f>
        <v>0</v>
      </c>
      <c r="X101" s="276">
        <f>X10</f>
        <v>0</v>
      </c>
      <c r="Y101" s="19">
        <f>Y10</f>
        <v>0</v>
      </c>
      <c r="Z101" s="276">
        <f>Z10</f>
        <v>0.8</v>
      </c>
      <c r="AA101" s="276">
        <f>AA10</f>
        <v>0</v>
      </c>
      <c r="AB101" s="276">
        <f>AB10</f>
        <v>0</v>
      </c>
      <c r="AC101" s="276">
        <f>AC10</f>
        <v>0</v>
      </c>
      <c r="AD101" s="276">
        <f>AD10</f>
        <v>0</v>
      </c>
      <c r="AE101" s="276">
        <f>AE10</f>
        <v>0</v>
      </c>
      <c r="AF101" s="44">
        <f>AF10</f>
        <v>0</v>
      </c>
      <c r="AG101" s="89">
        <f>AG10</f>
        <v>0.60000000000000009</v>
      </c>
      <c r="AH101" s="89">
        <f>AH10</f>
        <v>0.2</v>
      </c>
      <c r="AI101" s="89">
        <f>AI10</f>
        <v>0</v>
      </c>
      <c r="AJ101" s="89">
        <f>AJ10</f>
        <v>0</v>
      </c>
      <c r="AK101" s="89">
        <f>AK10</f>
        <v>0</v>
      </c>
      <c r="AL101" s="89">
        <f>AL10</f>
        <v>0</v>
      </c>
      <c r="AM101" s="93">
        <f>AM10</f>
        <v>0.30000000000000004</v>
      </c>
      <c r="AN101" s="92">
        <f>AN10</f>
        <v>0.70000000000000007</v>
      </c>
      <c r="AO101" s="92">
        <f>AO10</f>
        <v>0.8</v>
      </c>
      <c r="AP101" s="92">
        <f>AP10</f>
        <v>0.8</v>
      </c>
      <c r="AQ101" s="92">
        <f>AQ10</f>
        <v>0.8</v>
      </c>
      <c r="AR101" s="91">
        <f>AR10</f>
        <v>0.8</v>
      </c>
      <c r="AS101" s="9"/>
      <c r="AT101" s="93">
        <f>AT10</f>
        <v>0.30000000000000004</v>
      </c>
      <c r="AU101" s="92">
        <f>AU10</f>
        <v>0.4</v>
      </c>
      <c r="AV101" s="92">
        <f>AV10</f>
        <v>9.9999999999999978E-2</v>
      </c>
      <c r="AW101" s="92">
        <f>AW10</f>
        <v>0</v>
      </c>
      <c r="AX101" s="92">
        <f>AX10</f>
        <v>0</v>
      </c>
      <c r="AY101" s="283"/>
      <c r="AZ101" s="288" t="str">
        <f>AZ10</f>
        <v>Project Advanced &amp; Expansion volumes added after anticipated year</v>
      </c>
    </row>
    <row r="102" spans="1:52" x14ac:dyDescent="0.3">
      <c r="A102" s="278">
        <f>A14</f>
        <v>11</v>
      </c>
      <c r="B102" s="278" t="str">
        <f>B14</f>
        <v xml:space="preserve">High Rise Residential </v>
      </c>
      <c r="C102">
        <f>C14</f>
        <v>2026</v>
      </c>
      <c r="D102">
        <f>D14</f>
        <v>4280</v>
      </c>
      <c r="E102">
        <f>E14</f>
        <v>100</v>
      </c>
      <c r="F102" s="277">
        <f>F14</f>
        <v>0.375</v>
      </c>
      <c r="G102" s="277">
        <f>G14</f>
        <v>0.875</v>
      </c>
      <c r="H102" s="277">
        <f>H14</f>
        <v>1</v>
      </c>
      <c r="I102" s="277">
        <f>I14</f>
        <v>1</v>
      </c>
      <c r="J102" s="277">
        <f>J14</f>
        <v>1</v>
      </c>
      <c r="K102" s="277">
        <f>K14</f>
        <v>1</v>
      </c>
      <c r="N102" s="3" t="str">
        <f>N14</f>
        <v>Committed</v>
      </c>
      <c r="O102">
        <f>O14</f>
        <v>0</v>
      </c>
      <c r="P102" t="str">
        <f>P14</f>
        <v>GS 3,000 to 4,999</v>
      </c>
      <c r="Q102" t="str">
        <f>Q14</f>
        <v>New</v>
      </c>
      <c r="R102" t="str">
        <f>R14</f>
        <v/>
      </c>
      <c r="S102" s="2" t="str">
        <f>S14</f>
        <v>Veridian</v>
      </c>
      <c r="T102" s="21">
        <f>T14</f>
        <v>1</v>
      </c>
      <c r="U102" s="276">
        <f>U14</f>
        <v>0</v>
      </c>
      <c r="V102" s="276">
        <f>V14</f>
        <v>0</v>
      </c>
      <c r="W102" s="276">
        <f>W14</f>
        <v>0</v>
      </c>
      <c r="X102" s="276">
        <f>X14</f>
        <v>0</v>
      </c>
      <c r="Y102" s="19">
        <f>Y14</f>
        <v>0</v>
      </c>
      <c r="Z102" s="276">
        <f>Z14</f>
        <v>1</v>
      </c>
      <c r="AA102" s="276">
        <f>AA14</f>
        <v>0</v>
      </c>
      <c r="AB102" s="276">
        <f>AB14</f>
        <v>0</v>
      </c>
      <c r="AC102" s="276">
        <f>AC14</f>
        <v>0</v>
      </c>
      <c r="AD102" s="276">
        <f>AD14</f>
        <v>0</v>
      </c>
      <c r="AE102" s="276">
        <f>AE14</f>
        <v>0</v>
      </c>
      <c r="AF102" s="44">
        <f>AF14</f>
        <v>0</v>
      </c>
      <c r="AG102" s="89">
        <f>AG14</f>
        <v>0.75</v>
      </c>
      <c r="AH102" s="89">
        <f>AH14</f>
        <v>0.25</v>
      </c>
      <c r="AI102" s="89">
        <f>AI14</f>
        <v>0</v>
      </c>
      <c r="AJ102" s="89">
        <f>AJ14</f>
        <v>0</v>
      </c>
      <c r="AK102" s="89">
        <f>AK14</f>
        <v>0</v>
      </c>
      <c r="AL102" s="89">
        <f>AL14</f>
        <v>0</v>
      </c>
      <c r="AM102" s="93">
        <f>AM14</f>
        <v>0.375</v>
      </c>
      <c r="AN102" s="92">
        <f>AN14</f>
        <v>0.875</v>
      </c>
      <c r="AO102" s="92">
        <f>AO14</f>
        <v>1</v>
      </c>
      <c r="AP102" s="92">
        <f>AP14</f>
        <v>1</v>
      </c>
      <c r="AQ102" s="92">
        <f>AQ14</f>
        <v>1</v>
      </c>
      <c r="AR102" s="91">
        <f>AR14</f>
        <v>1</v>
      </c>
      <c r="AS102" s="9"/>
      <c r="AT102" s="93">
        <f>AT14</f>
        <v>0</v>
      </c>
      <c r="AU102" s="92">
        <f>AU14</f>
        <v>0</v>
      </c>
      <c r="AV102" s="92">
        <f>AV14</f>
        <v>0</v>
      </c>
      <c r="AW102" s="92">
        <f>AW14</f>
        <v>0</v>
      </c>
      <c r="AX102" s="92">
        <f>AX14</f>
        <v>0</v>
      </c>
      <c r="AY102" s="283"/>
      <c r="AZ102" s="288">
        <f>AZ14</f>
        <v>0</v>
      </c>
    </row>
    <row r="103" spans="1:52" x14ac:dyDescent="0.3">
      <c r="A103" s="278">
        <f>A17</f>
        <v>14</v>
      </c>
      <c r="B103" s="278" t="str">
        <f>B17</f>
        <v xml:space="preserve">Industrial </v>
      </c>
      <c r="C103">
        <f>C17</f>
        <v>2026</v>
      </c>
      <c r="D103">
        <f>D17</f>
        <v>4959</v>
      </c>
      <c r="E103">
        <f>E17</f>
        <v>100</v>
      </c>
      <c r="F103" s="277">
        <f>F17</f>
        <v>0.375</v>
      </c>
      <c r="G103" s="277">
        <f>G17</f>
        <v>0.875</v>
      </c>
      <c r="H103" s="277">
        <f>H17</f>
        <v>1</v>
      </c>
      <c r="I103" s="277">
        <f>I17</f>
        <v>1</v>
      </c>
      <c r="J103" s="277">
        <f>J17</f>
        <v>1</v>
      </c>
      <c r="K103" s="277">
        <f>K17</f>
        <v>1</v>
      </c>
      <c r="N103" s="3" t="str">
        <f>N17</f>
        <v>Committed</v>
      </c>
      <c r="O103">
        <f>O17</f>
        <v>0</v>
      </c>
      <c r="P103" t="str">
        <f>P17</f>
        <v>GS 3,000 to 4,999</v>
      </c>
      <c r="Q103" t="str">
        <f>Q17</f>
        <v>New</v>
      </c>
      <c r="R103" t="str">
        <f>R17</f>
        <v/>
      </c>
      <c r="S103" s="2" t="str">
        <f>S17</f>
        <v>Veridian</v>
      </c>
      <c r="T103" s="21">
        <f>T17</f>
        <v>1</v>
      </c>
      <c r="U103" s="276">
        <f>U17</f>
        <v>0</v>
      </c>
      <c r="V103" s="276">
        <f>V17</f>
        <v>0</v>
      </c>
      <c r="W103" s="276">
        <f>W17</f>
        <v>0</v>
      </c>
      <c r="X103" s="276">
        <f>X17</f>
        <v>0</v>
      </c>
      <c r="Y103" s="19">
        <f>Y17</f>
        <v>0</v>
      </c>
      <c r="Z103" s="276">
        <f>Z17</f>
        <v>1</v>
      </c>
      <c r="AA103" s="276">
        <f>AA17</f>
        <v>0</v>
      </c>
      <c r="AB103" s="276">
        <f>AB17</f>
        <v>0</v>
      </c>
      <c r="AC103" s="276">
        <f>AC17</f>
        <v>0</v>
      </c>
      <c r="AD103" s="276">
        <f>AD17</f>
        <v>0</v>
      </c>
      <c r="AE103" s="276">
        <f>AE17</f>
        <v>0</v>
      </c>
      <c r="AF103" s="44">
        <f>AF17</f>
        <v>0</v>
      </c>
      <c r="AG103" s="89">
        <f>AG17</f>
        <v>0.75</v>
      </c>
      <c r="AH103" s="89">
        <f>AH17</f>
        <v>0.25</v>
      </c>
      <c r="AI103" s="89">
        <f>AI17</f>
        <v>0</v>
      </c>
      <c r="AJ103" s="89">
        <f>AJ17</f>
        <v>0</v>
      </c>
      <c r="AK103" s="89">
        <f>AK17</f>
        <v>0</v>
      </c>
      <c r="AL103" s="89">
        <f>AL17</f>
        <v>0</v>
      </c>
      <c r="AM103" s="93">
        <f>AM17</f>
        <v>0.375</v>
      </c>
      <c r="AN103" s="92">
        <f>AN17</f>
        <v>0.875</v>
      </c>
      <c r="AO103" s="92">
        <f>AO17</f>
        <v>1</v>
      </c>
      <c r="AP103" s="92">
        <f>AP17</f>
        <v>1</v>
      </c>
      <c r="AQ103" s="92">
        <f>AQ17</f>
        <v>1</v>
      </c>
      <c r="AR103" s="91">
        <f>AR17</f>
        <v>1</v>
      </c>
      <c r="AS103" s="9"/>
      <c r="AT103" s="93">
        <f>AT17</f>
        <v>0</v>
      </c>
      <c r="AU103" s="92">
        <f>AU17</f>
        <v>0</v>
      </c>
      <c r="AV103" s="92">
        <f>AV17</f>
        <v>0</v>
      </c>
      <c r="AW103" s="92">
        <f>AW17</f>
        <v>0</v>
      </c>
      <c r="AX103" s="92">
        <f>AX17</f>
        <v>0</v>
      </c>
      <c r="AY103" s="283"/>
      <c r="AZ103" s="288">
        <f>AZ17</f>
        <v>0</v>
      </c>
    </row>
    <row r="104" spans="1:52" x14ac:dyDescent="0.3">
      <c r="A104" s="278">
        <f>A47</f>
        <v>44</v>
      </c>
      <c r="B104" s="278" t="str">
        <f>B47</f>
        <v xml:space="preserve">Industrial </v>
      </c>
      <c r="C104">
        <f>C47</f>
        <v>2025</v>
      </c>
      <c r="D104">
        <f>D47</f>
        <v>3800</v>
      </c>
      <c r="E104">
        <f>E47</f>
        <v>100</v>
      </c>
      <c r="F104" s="277">
        <f>F47</f>
        <v>0.375</v>
      </c>
      <c r="G104" s="277">
        <f>G47</f>
        <v>0.875</v>
      </c>
      <c r="H104" s="277">
        <f>H47</f>
        <v>1</v>
      </c>
      <c r="I104" s="277">
        <f>I47</f>
        <v>1</v>
      </c>
      <c r="J104" s="277">
        <f>J47</f>
        <v>1</v>
      </c>
      <c r="K104" s="277">
        <f>K47</f>
        <v>1</v>
      </c>
      <c r="N104" s="3" t="str">
        <f>N47</f>
        <v>Committed</v>
      </c>
      <c r="O104">
        <f>O47</f>
        <v>0</v>
      </c>
      <c r="P104" t="str">
        <f>P47</f>
        <v>GS 3,000 to 4,999</v>
      </c>
      <c r="Q104" t="str">
        <f>Q47</f>
        <v>New</v>
      </c>
      <c r="R104">
        <f>R47</f>
        <v>0</v>
      </c>
      <c r="S104" s="2" t="str">
        <f>S47</f>
        <v>Whitby</v>
      </c>
      <c r="T104" s="21">
        <f>T47</f>
        <v>1</v>
      </c>
      <c r="U104" s="276">
        <f>U47</f>
        <v>0</v>
      </c>
      <c r="V104" s="276">
        <f>V47</f>
        <v>0</v>
      </c>
      <c r="W104" s="276">
        <f>W47</f>
        <v>0</v>
      </c>
      <c r="X104" s="276">
        <f>X47</f>
        <v>0</v>
      </c>
      <c r="Y104" s="19">
        <f>Y47</f>
        <v>0</v>
      </c>
      <c r="Z104" s="276">
        <f>Z47</f>
        <v>1</v>
      </c>
      <c r="AA104" s="276">
        <f>AA47</f>
        <v>0</v>
      </c>
      <c r="AB104" s="276">
        <f>AB47</f>
        <v>0</v>
      </c>
      <c r="AC104" s="276">
        <f>AC47</f>
        <v>0</v>
      </c>
      <c r="AD104" s="276">
        <f>AD47</f>
        <v>0</v>
      </c>
      <c r="AE104" s="276">
        <f>AE47</f>
        <v>0</v>
      </c>
      <c r="AF104" s="44">
        <f>AF47</f>
        <v>0</v>
      </c>
      <c r="AG104" s="89">
        <f>AG47</f>
        <v>0.75</v>
      </c>
      <c r="AH104" s="89">
        <f>AH47</f>
        <v>0.25</v>
      </c>
      <c r="AI104" s="89">
        <f>AI47</f>
        <v>0</v>
      </c>
      <c r="AJ104" s="89">
        <f>AJ47</f>
        <v>0</v>
      </c>
      <c r="AK104" s="89">
        <f>AK47</f>
        <v>0</v>
      </c>
      <c r="AL104" s="89">
        <f>AL47</f>
        <v>0</v>
      </c>
      <c r="AM104" s="93">
        <f>AM47</f>
        <v>0.375</v>
      </c>
      <c r="AN104" s="92">
        <f>AN47</f>
        <v>0.875</v>
      </c>
      <c r="AO104" s="92">
        <f>AO47</f>
        <v>1</v>
      </c>
      <c r="AP104" s="92">
        <f>AP47</f>
        <v>1</v>
      </c>
      <c r="AQ104" s="92">
        <f>AQ47</f>
        <v>1</v>
      </c>
      <c r="AR104" s="91">
        <f>AR47</f>
        <v>1</v>
      </c>
      <c r="AS104" s="9"/>
      <c r="AT104" s="93">
        <f>AT47</f>
        <v>0.125</v>
      </c>
      <c r="AU104" s="92">
        <f>AU47</f>
        <v>-0.375</v>
      </c>
      <c r="AV104" s="92">
        <f>AV47</f>
        <v>-0.5</v>
      </c>
      <c r="AW104" s="92">
        <f>AW47</f>
        <v>-0.5</v>
      </c>
      <c r="AX104" s="92">
        <f>AX47</f>
        <v>-0.5</v>
      </c>
      <c r="AY104" s="283"/>
      <c r="AZ104" s="288"/>
    </row>
    <row r="105" spans="1:52" x14ac:dyDescent="0.3">
      <c r="A105" s="278">
        <f>A48</f>
        <v>45</v>
      </c>
      <c r="B105" s="278" t="str">
        <f>B48</f>
        <v xml:space="preserve">Industrial </v>
      </c>
      <c r="C105">
        <f>C48</f>
        <v>2029</v>
      </c>
      <c r="D105">
        <f>D48</f>
        <v>4000</v>
      </c>
      <c r="E105">
        <f>E48</f>
        <v>50</v>
      </c>
      <c r="F105" s="277">
        <f>F48</f>
        <v>0</v>
      </c>
      <c r="G105" s="277">
        <f>G48</f>
        <v>0</v>
      </c>
      <c r="H105" s="277">
        <f>H48</f>
        <v>0</v>
      </c>
      <c r="I105" s="277">
        <f>I48</f>
        <v>0.1875</v>
      </c>
      <c r="J105" s="277">
        <f>J48</f>
        <v>0.4375</v>
      </c>
      <c r="K105" s="277">
        <f>K48</f>
        <v>0.5</v>
      </c>
      <c r="N105" s="3" t="str">
        <f>N48</f>
        <v>Committed</v>
      </c>
      <c r="O105">
        <f>O48</f>
        <v>0</v>
      </c>
      <c r="P105" t="str">
        <f>P48</f>
        <v>GS 3,000 to 4,999</v>
      </c>
      <c r="Q105" t="str">
        <f>Q48</f>
        <v>New</v>
      </c>
      <c r="R105" t="str">
        <f>R48</f>
        <v/>
      </c>
      <c r="S105" s="2" t="str">
        <f>S48</f>
        <v>Whitby</v>
      </c>
      <c r="T105" s="21">
        <f>T48</f>
        <v>0</v>
      </c>
      <c r="U105" s="276">
        <f>U48</f>
        <v>0</v>
      </c>
      <c r="V105" s="276">
        <f>V48</f>
        <v>0</v>
      </c>
      <c r="W105" s="276">
        <f>W48</f>
        <v>1</v>
      </c>
      <c r="X105" s="276">
        <f>X48</f>
        <v>0</v>
      </c>
      <c r="Y105" s="19">
        <f>Y48</f>
        <v>0</v>
      </c>
      <c r="Z105" s="276">
        <f>Z48</f>
        <v>0</v>
      </c>
      <c r="AA105" s="276">
        <f>AA48</f>
        <v>0</v>
      </c>
      <c r="AB105" s="276">
        <f>AB48</f>
        <v>0</v>
      </c>
      <c r="AC105" s="276">
        <f>AC48</f>
        <v>0.5</v>
      </c>
      <c r="AD105" s="276">
        <f>AD48</f>
        <v>0</v>
      </c>
      <c r="AE105" s="276">
        <f>AE48</f>
        <v>0</v>
      </c>
      <c r="AF105" s="44">
        <f>AF48</f>
        <v>0</v>
      </c>
      <c r="AG105" s="89">
        <f>AG48</f>
        <v>0</v>
      </c>
      <c r="AH105" s="89">
        <f>AH48</f>
        <v>0</v>
      </c>
      <c r="AI105" s="89">
        <f>AI48</f>
        <v>0</v>
      </c>
      <c r="AJ105" s="89">
        <f>AJ48</f>
        <v>0.375</v>
      </c>
      <c r="AK105" s="89">
        <f>AK48</f>
        <v>0.125</v>
      </c>
      <c r="AL105" s="89">
        <f>AL48</f>
        <v>0</v>
      </c>
      <c r="AM105" s="93">
        <f>AM48</f>
        <v>0</v>
      </c>
      <c r="AN105" s="92">
        <f>AN48</f>
        <v>0</v>
      </c>
      <c r="AO105" s="92">
        <f>AO48</f>
        <v>0</v>
      </c>
      <c r="AP105" s="92">
        <f>AP48</f>
        <v>0.1875</v>
      </c>
      <c r="AQ105" s="92">
        <f>AQ48</f>
        <v>0.4375</v>
      </c>
      <c r="AR105" s="91">
        <f>AR48</f>
        <v>0.5</v>
      </c>
      <c r="AS105" s="9"/>
      <c r="AT105" s="93">
        <f>AT48</f>
        <v>-0.1875</v>
      </c>
      <c r="AU105" s="92">
        <f>AU48</f>
        <v>-0.4375</v>
      </c>
      <c r="AV105" s="92">
        <f>AV48</f>
        <v>-0.5</v>
      </c>
      <c r="AW105" s="92">
        <f>AW48</f>
        <v>-0.3125</v>
      </c>
      <c r="AX105" s="92">
        <f>AX48</f>
        <v>-6.25E-2</v>
      </c>
      <c r="AY105" s="283"/>
      <c r="AZ105" s="288" t="str">
        <f>AZ48</f>
        <v>Project Delayed</v>
      </c>
    </row>
    <row r="106" spans="1:52" x14ac:dyDescent="0.3">
      <c r="A106" s="278">
        <f>A69</f>
        <v>66</v>
      </c>
      <c r="B106" s="278" t="str">
        <f>B69</f>
        <v xml:space="preserve">Industrial </v>
      </c>
      <c r="C106">
        <f>C69</f>
        <v>2028</v>
      </c>
      <c r="D106">
        <f>D69</f>
        <v>3404</v>
      </c>
      <c r="E106">
        <f>E69</f>
        <v>50</v>
      </c>
      <c r="F106" s="277">
        <f>F69</f>
        <v>0</v>
      </c>
      <c r="G106" s="277">
        <f>G69</f>
        <v>0</v>
      </c>
      <c r="H106" s="277">
        <f>H69</f>
        <v>0.1875</v>
      </c>
      <c r="I106" s="277">
        <f>I69</f>
        <v>0.4375</v>
      </c>
      <c r="J106" s="277">
        <f>J69</f>
        <v>0.5</v>
      </c>
      <c r="K106" s="277">
        <f>K69</f>
        <v>0.5</v>
      </c>
      <c r="N106" s="3" t="str">
        <f>N69</f>
        <v>Non-Committed</v>
      </c>
      <c r="O106">
        <f>O69</f>
        <v>0</v>
      </c>
      <c r="P106" t="str">
        <f>P69</f>
        <v>GS 3,000 to 4,999</v>
      </c>
      <c r="Q106" t="str">
        <f>Q69</f>
        <v>New</v>
      </c>
      <c r="R106" t="str">
        <f>R69</f>
        <v/>
      </c>
      <c r="S106" s="2" t="str">
        <f>S69</f>
        <v>Veridian</v>
      </c>
      <c r="T106" s="21">
        <f>T69</f>
        <v>0</v>
      </c>
      <c r="U106" s="276">
        <f>U69</f>
        <v>0</v>
      </c>
      <c r="V106" s="276">
        <f>V69</f>
        <v>1</v>
      </c>
      <c r="W106" s="276">
        <f>W69</f>
        <v>0</v>
      </c>
      <c r="X106" s="276">
        <f>X69</f>
        <v>0</v>
      </c>
      <c r="Y106" s="19">
        <f>Y69</f>
        <v>0</v>
      </c>
      <c r="Z106" s="276">
        <f>Z69</f>
        <v>0</v>
      </c>
      <c r="AA106" s="276">
        <f>AA69</f>
        <v>0</v>
      </c>
      <c r="AB106" s="276">
        <f>AB69</f>
        <v>0.5</v>
      </c>
      <c r="AC106" s="276">
        <f>AC69</f>
        <v>0</v>
      </c>
      <c r="AD106" s="276">
        <f>AD69</f>
        <v>0</v>
      </c>
      <c r="AE106" s="276">
        <f>AE69</f>
        <v>0</v>
      </c>
      <c r="AF106" s="44">
        <f>AF69</f>
        <v>0</v>
      </c>
      <c r="AG106" s="89">
        <f>AG69</f>
        <v>0</v>
      </c>
      <c r="AH106" s="89">
        <f>AH69</f>
        <v>0</v>
      </c>
      <c r="AI106" s="89">
        <f>AI69</f>
        <v>0.375</v>
      </c>
      <c r="AJ106" s="89">
        <f>AJ69</f>
        <v>0.125</v>
      </c>
      <c r="AK106" s="89">
        <f>AK69</f>
        <v>0</v>
      </c>
      <c r="AL106" s="89">
        <f>AL69</f>
        <v>0</v>
      </c>
      <c r="AM106" s="93">
        <f>AM69</f>
        <v>0</v>
      </c>
      <c r="AN106" s="92">
        <f>AN69</f>
        <v>0</v>
      </c>
      <c r="AO106" s="92">
        <f>AO69</f>
        <v>0.1875</v>
      </c>
      <c r="AP106" s="92">
        <f>AP69</f>
        <v>0.4375</v>
      </c>
      <c r="AQ106" s="92">
        <f>AQ69</f>
        <v>0.5</v>
      </c>
      <c r="AR106" s="91">
        <f>AR69</f>
        <v>0.5</v>
      </c>
      <c r="AS106" s="9"/>
      <c r="AT106" s="93">
        <f>AT69</f>
        <v>0</v>
      </c>
      <c r="AU106" s="92">
        <f>AU69</f>
        <v>0</v>
      </c>
      <c r="AV106" s="92">
        <f>AV69</f>
        <v>0</v>
      </c>
      <c r="AW106" s="92">
        <f>AW69</f>
        <v>0</v>
      </c>
      <c r="AX106" s="92">
        <f>AX69</f>
        <v>0</v>
      </c>
      <c r="AY106" s="283"/>
      <c r="AZ106" s="288">
        <f>AZ69</f>
        <v>0</v>
      </c>
    </row>
    <row r="107" spans="1:52" x14ac:dyDescent="0.3">
      <c r="A107" s="279"/>
      <c r="B107" s="279" t="s">
        <v>126</v>
      </c>
      <c r="C107" s="9"/>
      <c r="D107" s="9"/>
      <c r="E107" s="9"/>
      <c r="F107" s="290">
        <f>SUM(F101:F106)</f>
        <v>1.425</v>
      </c>
      <c r="G107" s="290">
        <f t="shared" ref="G107:K107" si="90">SUM(G101:G106)</f>
        <v>3.3250000000000002</v>
      </c>
      <c r="H107" s="290">
        <f t="shared" si="90"/>
        <v>3.9874999999999998</v>
      </c>
      <c r="I107" s="290">
        <f t="shared" si="90"/>
        <v>4.4249999999999998</v>
      </c>
      <c r="J107" s="290">
        <f t="shared" si="90"/>
        <v>4.7374999999999998</v>
      </c>
      <c r="K107" s="290">
        <f t="shared" si="90"/>
        <v>4.8</v>
      </c>
      <c r="L107" s="41"/>
      <c r="M107" s="9"/>
      <c r="N107" s="42"/>
      <c r="O107" s="9"/>
      <c r="P107" s="9"/>
      <c r="Q107" s="9"/>
      <c r="R107" s="9"/>
      <c r="S107" s="41"/>
      <c r="T107" s="23">
        <f>SUM(T101:T106)</f>
        <v>4</v>
      </c>
      <c r="U107" s="281">
        <f t="shared" ref="U107:Y107" si="91">SUM(U101:U106)</f>
        <v>0</v>
      </c>
      <c r="V107" s="281">
        <f t="shared" si="91"/>
        <v>1</v>
      </c>
      <c r="W107" s="281">
        <f t="shared" si="91"/>
        <v>1</v>
      </c>
      <c r="X107" s="281">
        <f t="shared" si="91"/>
        <v>0</v>
      </c>
      <c r="Y107" s="22">
        <f t="shared" si="91"/>
        <v>0</v>
      </c>
      <c r="Z107" s="281">
        <f>SUM(Z101:Z106)</f>
        <v>3.8</v>
      </c>
      <c r="AA107" s="281">
        <f t="shared" ref="AA107:AE107" si="92">SUM(AA101:AA106)</f>
        <v>0</v>
      </c>
      <c r="AB107" s="281">
        <f t="shared" si="92"/>
        <v>0.5</v>
      </c>
      <c r="AC107" s="281">
        <f t="shared" si="92"/>
        <v>0.5</v>
      </c>
      <c r="AD107" s="281">
        <f t="shared" si="92"/>
        <v>0</v>
      </c>
      <c r="AE107" s="281">
        <f t="shared" si="92"/>
        <v>0</v>
      </c>
      <c r="AF107" s="44">
        <f>SUM(AF101:AF106)</f>
        <v>0</v>
      </c>
      <c r="AG107" s="89">
        <f t="shared" ref="AG107:AK107" si="93">SUM(AG101:AG106)</f>
        <v>2.85</v>
      </c>
      <c r="AH107" s="89">
        <f t="shared" si="93"/>
        <v>0.95</v>
      </c>
      <c r="AI107" s="89">
        <f t="shared" si="93"/>
        <v>0.375</v>
      </c>
      <c r="AJ107" s="89">
        <f t="shared" si="93"/>
        <v>0.5</v>
      </c>
      <c r="AK107" s="89">
        <f t="shared" si="93"/>
        <v>0.125</v>
      </c>
      <c r="AL107" s="89">
        <f>SUM(AL101:AL106)</f>
        <v>0</v>
      </c>
      <c r="AM107" s="93">
        <f t="shared" ref="AM107:AQ107" si="94">SUM(AM101:AM106)</f>
        <v>1.425</v>
      </c>
      <c r="AN107" s="92">
        <f t="shared" si="94"/>
        <v>3.3250000000000002</v>
      </c>
      <c r="AO107" s="92">
        <f t="shared" si="94"/>
        <v>3.9874999999999998</v>
      </c>
      <c r="AP107" s="92">
        <f t="shared" si="94"/>
        <v>4.4249999999999998</v>
      </c>
      <c r="AQ107" s="92">
        <f t="shared" si="94"/>
        <v>4.7374999999999998</v>
      </c>
      <c r="AR107" s="91">
        <f>SUM(AR101:AR106)</f>
        <v>4.8</v>
      </c>
      <c r="AS107" s="9"/>
      <c r="AT107" s="93">
        <f t="shared" ref="AT107:AW107" si="95">SUM(AT101:AT106)</f>
        <v>0.23750000000000004</v>
      </c>
      <c r="AU107" s="92">
        <f t="shared" si="95"/>
        <v>-0.41249999999999998</v>
      </c>
      <c r="AV107" s="92">
        <f t="shared" si="95"/>
        <v>-0.9</v>
      </c>
      <c r="AW107" s="92">
        <f t="shared" si="95"/>
        <v>-0.8125</v>
      </c>
      <c r="AX107" s="92">
        <f>SUM(AX101:AX106)</f>
        <v>-0.5625</v>
      </c>
      <c r="AY107" s="283"/>
      <c r="AZ107" s="289">
        <f>SUM(AZ101:AZ106)</f>
        <v>0</v>
      </c>
    </row>
    <row r="108" spans="1:52" x14ac:dyDescent="0.3">
      <c r="A108" s="278"/>
      <c r="B108" s="278"/>
      <c r="F108" s="92"/>
      <c r="G108" s="92"/>
      <c r="H108" s="92"/>
      <c r="I108" s="92"/>
      <c r="J108" s="92"/>
      <c r="K108" s="92"/>
      <c r="T108" s="21"/>
      <c r="U108" s="276"/>
      <c r="V108" s="276"/>
      <c r="W108" s="276"/>
      <c r="X108" s="276"/>
      <c r="Y108" s="19"/>
      <c r="Z108" s="276"/>
      <c r="AA108" s="276"/>
      <c r="AB108" s="276"/>
      <c r="AC108" s="276"/>
      <c r="AD108" s="276"/>
      <c r="AE108" s="276"/>
      <c r="AF108" s="44"/>
      <c r="AG108" s="89"/>
      <c r="AH108" s="89"/>
      <c r="AI108" s="89"/>
      <c r="AJ108" s="89"/>
      <c r="AK108" s="89"/>
      <c r="AL108" s="89"/>
      <c r="AM108" s="93"/>
      <c r="AN108" s="92"/>
      <c r="AO108" s="92"/>
      <c r="AP108" s="92"/>
      <c r="AQ108" s="92"/>
      <c r="AR108" s="91"/>
      <c r="AS108" s="9"/>
      <c r="AT108" s="93"/>
      <c r="AU108" s="92"/>
      <c r="AV108" s="92"/>
      <c r="AW108" s="92"/>
      <c r="AX108" s="92"/>
      <c r="AY108" s="283"/>
      <c r="AZ108" s="288"/>
    </row>
    <row r="109" spans="1:52" x14ac:dyDescent="0.3">
      <c r="A109" s="278"/>
      <c r="B109" s="279" t="s">
        <v>128</v>
      </c>
      <c r="F109" s="277"/>
      <c r="G109" s="277"/>
      <c r="H109" s="277"/>
      <c r="I109" s="277"/>
      <c r="J109" s="277"/>
      <c r="K109" s="277"/>
      <c r="T109" s="21"/>
      <c r="U109" s="276"/>
      <c r="V109" s="276"/>
      <c r="W109" s="276"/>
      <c r="X109" s="276"/>
      <c r="Y109" s="19"/>
      <c r="Z109" s="276"/>
      <c r="AA109" s="276"/>
      <c r="AB109" s="276"/>
      <c r="AC109" s="276"/>
      <c r="AD109" s="276"/>
      <c r="AE109" s="276"/>
      <c r="AF109" s="44"/>
      <c r="AG109" s="89"/>
      <c r="AH109" s="89"/>
      <c r="AI109" s="89"/>
      <c r="AJ109" s="89"/>
      <c r="AK109" s="89"/>
      <c r="AL109" s="89"/>
      <c r="AM109" s="93"/>
      <c r="AN109" s="92"/>
      <c r="AO109" s="92"/>
      <c r="AP109" s="92"/>
      <c r="AQ109" s="92"/>
      <c r="AR109" s="91"/>
      <c r="AS109" s="9"/>
      <c r="AT109" s="93"/>
      <c r="AU109" s="92"/>
      <c r="AV109" s="92"/>
      <c r="AW109" s="92"/>
      <c r="AX109" s="92"/>
      <c r="AY109" s="283"/>
      <c r="AZ109" s="288"/>
    </row>
    <row r="110" spans="1:52" x14ac:dyDescent="0.3">
      <c r="A110" s="278">
        <f>A27</f>
        <v>24</v>
      </c>
      <c r="B110" s="278" t="str">
        <f>B27</f>
        <v xml:space="preserve">Industrial </v>
      </c>
      <c r="C110">
        <f>C27</f>
        <v>2028</v>
      </c>
      <c r="D110">
        <f>D27</f>
        <v>40000</v>
      </c>
      <c r="E110">
        <f>E27</f>
        <v>50</v>
      </c>
      <c r="F110" s="277">
        <f>F27</f>
        <v>0</v>
      </c>
      <c r="G110" s="277">
        <f>G27</f>
        <v>0</v>
      </c>
      <c r="H110" s="277">
        <f>H27</f>
        <v>0.1875</v>
      </c>
      <c r="I110" s="277">
        <f>I27</f>
        <v>0.4375</v>
      </c>
      <c r="J110" s="277">
        <f>J27</f>
        <v>0.5</v>
      </c>
      <c r="K110" s="277">
        <f>K27</f>
        <v>0.5</v>
      </c>
      <c r="N110" s="3" t="str">
        <f>N27</f>
        <v>Committed</v>
      </c>
      <c r="O110">
        <f>O27</f>
        <v>0</v>
      </c>
      <c r="P110" t="str">
        <f>P27</f>
        <v>Large Use</v>
      </c>
      <c r="Q110" t="str">
        <f>Q27</f>
        <v>New</v>
      </c>
      <c r="R110" t="str">
        <f>R27</f>
        <v/>
      </c>
      <c r="S110" s="2" t="str">
        <f>S27</f>
        <v>Veridian</v>
      </c>
      <c r="T110" s="21">
        <f>T27</f>
        <v>0</v>
      </c>
      <c r="U110" s="276">
        <f>U27</f>
        <v>0</v>
      </c>
      <c r="V110" s="276">
        <f>V27</f>
        <v>1</v>
      </c>
      <c r="W110" s="276">
        <f>W27</f>
        <v>0</v>
      </c>
      <c r="X110" s="276">
        <f>X27</f>
        <v>0</v>
      </c>
      <c r="Y110" s="19">
        <f>Y27</f>
        <v>0</v>
      </c>
      <c r="Z110" s="276">
        <f>Z27</f>
        <v>0</v>
      </c>
      <c r="AA110" s="276">
        <f>AA27</f>
        <v>0</v>
      </c>
      <c r="AB110" s="276">
        <f>AB27</f>
        <v>0.5</v>
      </c>
      <c r="AC110" s="276">
        <f>AC27</f>
        <v>0</v>
      </c>
      <c r="AD110" s="276">
        <f>AD27</f>
        <v>0</v>
      </c>
      <c r="AE110" s="276">
        <f>AE27</f>
        <v>0</v>
      </c>
      <c r="AF110" s="44">
        <f>AF27</f>
        <v>0</v>
      </c>
      <c r="AG110" s="89">
        <f>AG27</f>
        <v>0</v>
      </c>
      <c r="AH110" s="89">
        <f>AH27</f>
        <v>0</v>
      </c>
      <c r="AI110" s="89">
        <f>AI27</f>
        <v>0.375</v>
      </c>
      <c r="AJ110" s="89">
        <f>AJ27</f>
        <v>0.125</v>
      </c>
      <c r="AK110" s="89">
        <f>AK27</f>
        <v>0</v>
      </c>
      <c r="AL110" s="89">
        <f>AL27</f>
        <v>0</v>
      </c>
      <c r="AM110" s="93">
        <f>AM27</f>
        <v>0</v>
      </c>
      <c r="AN110" s="92">
        <f>AN27</f>
        <v>0</v>
      </c>
      <c r="AO110" s="92">
        <f>AO27</f>
        <v>0.1875</v>
      </c>
      <c r="AP110" s="92">
        <f>AP27</f>
        <v>0.4375</v>
      </c>
      <c r="AQ110" s="92">
        <f>AQ27</f>
        <v>0.5</v>
      </c>
      <c r="AR110" s="91">
        <f>AR27</f>
        <v>0.5</v>
      </c>
      <c r="AS110" s="9"/>
      <c r="AT110" s="93">
        <f>AT27</f>
        <v>0</v>
      </c>
      <c r="AU110" s="92">
        <f>AU27</f>
        <v>-0.1875</v>
      </c>
      <c r="AV110" s="92">
        <f>AV27</f>
        <v>-0.25</v>
      </c>
      <c r="AW110" s="92">
        <f>AW27</f>
        <v>-6.25E-2</v>
      </c>
      <c r="AX110" s="92">
        <f>AX27</f>
        <v>0</v>
      </c>
      <c r="AY110" s="283"/>
      <c r="AZ110" s="288" t="str">
        <f>AZ27</f>
        <v>Project Delayed</v>
      </c>
    </row>
    <row r="111" spans="1:52" x14ac:dyDescent="0.3">
      <c r="A111" s="279"/>
      <c r="B111" s="279" t="s">
        <v>125</v>
      </c>
      <c r="C111" s="9"/>
      <c r="D111" s="9"/>
      <c r="E111" s="9"/>
      <c r="F111" s="85">
        <f>F110</f>
        <v>0</v>
      </c>
      <c r="G111" s="85">
        <f t="shared" ref="G111:K111" si="96">G110</f>
        <v>0</v>
      </c>
      <c r="H111" s="85">
        <f t="shared" si="96"/>
        <v>0.1875</v>
      </c>
      <c r="I111" s="85">
        <f t="shared" si="96"/>
        <v>0.4375</v>
      </c>
      <c r="J111" s="85">
        <f t="shared" si="96"/>
        <v>0.5</v>
      </c>
      <c r="K111" s="85">
        <f t="shared" si="96"/>
        <v>0.5</v>
      </c>
      <c r="L111" s="41"/>
      <c r="M111" s="9"/>
      <c r="N111" s="42"/>
      <c r="O111" s="9"/>
      <c r="P111" s="9"/>
      <c r="Q111" s="9"/>
      <c r="R111" s="9"/>
      <c r="S111" s="41"/>
      <c r="T111" s="23">
        <f>T110</f>
        <v>0</v>
      </c>
      <c r="U111" s="281">
        <f t="shared" ref="U111:Y111" si="97">U110</f>
        <v>0</v>
      </c>
      <c r="V111" s="281">
        <f t="shared" si="97"/>
        <v>1</v>
      </c>
      <c r="W111" s="281">
        <f t="shared" si="97"/>
        <v>0</v>
      </c>
      <c r="X111" s="281">
        <f t="shared" si="97"/>
        <v>0</v>
      </c>
      <c r="Y111" s="22">
        <f t="shared" si="97"/>
        <v>0</v>
      </c>
      <c r="Z111" s="281">
        <f>Z110</f>
        <v>0</v>
      </c>
      <c r="AA111" s="281">
        <f t="shared" ref="AA111:AE111" si="98">AA110</f>
        <v>0</v>
      </c>
      <c r="AB111" s="281">
        <f t="shared" si="98"/>
        <v>0.5</v>
      </c>
      <c r="AC111" s="281">
        <f t="shared" si="98"/>
        <v>0</v>
      </c>
      <c r="AD111" s="281">
        <f t="shared" si="98"/>
        <v>0</v>
      </c>
      <c r="AE111" s="281">
        <f t="shared" si="98"/>
        <v>0</v>
      </c>
      <c r="AF111" s="44">
        <f>AF110</f>
        <v>0</v>
      </c>
      <c r="AG111" s="89">
        <f t="shared" ref="AG111:AK111" si="99">AG110</f>
        <v>0</v>
      </c>
      <c r="AH111" s="89">
        <f t="shared" si="99"/>
        <v>0</v>
      </c>
      <c r="AI111" s="89">
        <f t="shared" si="99"/>
        <v>0.375</v>
      </c>
      <c r="AJ111" s="89">
        <f t="shared" si="99"/>
        <v>0.125</v>
      </c>
      <c r="AK111" s="89">
        <f t="shared" si="99"/>
        <v>0</v>
      </c>
      <c r="AL111" s="89">
        <f>AL110</f>
        <v>0</v>
      </c>
      <c r="AM111" s="93">
        <f t="shared" ref="AM111:AQ111" si="100">AM110</f>
        <v>0</v>
      </c>
      <c r="AN111" s="92">
        <f t="shared" si="100"/>
        <v>0</v>
      </c>
      <c r="AO111" s="92">
        <f t="shared" si="100"/>
        <v>0.1875</v>
      </c>
      <c r="AP111" s="92">
        <f t="shared" si="100"/>
        <v>0.4375</v>
      </c>
      <c r="AQ111" s="92">
        <f t="shared" si="100"/>
        <v>0.5</v>
      </c>
      <c r="AR111" s="91">
        <f>AR110</f>
        <v>0.5</v>
      </c>
      <c r="AS111" s="9"/>
      <c r="AT111" s="93">
        <f t="shared" ref="AT111:AW111" si="101">AT110</f>
        <v>0</v>
      </c>
      <c r="AU111" s="92">
        <f t="shared" si="101"/>
        <v>-0.1875</v>
      </c>
      <c r="AV111" s="92">
        <f t="shared" si="101"/>
        <v>-0.25</v>
      </c>
      <c r="AW111" s="92">
        <f t="shared" si="101"/>
        <v>-6.25E-2</v>
      </c>
      <c r="AX111" s="92">
        <f>AX110</f>
        <v>0</v>
      </c>
      <c r="AY111" s="283"/>
      <c r="AZ111" s="289" t="str">
        <f>AZ110</f>
        <v>Project Delayed</v>
      </c>
    </row>
    <row r="113" spans="6:8" x14ac:dyDescent="0.3">
      <c r="G113" t="s">
        <v>103</v>
      </c>
      <c r="H113" t="s">
        <v>10</v>
      </c>
    </row>
    <row r="114" spans="6:8" x14ac:dyDescent="0.3">
      <c r="F114" s="291">
        <f ca="1">OFFSET($F$2,0,ROW()-ROW($G$114))</f>
        <v>2026</v>
      </c>
      <c r="G114" s="277">
        <f ca="1">OFFSET($F$107,0,ROW()-ROW($G$114))</f>
        <v>1.425</v>
      </c>
      <c r="H114" s="277">
        <f ca="1">OFFSET($F$111,0,ROW()-ROW($G$114))</f>
        <v>0</v>
      </c>
    </row>
    <row r="115" spans="6:8" x14ac:dyDescent="0.3">
      <c r="F115" s="291">
        <f t="shared" ref="F115:F119" ca="1" si="102">OFFSET($F$2,0,ROW()-ROW($G$114))</f>
        <v>2027</v>
      </c>
      <c r="G115" s="277">
        <f t="shared" ref="G115:G119" ca="1" si="103">OFFSET($F$107,0,ROW()-ROW($G$114))</f>
        <v>3.3250000000000002</v>
      </c>
      <c r="H115" s="277">
        <f t="shared" ref="H115:H119" ca="1" si="104">OFFSET($F$111,0,ROW()-ROW($G$114))</f>
        <v>0</v>
      </c>
    </row>
    <row r="116" spans="6:8" x14ac:dyDescent="0.3">
      <c r="F116" s="291">
        <f t="shared" ca="1" si="102"/>
        <v>2028</v>
      </c>
      <c r="G116" s="277">
        <f t="shared" ca="1" si="103"/>
        <v>3.9874999999999998</v>
      </c>
      <c r="H116" s="277">
        <f t="shared" ca="1" si="104"/>
        <v>0.1875</v>
      </c>
    </row>
    <row r="117" spans="6:8" x14ac:dyDescent="0.3">
      <c r="F117" s="291">
        <f t="shared" ca="1" si="102"/>
        <v>2029</v>
      </c>
      <c r="G117" s="277">
        <f t="shared" ca="1" si="103"/>
        <v>4.4249999999999998</v>
      </c>
      <c r="H117" s="277">
        <f t="shared" ca="1" si="104"/>
        <v>0.4375</v>
      </c>
    </row>
    <row r="118" spans="6:8" x14ac:dyDescent="0.3">
      <c r="F118" s="291">
        <f t="shared" ca="1" si="102"/>
        <v>2030</v>
      </c>
      <c r="G118" s="277">
        <f t="shared" ca="1" si="103"/>
        <v>4.7374999999999998</v>
      </c>
      <c r="H118" s="277">
        <f t="shared" ca="1" si="104"/>
        <v>0.5</v>
      </c>
    </row>
    <row r="119" spans="6:8" x14ac:dyDescent="0.3">
      <c r="F119" s="291">
        <f t="shared" ca="1" si="102"/>
        <v>2031</v>
      </c>
      <c r="G119" s="277">
        <f t="shared" ca="1" si="103"/>
        <v>4.8</v>
      </c>
      <c r="H119" s="277">
        <f t="shared" ca="1" si="104"/>
        <v>0.5</v>
      </c>
    </row>
  </sheetData>
  <mergeCells count="11">
    <mergeCell ref="AT1:AZ1"/>
    <mergeCell ref="AF2:AF3"/>
    <mergeCell ref="AG2:AL2"/>
    <mergeCell ref="AM2:AR2"/>
    <mergeCell ref="F3:K3"/>
    <mergeCell ref="T2:Y2"/>
    <mergeCell ref="Z2:AE2"/>
    <mergeCell ref="A1:L1"/>
    <mergeCell ref="N1:R1"/>
    <mergeCell ref="T1:AR1"/>
    <mergeCell ref="N3:R3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0008F-A23F-4B00-A00E-1C94AA476B4F}">
  <sheetPr codeName="Sheet3"/>
  <dimension ref="B2:J18"/>
  <sheetViews>
    <sheetView workbookViewId="0">
      <selection activeCell="E32" sqref="E32"/>
    </sheetView>
  </sheetViews>
  <sheetFormatPr defaultColWidth="8.77734375" defaultRowHeight="14.4" x14ac:dyDescent="0.3"/>
  <cols>
    <col min="1" max="1" width="8.77734375" style="97"/>
    <col min="2" max="2" width="39.44140625" style="97" customWidth="1"/>
    <col min="3" max="3" width="9.44140625" style="97" bestFit="1" customWidth="1"/>
    <col min="4" max="16384" width="8.77734375" style="97"/>
  </cols>
  <sheetData>
    <row r="2" spans="2:10" ht="15" thickBot="1" x14ac:dyDescent="0.35">
      <c r="B2" s="121"/>
      <c r="C2" s="121">
        <v>2026</v>
      </c>
      <c r="D2" s="120">
        <f>C2+1</f>
        <v>2027</v>
      </c>
      <c r="E2" s="120">
        <f>D2+1</f>
        <v>2028</v>
      </c>
      <c r="F2" s="120">
        <f>E2+1</f>
        <v>2029</v>
      </c>
      <c r="G2" s="120">
        <f>F2+1</f>
        <v>2030</v>
      </c>
      <c r="H2" s="119">
        <f>G2+1</f>
        <v>2031</v>
      </c>
    </row>
    <row r="3" spans="2:10" ht="15" thickBot="1" x14ac:dyDescent="0.35">
      <c r="B3" s="117" t="s">
        <v>67</v>
      </c>
      <c r="C3" s="252" t="s">
        <v>6</v>
      </c>
      <c r="D3" s="253"/>
      <c r="E3" s="253"/>
      <c r="F3" s="253"/>
      <c r="G3" s="253"/>
      <c r="H3" s="254"/>
    </row>
    <row r="4" spans="2:10" x14ac:dyDescent="0.3">
      <c r="B4" s="118" t="s">
        <v>65</v>
      </c>
      <c r="C4" s="115">
        <f>'3-Staff-93-b Billed kW'!F106</f>
        <v>15</v>
      </c>
      <c r="D4" s="114">
        <f>'3-Staff-93-b Billed kW'!G106-'3-Staff-93-b Billed kW'!F106</f>
        <v>3</v>
      </c>
      <c r="E4" s="114">
        <f>'3-Staff-93-b Billed kW'!H106-'3-Staff-93-b Billed kW'!G106</f>
        <v>0</v>
      </c>
      <c r="F4" s="114">
        <f>'3-Staff-93-b Billed kW'!I106-'3-Staff-93-b Billed kW'!H106</f>
        <v>0</v>
      </c>
      <c r="G4" s="114">
        <f>'3-Staff-93-b Billed kW'!J106-'3-Staff-93-b Billed kW'!I106</f>
        <v>0</v>
      </c>
      <c r="H4" s="113">
        <f>'3-Staff-93-b Billed kW'!K106-'3-Staff-93-b Billed kW'!J106</f>
        <v>2</v>
      </c>
    </row>
    <row r="5" spans="2:10" x14ac:dyDescent="0.3">
      <c r="B5" s="112" t="s">
        <v>64</v>
      </c>
      <c r="C5" s="111">
        <f>'3-Staff-93-b Billed kW'!F105</f>
        <v>24</v>
      </c>
      <c r="D5" s="110">
        <f>'3-Staff-93-b Billed kW'!G105-'3-Staff-93-b Billed kW'!F105</f>
        <v>7</v>
      </c>
      <c r="E5" s="110">
        <f>'3-Staff-93-b Billed kW'!H105-'3-Staff-93-b Billed kW'!G105</f>
        <v>2</v>
      </c>
      <c r="F5" s="110">
        <f>'3-Staff-93-b Billed kW'!I105-'3-Staff-93-b Billed kW'!H105</f>
        <v>3</v>
      </c>
      <c r="G5" s="110">
        <f>'3-Staff-93-b Billed kW'!J105-'3-Staff-93-b Billed kW'!I105</f>
        <v>1</v>
      </c>
      <c r="H5" s="109">
        <f>'3-Staff-93-b Billed kW'!K105-'3-Staff-93-b Billed kW'!J105</f>
        <v>0</v>
      </c>
    </row>
    <row r="6" spans="2:10" x14ac:dyDescent="0.3">
      <c r="B6" s="107" t="s">
        <v>63</v>
      </c>
      <c r="C6" s="106">
        <f>'3-Staff-93-b Billed kW'!T92/1000</f>
        <v>30.254571428571431</v>
      </c>
      <c r="D6" s="99">
        <f>'3-Staff-93-b Billed kW'!U92/1000</f>
        <v>14.282999999999999</v>
      </c>
      <c r="E6" s="99">
        <f>'3-Staff-93-b Billed kW'!V92/1000</f>
        <v>7.5780000000000003</v>
      </c>
      <c r="F6" s="99">
        <f>'3-Staff-93-b Billed kW'!W92/1000</f>
        <v>0.2</v>
      </c>
      <c r="G6" s="99">
        <f>'3-Staff-93-b Billed kW'!X92/1000</f>
        <v>0</v>
      </c>
      <c r="H6" s="105">
        <f>'3-Staff-93-b Billed kW'!Y92/1000</f>
        <v>6.2</v>
      </c>
    </row>
    <row r="7" spans="2:10" ht="15" thickBot="1" x14ac:dyDescent="0.35">
      <c r="B7" s="108" t="s">
        <v>62</v>
      </c>
      <c r="C7" s="106">
        <f>'3-Staff-93-b Billed kW'!T91/1000</f>
        <v>35.76228571428571</v>
      </c>
      <c r="D7" s="99">
        <f>'3-Staff-93-b Billed kW'!U91/1000</f>
        <v>12.282</v>
      </c>
      <c r="E7" s="99">
        <f>'3-Staff-93-b Billed kW'!V91/1000</f>
        <v>29.260999999999999</v>
      </c>
      <c r="F7" s="99">
        <f>'3-Staff-93-b Billed kW'!W91/1000</f>
        <v>27.030999999999999</v>
      </c>
      <c r="G7" s="99">
        <f>'3-Staff-93-b Billed kW'!X91/1000</f>
        <v>2.9750000000000001</v>
      </c>
      <c r="H7" s="105">
        <f>'3-Staff-93-b Billed kW'!Y91/1000</f>
        <v>0.5</v>
      </c>
    </row>
    <row r="8" spans="2:10" ht="15" thickBot="1" x14ac:dyDescent="0.35">
      <c r="B8" s="117" t="s">
        <v>66</v>
      </c>
      <c r="C8" s="255" t="s">
        <v>3</v>
      </c>
      <c r="D8" s="255"/>
      <c r="E8" s="255"/>
      <c r="F8" s="255"/>
      <c r="G8" s="255"/>
      <c r="H8" s="256"/>
    </row>
    <row r="9" spans="2:10" x14ac:dyDescent="0.3">
      <c r="B9" s="107" t="s">
        <v>65</v>
      </c>
      <c r="C9" s="115">
        <f>'3-Staff-93-b Billed kW'!F108</f>
        <v>4</v>
      </c>
      <c r="D9" s="114">
        <f>'3-Staff-93-b Billed kW'!G108-'3-Staff-93-b Billed kW'!F108</f>
        <v>0</v>
      </c>
      <c r="E9" s="114">
        <f>'3-Staff-93-b Billed kW'!H108-'3-Staff-93-b Billed kW'!G108</f>
        <v>1</v>
      </c>
      <c r="F9" s="114">
        <f>'3-Staff-93-b Billed kW'!I108-'3-Staff-93-b Billed kW'!H108</f>
        <v>0</v>
      </c>
      <c r="G9" s="114">
        <f>'3-Staff-93-b Billed kW'!J108-'3-Staff-93-b Billed kW'!I108</f>
        <v>0</v>
      </c>
      <c r="H9" s="113">
        <f>'3-Staff-93-b Billed kW'!K108-'3-Staff-93-b Billed kW'!J108</f>
        <v>0</v>
      </c>
    </row>
    <row r="10" spans="2:10" x14ac:dyDescent="0.3">
      <c r="B10" s="112" t="s">
        <v>64</v>
      </c>
      <c r="C10" s="111">
        <f>'3-Staff-93-b Billed kW'!F107</f>
        <v>5</v>
      </c>
      <c r="D10" s="110">
        <f>'3-Staff-93-b Billed kW'!G107-'3-Staff-93-b Billed kW'!F107</f>
        <v>3</v>
      </c>
      <c r="E10" s="110">
        <f>'3-Staff-93-b Billed kW'!H107-'3-Staff-93-b Billed kW'!G107</f>
        <v>2</v>
      </c>
      <c r="F10" s="110">
        <f>'3-Staff-93-b Billed kW'!I107-'3-Staff-93-b Billed kW'!H107</f>
        <v>0</v>
      </c>
      <c r="G10" s="110">
        <f>'3-Staff-93-b Billed kW'!J107-'3-Staff-93-b Billed kW'!I107</f>
        <v>0</v>
      </c>
      <c r="H10" s="109">
        <f>'3-Staff-93-b Billed kW'!K107-'3-Staff-93-b Billed kW'!J107</f>
        <v>0</v>
      </c>
    </row>
    <row r="11" spans="2:10" x14ac:dyDescent="0.3">
      <c r="B11" s="107" t="s">
        <v>63</v>
      </c>
      <c r="C11" s="106">
        <f>'3-Staff-93-b Billed kW'!T94/1000</f>
        <v>13.628</v>
      </c>
      <c r="D11" s="99">
        <f>'3-Staff-93-b Billed kW'!U94/1000</f>
        <v>4.1929999999999996</v>
      </c>
      <c r="E11" s="99">
        <f>'3-Staff-93-b Billed kW'!V94/1000</f>
        <v>2</v>
      </c>
      <c r="F11" s="99">
        <f>'3-Staff-93-b Billed kW'!W94/1000</f>
        <v>0</v>
      </c>
      <c r="G11" s="99">
        <f>'3-Staff-93-b Billed kW'!X94/1000</f>
        <v>0</v>
      </c>
      <c r="H11" s="105">
        <f>'3-Staff-93-b Billed kW'!Y94/1000</f>
        <v>0</v>
      </c>
    </row>
    <row r="12" spans="2:10" ht="15" thickBot="1" x14ac:dyDescent="0.35">
      <c r="B12" s="108" t="s">
        <v>62</v>
      </c>
      <c r="C12" s="106">
        <f>'3-Staff-93-b Billed kW'!T93/1000</f>
        <v>4.4749999999999996</v>
      </c>
      <c r="D12" s="99">
        <f>'3-Staff-93-b Billed kW'!U93/1000</f>
        <v>10.196999999999999</v>
      </c>
      <c r="E12" s="99">
        <f>'3-Staff-93-b Billed kW'!V93/1000</f>
        <v>12.725</v>
      </c>
      <c r="F12" s="99">
        <f>'3-Staff-93-b Billed kW'!W93/1000</f>
        <v>2.6259999999999999</v>
      </c>
      <c r="G12" s="99">
        <f>'3-Staff-93-b Billed kW'!X93/1000</f>
        <v>0.36399999999999999</v>
      </c>
      <c r="H12" s="105">
        <f>'3-Staff-93-b Billed kW'!Y93/1000</f>
        <v>1.008</v>
      </c>
    </row>
    <row r="13" spans="2:10" ht="8.5500000000000007" customHeight="1" x14ac:dyDescent="0.3">
      <c r="B13" s="257"/>
      <c r="C13" s="258"/>
      <c r="D13" s="258"/>
      <c r="E13" s="258"/>
      <c r="F13" s="258"/>
      <c r="G13" s="258"/>
      <c r="H13" s="259"/>
    </row>
    <row r="14" spans="2:10" x14ac:dyDescent="0.3">
      <c r="B14" s="107" t="s">
        <v>61</v>
      </c>
      <c r="C14" s="106">
        <f t="shared" ref="C14:H14" si="0">C4+C5+C9+C10</f>
        <v>48</v>
      </c>
      <c r="D14" s="99">
        <f t="shared" si="0"/>
        <v>13</v>
      </c>
      <c r="E14" s="99">
        <f t="shared" si="0"/>
        <v>5</v>
      </c>
      <c r="F14" s="99">
        <f t="shared" si="0"/>
        <v>3</v>
      </c>
      <c r="G14" s="99">
        <f t="shared" si="0"/>
        <v>1</v>
      </c>
      <c r="H14" s="105">
        <f t="shared" si="0"/>
        <v>2</v>
      </c>
    </row>
    <row r="15" spans="2:10" x14ac:dyDescent="0.3">
      <c r="B15" s="104" t="s">
        <v>60</v>
      </c>
      <c r="C15" s="103">
        <f t="shared" ref="C15:H15" si="1">C6+C7+C11+C12</f>
        <v>84.119857142857128</v>
      </c>
      <c r="D15" s="102">
        <f t="shared" si="1"/>
        <v>40.954999999999998</v>
      </c>
      <c r="E15" s="102">
        <f t="shared" si="1"/>
        <v>51.564</v>
      </c>
      <c r="F15" s="102">
        <f t="shared" si="1"/>
        <v>29.856999999999999</v>
      </c>
      <c r="G15" s="102">
        <f t="shared" si="1"/>
        <v>3.339</v>
      </c>
      <c r="H15" s="101">
        <f t="shared" si="1"/>
        <v>7.7080000000000002</v>
      </c>
      <c r="J15" s="99"/>
    </row>
    <row r="17" spans="3:10" x14ac:dyDescent="0.3">
      <c r="C17" s="100"/>
      <c r="D17" s="100"/>
      <c r="E17" s="100"/>
      <c r="F17" s="100"/>
      <c r="G17" s="100"/>
      <c r="H17" s="100"/>
      <c r="J17" s="99"/>
    </row>
    <row r="18" spans="3:10" x14ac:dyDescent="0.3">
      <c r="C18" s="98"/>
      <c r="D18" s="98"/>
      <c r="E18" s="98"/>
      <c r="F18" s="98"/>
      <c r="G18" s="98"/>
      <c r="H18" s="98"/>
    </row>
  </sheetData>
  <mergeCells count="3">
    <mergeCell ref="C3:H3"/>
    <mergeCell ref="C8:H8"/>
    <mergeCell ref="B13:H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15ADC-AFC3-40B9-855B-3381FD08A96F}">
  <sheetPr codeName="Sheet4"/>
  <dimension ref="B1:L30"/>
  <sheetViews>
    <sheetView topLeftCell="A10" workbookViewId="0"/>
  </sheetViews>
  <sheetFormatPr defaultColWidth="8.77734375" defaultRowHeight="14.4" x14ac:dyDescent="0.3"/>
  <cols>
    <col min="1" max="1" width="5.77734375" style="97" customWidth="1"/>
    <col min="2" max="2" width="20.44140625" style="122" customWidth="1"/>
    <col min="3" max="3" width="21.5546875" style="97" customWidth="1"/>
    <col min="4" max="4" width="10.77734375" style="97" customWidth="1"/>
    <col min="5" max="5" width="9.44140625" style="97" bestFit="1" customWidth="1"/>
    <col min="6" max="6" width="8.77734375" style="97"/>
    <col min="7" max="7" width="11.44140625" style="97" customWidth="1"/>
    <col min="8" max="10" width="10.44140625" style="97" bestFit="1" customWidth="1"/>
    <col min="11" max="11" width="22.44140625" style="97" bestFit="1" customWidth="1"/>
    <col min="12" max="12" width="18.21875" style="97" customWidth="1"/>
    <col min="13" max="16384" width="8.77734375" style="97"/>
  </cols>
  <sheetData>
    <row r="1" spans="2:12" ht="15" thickBot="1" x14ac:dyDescent="0.35"/>
    <row r="2" spans="2:12" ht="15" thickBot="1" x14ac:dyDescent="0.35">
      <c r="B2" s="151"/>
      <c r="C2" s="150"/>
      <c r="D2" s="149" t="s">
        <v>98</v>
      </c>
      <c r="E2" s="148">
        <v>2026</v>
      </c>
      <c r="F2" s="116">
        <f>E2+1</f>
        <v>2027</v>
      </c>
      <c r="G2" s="116">
        <f>F2+1</f>
        <v>2028</v>
      </c>
      <c r="H2" s="116">
        <f>G2+1</f>
        <v>2029</v>
      </c>
      <c r="I2" s="116">
        <f>H2+1</f>
        <v>2030</v>
      </c>
      <c r="J2" s="116">
        <f>I2+1</f>
        <v>2031</v>
      </c>
      <c r="K2" s="147" t="s">
        <v>97</v>
      </c>
    </row>
    <row r="3" spans="2:12" ht="14.55" customHeight="1" x14ac:dyDescent="0.3">
      <c r="B3" s="260" t="s">
        <v>96</v>
      </c>
      <c r="C3" s="118" t="s">
        <v>86</v>
      </c>
      <c r="D3" s="145">
        <v>0.5</v>
      </c>
      <c r="E3" s="144">
        <f>'3-Staff-93-b Billed kW'!T98</f>
        <v>18769</v>
      </c>
      <c r="F3" s="98">
        <f>'3-Staff-93-b Billed kW'!U98</f>
        <v>16890</v>
      </c>
      <c r="G3" s="98">
        <f>'3-Staff-93-b Billed kW'!V98</f>
        <v>39725</v>
      </c>
      <c r="H3" s="98">
        <f>'3-Staff-93-b Billed kW'!W98</f>
        <v>22126</v>
      </c>
      <c r="I3" s="98">
        <f>'3-Staff-93-b Billed kW'!X98</f>
        <v>864</v>
      </c>
      <c r="J3" s="98">
        <f>'3-Staff-93-b Billed kW'!Y98</f>
        <v>1508</v>
      </c>
      <c r="K3" s="146" t="s">
        <v>95</v>
      </c>
    </row>
    <row r="4" spans="2:12" x14ac:dyDescent="0.3">
      <c r="B4" s="260"/>
      <c r="C4" s="107" t="s">
        <v>86</v>
      </c>
      <c r="D4" s="145">
        <v>0.8</v>
      </c>
      <c r="E4" s="144">
        <f>'3-Staff-93-b Billed kW'!T99</f>
        <v>29718</v>
      </c>
      <c r="F4" s="98">
        <f>'3-Staff-93-b Billed kW'!U99</f>
        <v>15342</v>
      </c>
      <c r="G4" s="98">
        <f>'3-Staff-93-b Billed kW'!V99</f>
        <v>1000</v>
      </c>
      <c r="H4" s="98">
        <f>'3-Staff-93-b Billed kW'!W99</f>
        <v>5403</v>
      </c>
      <c r="I4" s="98">
        <f>'3-Staff-93-b Billed kW'!X99</f>
        <v>1300</v>
      </c>
      <c r="J4" s="98">
        <f>'3-Staff-93-b Billed kW'!Y99</f>
        <v>6200</v>
      </c>
      <c r="K4" s="146" t="s">
        <v>94</v>
      </c>
    </row>
    <row r="5" spans="2:12" x14ac:dyDescent="0.3">
      <c r="B5" s="260"/>
      <c r="C5" s="107" t="s">
        <v>86</v>
      </c>
      <c r="D5" s="145">
        <v>1</v>
      </c>
      <c r="E5" s="144">
        <f>'3-Staff-93-b Billed kW'!T100</f>
        <v>15887</v>
      </c>
      <c r="F5" s="98">
        <f>'3-Staff-93-b Billed kW'!U100</f>
        <v>1298</v>
      </c>
      <c r="G5" s="98">
        <f>'3-Staff-93-b Billed kW'!V100</f>
        <v>2193</v>
      </c>
      <c r="H5" s="98">
        <f>'3-Staff-93-b Billed kW'!W100</f>
        <v>375</v>
      </c>
      <c r="I5" s="98">
        <f>'3-Staff-93-b Billed kW'!X100</f>
        <v>1175</v>
      </c>
      <c r="J5" s="98">
        <f>'3-Staff-93-b Billed kW'!Y100</f>
        <v>0</v>
      </c>
      <c r="K5" s="133" t="s">
        <v>93</v>
      </c>
    </row>
    <row r="6" spans="2:12" x14ac:dyDescent="0.3">
      <c r="B6" s="260"/>
      <c r="C6" s="107" t="s">
        <v>75</v>
      </c>
      <c r="D6" s="145">
        <v>1</v>
      </c>
      <c r="E6" s="144">
        <f>'3-Staff-93-b Billed kW'!T101</f>
        <v>19745.857142857141</v>
      </c>
      <c r="F6" s="98">
        <f>'3-Staff-93-b Billed kW'!U101</f>
        <v>7425</v>
      </c>
      <c r="G6" s="98">
        <f>'3-Staff-93-b Billed kW'!V101</f>
        <v>8646</v>
      </c>
      <c r="H6" s="98">
        <f>'3-Staff-93-b Billed kW'!W101</f>
        <v>1953</v>
      </c>
      <c r="I6" s="98">
        <f>'3-Staff-93-b Billed kW'!X101</f>
        <v>0</v>
      </c>
      <c r="J6" s="98">
        <f>'3-Staff-93-b Billed kW'!Y101</f>
        <v>0</v>
      </c>
      <c r="K6" s="133" t="s">
        <v>92</v>
      </c>
      <c r="L6" s="97" t="s">
        <v>91</v>
      </c>
    </row>
    <row r="7" spans="2:12" ht="15" thickBot="1" x14ac:dyDescent="0.35">
      <c r="B7" s="261"/>
      <c r="C7" s="132" t="s">
        <v>7</v>
      </c>
      <c r="D7" s="141"/>
      <c r="E7" s="130">
        <f t="shared" ref="E7:J7" si="0">SUM(E3:E6)</f>
        <v>84119.857142857145</v>
      </c>
      <c r="F7" s="129">
        <f t="shared" si="0"/>
        <v>40955</v>
      </c>
      <c r="G7" s="129">
        <f t="shared" si="0"/>
        <v>51564</v>
      </c>
      <c r="H7" s="129">
        <f t="shared" si="0"/>
        <v>29857</v>
      </c>
      <c r="I7" s="129">
        <f t="shared" si="0"/>
        <v>3339</v>
      </c>
      <c r="J7" s="129">
        <f t="shared" si="0"/>
        <v>7708</v>
      </c>
      <c r="K7" s="128" t="s">
        <v>90</v>
      </c>
    </row>
    <row r="8" spans="2:12" ht="7.95" customHeight="1" thickBot="1" x14ac:dyDescent="0.35">
      <c r="D8" s="140"/>
    </row>
    <row r="9" spans="2:12" ht="14.55" customHeight="1" x14ac:dyDescent="0.3">
      <c r="B9" s="262" t="s">
        <v>89</v>
      </c>
      <c r="C9" s="118" t="s">
        <v>86</v>
      </c>
      <c r="D9" s="143">
        <f>D3</f>
        <v>0.5</v>
      </c>
      <c r="E9" s="138">
        <f t="shared" ref="E9:J12" si="1">E3*$D9</f>
        <v>9384.5</v>
      </c>
      <c r="F9" s="137">
        <f t="shared" si="1"/>
        <v>8445</v>
      </c>
      <c r="G9" s="137">
        <f t="shared" si="1"/>
        <v>19862.5</v>
      </c>
      <c r="H9" s="137">
        <f t="shared" si="1"/>
        <v>11063</v>
      </c>
      <c r="I9" s="137">
        <f t="shared" si="1"/>
        <v>432</v>
      </c>
      <c r="J9" s="137">
        <f t="shared" si="1"/>
        <v>754</v>
      </c>
      <c r="K9" s="136" t="s">
        <v>88</v>
      </c>
    </row>
    <row r="10" spans="2:12" x14ac:dyDescent="0.3">
      <c r="B10" s="260"/>
      <c r="C10" s="107" t="s">
        <v>86</v>
      </c>
      <c r="D10" s="142">
        <f>D4</f>
        <v>0.8</v>
      </c>
      <c r="E10" s="135">
        <f t="shared" si="1"/>
        <v>23774.400000000001</v>
      </c>
      <c r="F10" s="134">
        <f t="shared" si="1"/>
        <v>12273.6</v>
      </c>
      <c r="G10" s="134">
        <f t="shared" si="1"/>
        <v>800</v>
      </c>
      <c r="H10" s="134">
        <f t="shared" si="1"/>
        <v>4322.4000000000005</v>
      </c>
      <c r="I10" s="134">
        <f t="shared" si="1"/>
        <v>1040</v>
      </c>
      <c r="J10" s="134">
        <f t="shared" si="1"/>
        <v>4960</v>
      </c>
      <c r="K10" s="133" t="s">
        <v>87</v>
      </c>
    </row>
    <row r="11" spans="2:12" x14ac:dyDescent="0.3">
      <c r="B11" s="260"/>
      <c r="C11" s="107" t="s">
        <v>86</v>
      </c>
      <c r="D11" s="142">
        <f>D5</f>
        <v>1</v>
      </c>
      <c r="E11" s="135">
        <f t="shared" si="1"/>
        <v>15887</v>
      </c>
      <c r="F11" s="134">
        <f t="shared" si="1"/>
        <v>1298</v>
      </c>
      <c r="G11" s="134">
        <f t="shared" si="1"/>
        <v>2193</v>
      </c>
      <c r="H11" s="134">
        <f t="shared" si="1"/>
        <v>375</v>
      </c>
      <c r="I11" s="134">
        <f t="shared" si="1"/>
        <v>1175</v>
      </c>
      <c r="J11" s="134">
        <f t="shared" si="1"/>
        <v>0</v>
      </c>
      <c r="K11" s="133" t="s">
        <v>85</v>
      </c>
    </row>
    <row r="12" spans="2:12" x14ac:dyDescent="0.3">
      <c r="B12" s="260"/>
      <c r="C12" s="107" t="s">
        <v>75</v>
      </c>
      <c r="D12" s="142">
        <f>D6</f>
        <v>1</v>
      </c>
      <c r="E12" s="135">
        <f t="shared" si="1"/>
        <v>19745.857142857141</v>
      </c>
      <c r="F12" s="134">
        <f t="shared" si="1"/>
        <v>7425</v>
      </c>
      <c r="G12" s="134">
        <f t="shared" si="1"/>
        <v>8646</v>
      </c>
      <c r="H12" s="134">
        <f t="shared" si="1"/>
        <v>1953</v>
      </c>
      <c r="I12" s="134">
        <f t="shared" si="1"/>
        <v>0</v>
      </c>
      <c r="J12" s="134">
        <f t="shared" si="1"/>
        <v>0</v>
      </c>
      <c r="K12" s="133" t="s">
        <v>84</v>
      </c>
    </row>
    <row r="13" spans="2:12" ht="15" thickBot="1" x14ac:dyDescent="0.35">
      <c r="B13" s="261"/>
      <c r="C13" s="132" t="s">
        <v>7</v>
      </c>
      <c r="D13" s="141"/>
      <c r="E13" s="130">
        <f t="shared" ref="E13:J13" si="2">SUM(E9:E12)</f>
        <v>68791.757142857139</v>
      </c>
      <c r="F13" s="129">
        <f t="shared" si="2"/>
        <v>29441.599999999999</v>
      </c>
      <c r="G13" s="129">
        <f t="shared" si="2"/>
        <v>31501.5</v>
      </c>
      <c r="H13" s="129">
        <f t="shared" si="2"/>
        <v>17713.400000000001</v>
      </c>
      <c r="I13" s="129">
        <f t="shared" si="2"/>
        <v>2647</v>
      </c>
      <c r="J13" s="129">
        <f t="shared" si="2"/>
        <v>5714</v>
      </c>
      <c r="K13" s="128" t="s">
        <v>83</v>
      </c>
    </row>
    <row r="14" spans="2:12" ht="7.95" customHeight="1" thickBot="1" x14ac:dyDescent="0.35">
      <c r="D14" s="140"/>
    </row>
    <row r="15" spans="2:12" x14ac:dyDescent="0.3">
      <c r="B15" s="262" t="s">
        <v>82</v>
      </c>
      <c r="C15" s="118" t="s">
        <v>77</v>
      </c>
      <c r="D15" s="139"/>
      <c r="E15" s="138">
        <f t="shared" ref="E15:J15" si="3">SUM(E9:E11)*0.7*12</f>
        <v>411985.55999999994</v>
      </c>
      <c r="F15" s="137">
        <f t="shared" si="3"/>
        <v>184939.43999999997</v>
      </c>
      <c r="G15" s="137">
        <f t="shared" si="3"/>
        <v>191986.19999999998</v>
      </c>
      <c r="H15" s="137">
        <f t="shared" si="3"/>
        <v>132387.36000000002</v>
      </c>
      <c r="I15" s="137">
        <f t="shared" si="3"/>
        <v>22234.799999999999</v>
      </c>
      <c r="J15" s="137">
        <f t="shared" si="3"/>
        <v>47997.599999999999</v>
      </c>
      <c r="K15" s="136" t="s">
        <v>81</v>
      </c>
    </row>
    <row r="16" spans="2:12" x14ac:dyDescent="0.3">
      <c r="B16" s="260"/>
      <c r="C16" s="107" t="s">
        <v>75</v>
      </c>
      <c r="E16" s="135">
        <f t="shared" ref="E16:J16" si="4">E12*0.7*12</f>
        <v>165865.19999999998</v>
      </c>
      <c r="F16" s="134">
        <f t="shared" si="4"/>
        <v>62370</v>
      </c>
      <c r="G16" s="134">
        <f t="shared" si="4"/>
        <v>72626.399999999994</v>
      </c>
      <c r="H16" s="134">
        <f t="shared" si="4"/>
        <v>16405.199999999997</v>
      </c>
      <c r="I16" s="134">
        <f t="shared" si="4"/>
        <v>0</v>
      </c>
      <c r="J16" s="134">
        <f t="shared" si="4"/>
        <v>0</v>
      </c>
      <c r="K16" s="133" t="s">
        <v>80</v>
      </c>
    </row>
    <row r="17" spans="2:11" ht="15" thickBot="1" x14ac:dyDescent="0.35">
      <c r="B17" s="261"/>
      <c r="C17" s="132" t="s">
        <v>7</v>
      </c>
      <c r="D17" s="131"/>
      <c r="E17" s="130">
        <f t="shared" ref="E17:J17" si="5">E15+E16</f>
        <v>577850.75999999989</v>
      </c>
      <c r="F17" s="129">
        <f t="shared" si="5"/>
        <v>247309.43999999997</v>
      </c>
      <c r="G17" s="129">
        <f t="shared" si="5"/>
        <v>264612.59999999998</v>
      </c>
      <c r="H17" s="129">
        <f t="shared" si="5"/>
        <v>148792.56</v>
      </c>
      <c r="I17" s="129">
        <f t="shared" si="5"/>
        <v>22234.799999999999</v>
      </c>
      <c r="J17" s="129">
        <f t="shared" si="5"/>
        <v>47997.599999999999</v>
      </c>
      <c r="K17" s="128" t="s">
        <v>79</v>
      </c>
    </row>
    <row r="18" spans="2:11" ht="8.5500000000000007" customHeight="1" thickBot="1" x14ac:dyDescent="0.35">
      <c r="E18" s="100"/>
      <c r="F18" s="100"/>
      <c r="G18" s="100"/>
      <c r="H18" s="100"/>
      <c r="I18" s="100"/>
      <c r="J18" s="100"/>
    </row>
    <row r="19" spans="2:11" ht="15.6" x14ac:dyDescent="0.3">
      <c r="B19" s="262" t="s">
        <v>78</v>
      </c>
      <c r="C19" s="118" t="s">
        <v>77</v>
      </c>
      <c r="D19" s="139"/>
      <c r="E19" s="138">
        <f t="shared" ref="E19:J19" si="6">D15*(1-0.75)+E15*0.75</f>
        <v>308989.16999999993</v>
      </c>
      <c r="F19" s="137">
        <f t="shared" si="6"/>
        <v>241700.96999999997</v>
      </c>
      <c r="G19" s="137">
        <f t="shared" si="6"/>
        <v>190224.50999999998</v>
      </c>
      <c r="H19" s="137">
        <f t="shared" si="6"/>
        <v>147287.07</v>
      </c>
      <c r="I19" s="137">
        <f t="shared" si="6"/>
        <v>49772.94</v>
      </c>
      <c r="J19" s="137">
        <f t="shared" si="6"/>
        <v>41556.899999999994</v>
      </c>
      <c r="K19" s="136" t="s">
        <v>76</v>
      </c>
    </row>
    <row r="20" spans="2:11" x14ac:dyDescent="0.3">
      <c r="B20" s="260"/>
      <c r="C20" s="107" t="s">
        <v>75</v>
      </c>
      <c r="E20" s="135">
        <f t="shared" ref="E20:J20" si="7">E16</f>
        <v>165865.19999999998</v>
      </c>
      <c r="F20" s="134">
        <f t="shared" si="7"/>
        <v>62370</v>
      </c>
      <c r="G20" s="134">
        <f t="shared" si="7"/>
        <v>72626.399999999994</v>
      </c>
      <c r="H20" s="134">
        <f t="shared" si="7"/>
        <v>16405.199999999997</v>
      </c>
      <c r="I20" s="134">
        <f t="shared" si="7"/>
        <v>0</v>
      </c>
      <c r="J20" s="134">
        <f t="shared" si="7"/>
        <v>0</v>
      </c>
      <c r="K20" s="133" t="s">
        <v>74</v>
      </c>
    </row>
    <row r="21" spans="2:11" ht="15" thickBot="1" x14ac:dyDescent="0.35">
      <c r="B21" s="261"/>
      <c r="C21" s="132" t="s">
        <v>7</v>
      </c>
      <c r="D21" s="131"/>
      <c r="E21" s="130">
        <f t="shared" ref="E21:J21" si="8">E19+E20</f>
        <v>474854.36999999988</v>
      </c>
      <c r="F21" s="129">
        <f t="shared" si="8"/>
        <v>304070.96999999997</v>
      </c>
      <c r="G21" s="129">
        <f t="shared" si="8"/>
        <v>262850.90999999997</v>
      </c>
      <c r="H21" s="129">
        <f t="shared" si="8"/>
        <v>163692.27000000002</v>
      </c>
      <c r="I21" s="129">
        <f t="shared" si="8"/>
        <v>49772.94</v>
      </c>
      <c r="J21" s="129">
        <f t="shared" si="8"/>
        <v>41556.899999999994</v>
      </c>
      <c r="K21" s="128" t="s">
        <v>73</v>
      </c>
    </row>
    <row r="22" spans="2:11" ht="9.6" customHeight="1" thickBot="1" x14ac:dyDescent="0.35"/>
    <row r="23" spans="2:11" ht="16.2" thickBot="1" x14ac:dyDescent="0.35">
      <c r="B23" s="263" t="s">
        <v>72</v>
      </c>
      <c r="C23" s="264"/>
      <c r="D23" s="127"/>
      <c r="E23" s="126">
        <f>E21/2</f>
        <v>237427.18499999994</v>
      </c>
      <c r="F23" s="125">
        <f>SUM(E21:$E$21)+F21/2</f>
        <v>626889.85499999986</v>
      </c>
      <c r="G23" s="125">
        <f>SUM($E21:F$21)+G21/2</f>
        <v>910350.79499999981</v>
      </c>
      <c r="H23" s="125">
        <f>SUM($E21:G$21)+H21/2</f>
        <v>1123622.3849999998</v>
      </c>
      <c r="I23" s="125">
        <f>SUM($E21:H$21)+I21/2</f>
        <v>1230354.9899999998</v>
      </c>
      <c r="J23" s="125">
        <f>SUM($E21:I$21)+J21/2</f>
        <v>1276019.9099999997</v>
      </c>
      <c r="K23" s="124" t="s">
        <v>71</v>
      </c>
    </row>
    <row r="25" spans="2:11" x14ac:dyDescent="0.3">
      <c r="C25" s="123" t="s">
        <v>70</v>
      </c>
    </row>
    <row r="26" spans="2:11" x14ac:dyDescent="0.3">
      <c r="C26" s="97" t="s">
        <v>69</v>
      </c>
      <c r="D26" s="100"/>
      <c r="E26" s="100">
        <f>'3-VECC-38 a) Committed_Non-Com'!C15*1000</f>
        <v>84119.85714285713</v>
      </c>
      <c r="F26" s="100">
        <f>'3-VECC-38 a) Committed_Non-Com'!D15*1000</f>
        <v>40955</v>
      </c>
      <c r="G26" s="100">
        <f>'3-VECC-38 a) Committed_Non-Com'!E15*1000</f>
        <v>51564</v>
      </c>
      <c r="H26" s="100">
        <f>'3-VECC-38 a) Committed_Non-Com'!F15*1000</f>
        <v>29857</v>
      </c>
      <c r="I26" s="100">
        <f>'3-VECC-38 a) Committed_Non-Com'!G15*1000</f>
        <v>3339</v>
      </c>
      <c r="J26" s="100">
        <f>'3-VECC-38 a) Committed_Non-Com'!H15*1000</f>
        <v>7708</v>
      </c>
    </row>
    <row r="27" spans="2:11" x14ac:dyDescent="0.3">
      <c r="C27" s="97" t="s">
        <v>68</v>
      </c>
      <c r="D27" s="98"/>
      <c r="E27" s="98">
        <f t="shared" ref="E27:J27" si="9">E7</f>
        <v>84119.857142857145</v>
      </c>
      <c r="F27" s="98">
        <f t="shared" si="9"/>
        <v>40955</v>
      </c>
      <c r="G27" s="98">
        <f t="shared" si="9"/>
        <v>51564</v>
      </c>
      <c r="H27" s="98">
        <f t="shared" si="9"/>
        <v>29857</v>
      </c>
      <c r="I27" s="98">
        <f t="shared" si="9"/>
        <v>3339</v>
      </c>
      <c r="J27" s="98">
        <f t="shared" si="9"/>
        <v>7708</v>
      </c>
    </row>
    <row r="28" spans="2:11" x14ac:dyDescent="0.3">
      <c r="D28" s="98"/>
      <c r="E28" s="98">
        <f t="shared" ref="E28:J28" si="10">E26-E27</f>
        <v>0</v>
      </c>
      <c r="F28" s="98">
        <f t="shared" si="10"/>
        <v>0</v>
      </c>
      <c r="G28" s="98">
        <f t="shared" si="10"/>
        <v>0</v>
      </c>
      <c r="H28" s="98">
        <f t="shared" si="10"/>
        <v>0</v>
      </c>
      <c r="I28" s="98">
        <f t="shared" si="10"/>
        <v>0</v>
      </c>
      <c r="J28" s="98">
        <f t="shared" si="10"/>
        <v>0</v>
      </c>
    </row>
    <row r="30" spans="2:11" x14ac:dyDescent="0.3">
      <c r="E30" s="98"/>
      <c r="F30" s="98"/>
      <c r="G30" s="98"/>
      <c r="H30" s="98"/>
      <c r="I30" s="98"/>
      <c r="J30" s="98"/>
    </row>
  </sheetData>
  <mergeCells count="5">
    <mergeCell ref="B3:B7"/>
    <mergeCell ref="B9:B13"/>
    <mergeCell ref="B15:B17"/>
    <mergeCell ref="B19:B21"/>
    <mergeCell ref="B23:C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85A4A-4371-4DC7-B466-7B74C6B8349D}">
  <sheetPr codeName="Sheet5"/>
  <dimension ref="B1:R23"/>
  <sheetViews>
    <sheetView workbookViewId="0"/>
  </sheetViews>
  <sheetFormatPr defaultColWidth="8.77734375" defaultRowHeight="14.4" x14ac:dyDescent="0.3"/>
  <cols>
    <col min="1" max="1" width="3.21875" style="97" customWidth="1"/>
    <col min="2" max="2" width="8.77734375" style="97"/>
    <col min="3" max="3" width="18.5546875" style="97" customWidth="1"/>
    <col min="4" max="6" width="11.44140625" style="97" bestFit="1" customWidth="1"/>
    <col min="7" max="9" width="13.21875" style="97" bestFit="1" customWidth="1"/>
    <col min="10" max="10" width="2.77734375" style="97" customWidth="1"/>
    <col min="11" max="11" width="10.44140625" style="97" customWidth="1"/>
    <col min="12" max="12" width="3" style="97" customWidth="1"/>
    <col min="13" max="18" width="12.44140625" style="97" bestFit="1" customWidth="1"/>
    <col min="19" max="16384" width="8.77734375" style="97"/>
  </cols>
  <sheetData>
    <row r="1" spans="2:18" ht="15" thickBot="1" x14ac:dyDescent="0.35"/>
    <row r="2" spans="2:18" s="179" customFormat="1" x14ac:dyDescent="0.3">
      <c r="B2" s="186"/>
      <c r="C2" s="185"/>
      <c r="D2" s="267" t="s">
        <v>33</v>
      </c>
      <c r="E2" s="267"/>
      <c r="F2" s="267"/>
      <c r="G2" s="267"/>
      <c r="H2" s="267"/>
      <c r="I2" s="268"/>
      <c r="K2" s="269" t="s">
        <v>107</v>
      </c>
      <c r="M2" s="271" t="s">
        <v>106</v>
      </c>
      <c r="N2" s="267"/>
      <c r="O2" s="267"/>
      <c r="P2" s="267"/>
      <c r="Q2" s="267"/>
      <c r="R2" s="268"/>
    </row>
    <row r="3" spans="2:18" s="179" customFormat="1" x14ac:dyDescent="0.3">
      <c r="B3" s="184"/>
      <c r="C3" s="183"/>
      <c r="D3" s="181">
        <v>2026</v>
      </c>
      <c r="E3" s="181">
        <f>D3+1</f>
        <v>2027</v>
      </c>
      <c r="F3" s="181">
        <f>E3+1</f>
        <v>2028</v>
      </c>
      <c r="G3" s="181">
        <f>F3+1</f>
        <v>2029</v>
      </c>
      <c r="H3" s="181">
        <f>G3+1</f>
        <v>2030</v>
      </c>
      <c r="I3" s="180">
        <f>H3+1</f>
        <v>2031</v>
      </c>
      <c r="K3" s="270"/>
      <c r="M3" s="182">
        <f t="shared" ref="M3:R3" si="0">D3</f>
        <v>2026</v>
      </c>
      <c r="N3" s="181">
        <f t="shared" si="0"/>
        <v>2027</v>
      </c>
      <c r="O3" s="181">
        <f t="shared" si="0"/>
        <v>2028</v>
      </c>
      <c r="P3" s="181">
        <f t="shared" si="0"/>
        <v>2029</v>
      </c>
      <c r="Q3" s="181">
        <f t="shared" si="0"/>
        <v>2030</v>
      </c>
      <c r="R3" s="180">
        <f t="shared" si="0"/>
        <v>2031</v>
      </c>
    </row>
    <row r="4" spans="2:18" x14ac:dyDescent="0.3">
      <c r="B4" s="272" t="s">
        <v>8</v>
      </c>
      <c r="C4" s="169" t="s">
        <v>104</v>
      </c>
      <c r="D4" s="164">
        <f>'3-Staff-93-b Billed kW'!AS86</f>
        <v>31011.134999999998</v>
      </c>
      <c r="E4" s="164">
        <f>'3-Staff-93-b Billed kW'!AT86</f>
        <v>91501.23</v>
      </c>
      <c r="F4" s="164">
        <f>'3-Staff-93-b Billed kW'!AU86</f>
        <v>133099.39500000002</v>
      </c>
      <c r="G4" s="164">
        <f>'3-Staff-93-b Billed kW'!AV86</f>
        <v>158685.375</v>
      </c>
      <c r="H4" s="164">
        <f>'3-Staff-93-b Billed kW'!AW86</f>
        <v>179828.17499999999</v>
      </c>
      <c r="I4" s="163">
        <f>'3-Staff-93-b Billed kW'!AX86</f>
        <v>191340.9</v>
      </c>
      <c r="K4" s="170">
        <v>2.4592513896818857E-3</v>
      </c>
      <c r="M4" s="165">
        <f t="shared" ref="M4:R5" si="1">D4/$K4</f>
        <v>12609989.824591059</v>
      </c>
      <c r="N4" s="164">
        <f t="shared" si="1"/>
        <v>37206944.513239071</v>
      </c>
      <c r="O4" s="164">
        <f t="shared" si="1"/>
        <v>54121915.131749496</v>
      </c>
      <c r="P4" s="164">
        <f t="shared" si="1"/>
        <v>64525886.074837841</v>
      </c>
      <c r="Q4" s="164">
        <f t="shared" si="1"/>
        <v>73123136.477422714</v>
      </c>
      <c r="R4" s="163">
        <f t="shared" si="1"/>
        <v>77804530.599350691</v>
      </c>
    </row>
    <row r="5" spans="2:18" x14ac:dyDescent="0.3">
      <c r="B5" s="273"/>
      <c r="C5" s="169" t="s">
        <v>103</v>
      </c>
      <c r="D5" s="164">
        <f>'3-Staff-93-b Billed kW'!AS87</f>
        <v>22861.199999999997</v>
      </c>
      <c r="E5" s="164">
        <f>'3-Staff-93-b Billed kW'!AT87</f>
        <v>57978</v>
      </c>
      <c r="F5" s="164">
        <f>'3-Staff-93-b Billed kW'!AU87</f>
        <v>76197.599999999991</v>
      </c>
      <c r="G5" s="164">
        <f>'3-Staff-93-b Billed kW'!AV87</f>
        <v>93825</v>
      </c>
      <c r="H5" s="164">
        <f>'3-Staff-93-b Billed kW'!AW87</f>
        <v>107588.4</v>
      </c>
      <c r="I5" s="163">
        <f>'3-Staff-93-b Billed kW'!AX87</f>
        <v>117752.4</v>
      </c>
      <c r="K5" s="170">
        <v>1.9081053810128888E-3</v>
      </c>
      <c r="M5" s="165">
        <f t="shared" si="1"/>
        <v>11981099.276531821</v>
      </c>
      <c r="N5" s="164">
        <f t="shared" si="1"/>
        <v>30385114.248366755</v>
      </c>
      <c r="O5" s="164">
        <f t="shared" si="1"/>
        <v>39933643.475996934</v>
      </c>
      <c r="P5" s="164">
        <f t="shared" si="1"/>
        <v>49171812.486684792</v>
      </c>
      <c r="Q5" s="164">
        <f t="shared" si="1"/>
        <v>56384936.110231146</v>
      </c>
      <c r="R5" s="163">
        <f t="shared" si="1"/>
        <v>61711685.932929404</v>
      </c>
    </row>
    <row r="6" spans="2:18" s="123" customFormat="1" x14ac:dyDescent="0.3">
      <c r="B6" s="274"/>
      <c r="C6" s="162" t="s">
        <v>105</v>
      </c>
      <c r="D6" s="160">
        <f t="shared" ref="D6:I6" si="2">D4+D5</f>
        <v>53872.334999999992</v>
      </c>
      <c r="E6" s="160">
        <f t="shared" si="2"/>
        <v>149479.22999999998</v>
      </c>
      <c r="F6" s="160">
        <f t="shared" si="2"/>
        <v>209296.995</v>
      </c>
      <c r="G6" s="160">
        <f t="shared" si="2"/>
        <v>252510.375</v>
      </c>
      <c r="H6" s="160">
        <f t="shared" si="2"/>
        <v>287416.57499999995</v>
      </c>
      <c r="I6" s="159">
        <f t="shared" si="2"/>
        <v>309093.3</v>
      </c>
      <c r="K6" s="178"/>
      <c r="L6" s="97"/>
      <c r="M6" s="161">
        <f t="shared" ref="M6:R6" si="3">M4+M5</f>
        <v>24591089.101122878</v>
      </c>
      <c r="N6" s="160">
        <f t="shared" si="3"/>
        <v>67592058.761605829</v>
      </c>
      <c r="O6" s="160">
        <f t="shared" si="3"/>
        <v>94055558.607746422</v>
      </c>
      <c r="P6" s="160">
        <f t="shared" si="3"/>
        <v>113697698.56152263</v>
      </c>
      <c r="Q6" s="160">
        <f t="shared" si="3"/>
        <v>129508072.58765386</v>
      </c>
      <c r="R6" s="159">
        <f t="shared" si="3"/>
        <v>139516216.53228009</v>
      </c>
    </row>
    <row r="7" spans="2:18" ht="9.6" customHeight="1" x14ac:dyDescent="0.3">
      <c r="B7" s="157"/>
      <c r="C7" s="158"/>
      <c r="D7" s="156"/>
      <c r="E7" s="156"/>
      <c r="F7" s="156"/>
      <c r="G7" s="156"/>
      <c r="H7" s="156"/>
      <c r="I7" s="155"/>
      <c r="J7" s="123"/>
      <c r="K7" s="178"/>
      <c r="M7" s="157"/>
      <c r="N7" s="156"/>
      <c r="O7" s="156"/>
      <c r="P7" s="156"/>
      <c r="Q7" s="156"/>
      <c r="R7" s="155"/>
    </row>
    <row r="8" spans="2:18" x14ac:dyDescent="0.3">
      <c r="B8" s="177"/>
      <c r="C8" s="176"/>
      <c r="D8" s="172">
        <f t="shared" ref="D8:I8" si="4">D3</f>
        <v>2026</v>
      </c>
      <c r="E8" s="172">
        <f t="shared" si="4"/>
        <v>2027</v>
      </c>
      <c r="F8" s="172">
        <f t="shared" si="4"/>
        <v>2028</v>
      </c>
      <c r="G8" s="172">
        <f t="shared" si="4"/>
        <v>2029</v>
      </c>
      <c r="H8" s="172">
        <f t="shared" si="4"/>
        <v>2030</v>
      </c>
      <c r="I8" s="171">
        <f t="shared" si="4"/>
        <v>2031</v>
      </c>
      <c r="J8" s="174"/>
      <c r="K8" s="175"/>
      <c r="L8" s="174"/>
      <c r="M8" s="173">
        <f t="shared" ref="M8:R8" si="5">M3</f>
        <v>2026</v>
      </c>
      <c r="N8" s="172">
        <f t="shared" si="5"/>
        <v>2027</v>
      </c>
      <c r="O8" s="172">
        <f t="shared" si="5"/>
        <v>2028</v>
      </c>
      <c r="P8" s="172">
        <f t="shared" si="5"/>
        <v>2029</v>
      </c>
      <c r="Q8" s="172">
        <f t="shared" si="5"/>
        <v>2030</v>
      </c>
      <c r="R8" s="171">
        <f t="shared" si="5"/>
        <v>2031</v>
      </c>
    </row>
    <row r="9" spans="2:18" x14ac:dyDescent="0.3">
      <c r="B9" s="272" t="s">
        <v>9</v>
      </c>
      <c r="C9" s="169" t="s">
        <v>104</v>
      </c>
      <c r="D9" s="168">
        <f>'3-Staff-93-b Billed kW'!AS82</f>
        <v>53877.074999999997</v>
      </c>
      <c r="E9" s="168">
        <f>'3-Staff-93-b Billed kW'!AT82</f>
        <v>132679.57500000001</v>
      </c>
      <c r="F9" s="168">
        <f>'3-Staff-93-b Billed kW'!AU82</f>
        <v>162729.00000000003</v>
      </c>
      <c r="G9" s="168">
        <f>'3-Staff-93-b Billed kW'!AV82</f>
        <v>176344.56000000003</v>
      </c>
      <c r="H9" s="168">
        <f>'3-Staff-93-b Billed kW'!AW82</f>
        <v>187778.64</v>
      </c>
      <c r="I9" s="167">
        <f>'3-Staff-93-b Billed kW'!AX82</f>
        <v>190805.16000000003</v>
      </c>
      <c r="J9" s="123"/>
      <c r="K9" s="170">
        <v>2.420777998820229E-3</v>
      </c>
      <c r="M9" s="165">
        <f t="shared" ref="M9:R11" si="6">D9/$K9</f>
        <v>22256099.083128273</v>
      </c>
      <c r="N9" s="164">
        <f t="shared" si="6"/>
        <v>54808650.386223629</v>
      </c>
      <c r="O9" s="164">
        <f t="shared" si="6"/>
        <v>67221777.494386658</v>
      </c>
      <c r="P9" s="164">
        <f t="shared" si="6"/>
        <v>72846233.766971573</v>
      </c>
      <c r="Q9" s="164">
        <f t="shared" si="6"/>
        <v>77569541.730598301</v>
      </c>
      <c r="R9" s="163">
        <f t="shared" si="6"/>
        <v>78819767.898167163</v>
      </c>
    </row>
    <row r="10" spans="2:18" x14ac:dyDescent="0.3">
      <c r="B10" s="273"/>
      <c r="C10" s="169" t="s">
        <v>103</v>
      </c>
      <c r="D10" s="168">
        <f>'3-Staff-93-b Billed kW'!AS83</f>
        <v>64294.049999999996</v>
      </c>
      <c r="E10" s="168">
        <f>'3-Staff-93-b Billed kW'!AT83</f>
        <v>156708.15</v>
      </c>
      <c r="F10" s="168">
        <f>'3-Staff-93-b Billed kW'!AU83</f>
        <v>205006.57499999998</v>
      </c>
      <c r="G10" s="168">
        <f>'3-Staff-93-b Billed kW'!AV83</f>
        <v>232741.8</v>
      </c>
      <c r="H10" s="168">
        <f>'3-Staff-93-b Billed kW'!AW83</f>
        <v>244591.57500000001</v>
      </c>
      <c r="I10" s="167">
        <f>'3-Staff-93-b Billed kW'!AX83</f>
        <v>257678.25</v>
      </c>
      <c r="K10" s="170">
        <v>2.2532427373597183E-3</v>
      </c>
      <c r="M10" s="165">
        <f t="shared" si="6"/>
        <v>28534009.644845374</v>
      </c>
      <c r="N10" s="164">
        <f t="shared" si="6"/>
        <v>69547833.174700856</v>
      </c>
      <c r="O10" s="164">
        <f t="shared" si="6"/>
        <v>90982907.256685749</v>
      </c>
      <c r="P10" s="164">
        <f t="shared" si="6"/>
        <v>103291933.94969945</v>
      </c>
      <c r="Q10" s="164">
        <f t="shared" si="6"/>
        <v>108550921.27650881</v>
      </c>
      <c r="R10" s="163">
        <f t="shared" si="6"/>
        <v>114358850.7920543</v>
      </c>
    </row>
    <row r="11" spans="2:18" ht="15" thickBot="1" x14ac:dyDescent="0.35">
      <c r="B11" s="273"/>
      <c r="C11" s="169" t="s">
        <v>10</v>
      </c>
      <c r="D11" s="168">
        <f>'3-Staff-93-b Billed kW'!AS84</f>
        <v>65383.724999999991</v>
      </c>
      <c r="E11" s="168">
        <f>'3-Staff-93-b Billed kW'!AT84</f>
        <v>188022.9</v>
      </c>
      <c r="F11" s="168">
        <f>'3-Staff-93-b Billed kW'!AU84</f>
        <v>333318.22499999998</v>
      </c>
      <c r="G11" s="168">
        <f>'3-Staff-93-b Billed kW'!AV84</f>
        <v>462025.64999999997</v>
      </c>
      <c r="H11" s="168">
        <f>'3-Staff-93-b Billed kW'!AW84</f>
        <v>510568.19999999995</v>
      </c>
      <c r="I11" s="167">
        <f>'3-Staff-93-b Billed kW'!AX84</f>
        <v>518443.19999999995</v>
      </c>
      <c r="K11" s="166">
        <v>1.695562036892052E-3</v>
      </c>
      <c r="M11" s="165">
        <f t="shared" si="6"/>
        <v>38561682.543829359</v>
      </c>
      <c r="N11" s="164">
        <f t="shared" si="6"/>
        <v>110891194.72422493</v>
      </c>
      <c r="O11" s="164">
        <f t="shared" si="6"/>
        <v>196582736.43055192</v>
      </c>
      <c r="P11" s="164">
        <f t="shared" si="6"/>
        <v>272491150.39570493</v>
      </c>
      <c r="Q11" s="164">
        <f t="shared" si="6"/>
        <v>301120329.95021892</v>
      </c>
      <c r="R11" s="163">
        <f t="shared" si="6"/>
        <v>305764807.60934061</v>
      </c>
    </row>
    <row r="12" spans="2:18" s="123" customFormat="1" x14ac:dyDescent="0.3">
      <c r="B12" s="274"/>
      <c r="C12" s="162" t="s">
        <v>102</v>
      </c>
      <c r="D12" s="160">
        <f t="shared" ref="D12:I12" si="7">D9+D10+D11</f>
        <v>183554.84999999998</v>
      </c>
      <c r="E12" s="160">
        <f t="shared" si="7"/>
        <v>477410.625</v>
      </c>
      <c r="F12" s="160">
        <f t="shared" si="7"/>
        <v>701053.8</v>
      </c>
      <c r="G12" s="160">
        <f t="shared" si="7"/>
        <v>871112.01</v>
      </c>
      <c r="H12" s="160">
        <f t="shared" si="7"/>
        <v>942938.41500000004</v>
      </c>
      <c r="I12" s="159">
        <f t="shared" si="7"/>
        <v>966926.61</v>
      </c>
      <c r="K12" s="97"/>
      <c r="M12" s="161">
        <f t="shared" ref="M12:R12" si="8">M9+M10+M11</f>
        <v>89351791.271803007</v>
      </c>
      <c r="N12" s="160">
        <f t="shared" si="8"/>
        <v>235247678.2851494</v>
      </c>
      <c r="O12" s="160">
        <f t="shared" si="8"/>
        <v>354787421.18162429</v>
      </c>
      <c r="P12" s="160">
        <f t="shared" si="8"/>
        <v>448629318.11237597</v>
      </c>
      <c r="Q12" s="160">
        <f t="shared" si="8"/>
        <v>487240792.95732605</v>
      </c>
      <c r="R12" s="159">
        <f t="shared" si="8"/>
        <v>498943426.2995621</v>
      </c>
    </row>
    <row r="13" spans="2:18" ht="9" customHeight="1" x14ac:dyDescent="0.3">
      <c r="B13" s="157"/>
      <c r="C13" s="158"/>
      <c r="D13" s="156"/>
      <c r="E13" s="156"/>
      <c r="F13" s="156"/>
      <c r="G13" s="156"/>
      <c r="H13" s="156"/>
      <c r="I13" s="155"/>
      <c r="M13" s="157"/>
      <c r="N13" s="156"/>
      <c r="O13" s="156"/>
      <c r="P13" s="156"/>
      <c r="Q13" s="156"/>
      <c r="R13" s="155"/>
    </row>
    <row r="14" spans="2:18" s="123" customFormat="1" ht="15" thickBot="1" x14ac:dyDescent="0.35">
      <c r="B14" s="265" t="s">
        <v>7</v>
      </c>
      <c r="C14" s="266"/>
      <c r="D14" s="153">
        <f t="shared" ref="D14:I14" si="9">D6+D12</f>
        <v>237427.18499999997</v>
      </c>
      <c r="E14" s="153">
        <f t="shared" si="9"/>
        <v>626889.85499999998</v>
      </c>
      <c r="F14" s="153">
        <f t="shared" si="9"/>
        <v>910350.79500000004</v>
      </c>
      <c r="G14" s="153">
        <f t="shared" si="9"/>
        <v>1123622.385</v>
      </c>
      <c r="H14" s="153">
        <f t="shared" si="9"/>
        <v>1230354.99</v>
      </c>
      <c r="I14" s="152">
        <f t="shared" si="9"/>
        <v>1276019.9099999999</v>
      </c>
      <c r="K14" s="97"/>
      <c r="M14" s="154">
        <f t="shared" ref="M14:R14" si="10">M6+M12</f>
        <v>113942880.37292588</v>
      </c>
      <c r="N14" s="153">
        <f t="shared" si="10"/>
        <v>302839737.04675519</v>
      </c>
      <c r="O14" s="153">
        <f t="shared" si="10"/>
        <v>448842979.78937072</v>
      </c>
      <c r="P14" s="153">
        <f t="shared" si="10"/>
        <v>562327016.67389858</v>
      </c>
      <c r="Q14" s="153">
        <f t="shared" si="10"/>
        <v>616748865.54497993</v>
      </c>
      <c r="R14" s="152">
        <f t="shared" si="10"/>
        <v>638459642.83184218</v>
      </c>
    </row>
    <row r="16" spans="2:18" x14ac:dyDescent="0.3">
      <c r="K16" s="97" t="s">
        <v>101</v>
      </c>
    </row>
    <row r="18" spans="3:9" x14ac:dyDescent="0.3">
      <c r="C18" s="123" t="s">
        <v>70</v>
      </c>
    </row>
    <row r="19" spans="3:9" x14ac:dyDescent="0.3">
      <c r="C19" s="97" t="s">
        <v>100</v>
      </c>
      <c r="D19" s="100">
        <f>'3-VECC-38 Part b) Billed MW'!E23</f>
        <v>237427.18499999994</v>
      </c>
      <c r="E19" s="100">
        <f>'3-VECC-38 Part b) Billed MW'!F23</f>
        <v>626889.85499999986</v>
      </c>
      <c r="F19" s="100">
        <f>'3-VECC-38 Part b) Billed MW'!G23</f>
        <v>910350.79499999981</v>
      </c>
      <c r="G19" s="100">
        <f>'3-VECC-38 Part b) Billed MW'!H23</f>
        <v>1123622.3849999998</v>
      </c>
      <c r="H19" s="100">
        <f>'3-VECC-38 Part b) Billed MW'!I23</f>
        <v>1230354.9899999998</v>
      </c>
      <c r="I19" s="100">
        <f>'3-VECC-38 Part b) Billed MW'!J23</f>
        <v>1276019.9099999997</v>
      </c>
    </row>
    <row r="20" spans="3:9" x14ac:dyDescent="0.3">
      <c r="C20" s="97" t="s">
        <v>99</v>
      </c>
      <c r="D20" s="98">
        <f t="shared" ref="D20:I20" si="11">D14</f>
        <v>237427.18499999997</v>
      </c>
      <c r="E20" s="98">
        <f t="shared" si="11"/>
        <v>626889.85499999998</v>
      </c>
      <c r="F20" s="98">
        <f t="shared" si="11"/>
        <v>910350.79500000004</v>
      </c>
      <c r="G20" s="98">
        <f t="shared" si="11"/>
        <v>1123622.385</v>
      </c>
      <c r="H20" s="98">
        <f t="shared" si="11"/>
        <v>1230354.99</v>
      </c>
      <c r="I20" s="98">
        <f t="shared" si="11"/>
        <v>1276019.9099999999</v>
      </c>
    </row>
    <row r="21" spans="3:9" x14ac:dyDescent="0.3">
      <c r="D21" s="99">
        <f t="shared" ref="D21:I21" si="12">D19-D20</f>
        <v>0</v>
      </c>
      <c r="E21" s="99">
        <f t="shared" si="12"/>
        <v>0</v>
      </c>
      <c r="F21" s="99">
        <f t="shared" si="12"/>
        <v>0</v>
      </c>
      <c r="G21" s="99">
        <f t="shared" si="12"/>
        <v>0</v>
      </c>
      <c r="H21" s="99">
        <f t="shared" si="12"/>
        <v>0</v>
      </c>
      <c r="I21" s="99">
        <f t="shared" si="12"/>
        <v>0</v>
      </c>
    </row>
    <row r="23" spans="3:9" x14ac:dyDescent="0.3">
      <c r="D23" s="100"/>
      <c r="E23" s="100"/>
      <c r="F23" s="100"/>
      <c r="G23" s="100"/>
      <c r="H23" s="100"/>
      <c r="I23" s="100"/>
    </row>
  </sheetData>
  <mergeCells count="6">
    <mergeCell ref="B14:C14"/>
    <mergeCell ref="D2:I2"/>
    <mergeCell ref="K2:K3"/>
    <mergeCell ref="M2:R2"/>
    <mergeCell ref="B4:B6"/>
    <mergeCell ref="B9:B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82E5C-24E4-4FDF-A5E2-3B0E86D7AC80}">
  <sheetPr codeName="Sheet6">
    <tabColor theme="3" tint="0.499984740745262"/>
  </sheetPr>
  <dimension ref="A1:AC49"/>
  <sheetViews>
    <sheetView zoomScaleNormal="100" workbookViewId="0">
      <selection activeCell="J2" sqref="J2"/>
    </sheetView>
  </sheetViews>
  <sheetFormatPr defaultRowHeight="14.4" x14ac:dyDescent="0.3"/>
  <cols>
    <col min="1" max="1" width="8.21875" bestFit="1" customWidth="1"/>
    <col min="2" max="2" width="13.5546875" bestFit="1" customWidth="1"/>
    <col min="3" max="3" width="10.44140625" bestFit="1" customWidth="1"/>
    <col min="4" max="4" width="14.109375" bestFit="1" customWidth="1"/>
    <col min="5" max="7" width="15.109375" bestFit="1" customWidth="1"/>
    <col min="8" max="8" width="15.33203125" bestFit="1" customWidth="1"/>
    <col min="9" max="9" width="15.109375" bestFit="1" customWidth="1"/>
    <col min="10" max="10" width="12.5546875" bestFit="1" customWidth="1"/>
    <col min="11" max="11" width="18.21875" bestFit="1" customWidth="1"/>
    <col min="12" max="16" width="19.21875" bestFit="1" customWidth="1"/>
    <col min="18" max="18" width="13.109375" bestFit="1" customWidth="1"/>
    <col min="19" max="21" width="14.109375" bestFit="1" customWidth="1"/>
    <col min="22" max="23" width="13.109375" bestFit="1" customWidth="1"/>
    <col min="24" max="29" width="9" bestFit="1" customWidth="1"/>
  </cols>
  <sheetData>
    <row r="1" spans="1:29" x14ac:dyDescent="0.3">
      <c r="E1" s="9" t="s">
        <v>116</v>
      </c>
      <c r="M1" s="9" t="s">
        <v>115</v>
      </c>
      <c r="U1" s="9" t="s">
        <v>114</v>
      </c>
      <c r="Z1" s="9" t="s">
        <v>113</v>
      </c>
    </row>
    <row r="3" spans="1:29" ht="15" thickBot="1" x14ac:dyDescent="0.35">
      <c r="B3" s="275" t="s">
        <v>112</v>
      </c>
      <c r="C3" s="275"/>
      <c r="D3" s="275"/>
      <c r="E3" s="275"/>
      <c r="F3" s="275"/>
      <c r="G3" s="275"/>
      <c r="H3" s="275"/>
      <c r="I3" s="275"/>
    </row>
    <row r="4" spans="1:29" x14ac:dyDescent="0.3">
      <c r="B4" s="206"/>
      <c r="C4" s="205"/>
      <c r="D4" s="203">
        <v>2026</v>
      </c>
      <c r="E4" s="203">
        <v>2027</v>
      </c>
      <c r="F4" s="203">
        <v>2028</v>
      </c>
      <c r="G4" s="203">
        <v>2029</v>
      </c>
      <c r="H4" s="203">
        <v>2030</v>
      </c>
      <c r="I4" s="202">
        <v>2031</v>
      </c>
      <c r="K4" s="204">
        <f t="shared" ref="K4:P4" si="0">D4</f>
        <v>2026</v>
      </c>
      <c r="L4" s="203">
        <f t="shared" si="0"/>
        <v>2027</v>
      </c>
      <c r="M4" s="203">
        <f t="shared" si="0"/>
        <v>2028</v>
      </c>
      <c r="N4" s="203">
        <f t="shared" si="0"/>
        <v>2029</v>
      </c>
      <c r="O4" s="203">
        <f t="shared" si="0"/>
        <v>2030</v>
      </c>
      <c r="P4" s="202">
        <f t="shared" si="0"/>
        <v>2031</v>
      </c>
      <c r="R4" s="199">
        <f t="shared" ref="R4:W4" si="1">K4</f>
        <v>2026</v>
      </c>
      <c r="S4" s="198">
        <f t="shared" si="1"/>
        <v>2027</v>
      </c>
      <c r="T4" s="198">
        <f t="shared" si="1"/>
        <v>2028</v>
      </c>
      <c r="U4" s="198">
        <f t="shared" si="1"/>
        <v>2029</v>
      </c>
      <c r="V4" s="198">
        <f t="shared" si="1"/>
        <v>2030</v>
      </c>
      <c r="W4" s="197">
        <f t="shared" si="1"/>
        <v>2031</v>
      </c>
      <c r="X4" s="199">
        <f t="shared" ref="X4:AC4" si="2">K4</f>
        <v>2026</v>
      </c>
      <c r="Y4" s="198">
        <f t="shared" si="2"/>
        <v>2027</v>
      </c>
      <c r="Z4" s="198">
        <f t="shared" si="2"/>
        <v>2028</v>
      </c>
      <c r="AA4" s="198">
        <f t="shared" si="2"/>
        <v>2029</v>
      </c>
      <c r="AB4" s="198">
        <f t="shared" si="2"/>
        <v>2030</v>
      </c>
      <c r="AC4" s="197">
        <f t="shared" si="2"/>
        <v>2031</v>
      </c>
    </row>
    <row r="5" spans="1:29" x14ac:dyDescent="0.3">
      <c r="B5" s="3" t="s">
        <v>111</v>
      </c>
      <c r="C5" t="s">
        <v>106</v>
      </c>
      <c r="D5" s="34">
        <v>19814596.9153</v>
      </c>
      <c r="E5" s="34">
        <v>51132328.531999998</v>
      </c>
      <c r="F5" s="34">
        <v>67284408.456300005</v>
      </c>
      <c r="G5" s="34">
        <v>77409318.867799997</v>
      </c>
      <c r="H5" s="34">
        <v>86209801.848399997</v>
      </c>
      <c r="I5" s="35">
        <v>91094428.5484</v>
      </c>
      <c r="K5" s="36">
        <f>'3-VECC-38Part b) kWh'!M4</f>
        <v>12609989.824591059</v>
      </c>
      <c r="L5" s="34">
        <f>'3-VECC-38Part b) kWh'!N4</f>
        <v>37206944.513239071</v>
      </c>
      <c r="M5" s="34">
        <f>'3-VECC-38Part b) kWh'!O4</f>
        <v>54121915.131749496</v>
      </c>
      <c r="N5" s="34">
        <f>'3-VECC-38Part b) kWh'!P4</f>
        <v>64525886.074837841</v>
      </c>
      <c r="O5" s="34">
        <f>'3-VECC-38Part b) kWh'!Q4</f>
        <v>73123136.477422714</v>
      </c>
      <c r="P5" s="35">
        <f>'3-VECC-38Part b) kWh'!R4</f>
        <v>77804530.599350691</v>
      </c>
      <c r="R5" s="36">
        <f t="shared" ref="R5:W10" si="3">K5-D5</f>
        <v>-7204607.0907089412</v>
      </c>
      <c r="S5" s="34">
        <f t="shared" si="3"/>
        <v>-13925384.018760927</v>
      </c>
      <c r="T5" s="34">
        <f t="shared" si="3"/>
        <v>-13162493.324550509</v>
      </c>
      <c r="U5" s="34">
        <f t="shared" si="3"/>
        <v>-12883432.792962156</v>
      </c>
      <c r="V5" s="34">
        <f t="shared" si="3"/>
        <v>-13086665.370977283</v>
      </c>
      <c r="W5" s="35">
        <f t="shared" si="3"/>
        <v>-13289897.949049309</v>
      </c>
      <c r="X5" s="196">
        <f t="shared" ref="X5:AC10" si="4">R5/D5</f>
        <v>-0.36360099180952027</v>
      </c>
      <c r="Y5" s="195">
        <f t="shared" si="4"/>
        <v>-0.27234011081748494</v>
      </c>
      <c r="Z5" s="195">
        <f t="shared" si="4"/>
        <v>-0.19562471643188048</v>
      </c>
      <c r="AA5" s="195">
        <f t="shared" si="4"/>
        <v>-0.16643258177952119</v>
      </c>
      <c r="AB5" s="195">
        <f t="shared" si="4"/>
        <v>-0.15180020241770412</v>
      </c>
      <c r="AC5" s="194">
        <f t="shared" si="4"/>
        <v>-0.14589144650035499</v>
      </c>
    </row>
    <row r="6" spans="1:29" x14ac:dyDescent="0.3">
      <c r="B6" s="3"/>
      <c r="C6" t="s">
        <v>109</v>
      </c>
      <c r="D6" s="34">
        <v>48729.074999999997</v>
      </c>
      <c r="E6" s="34">
        <v>125747.25</v>
      </c>
      <c r="F6" s="34">
        <v>165469.27499999999</v>
      </c>
      <c r="G6" s="34">
        <v>190368.97500000001</v>
      </c>
      <c r="H6" s="34">
        <v>212011.57500000001</v>
      </c>
      <c r="I6" s="35">
        <v>224024.1</v>
      </c>
      <c r="K6" s="36">
        <f>'3-Staff-93-b Billed kW'!AS86</f>
        <v>31011.134999999998</v>
      </c>
      <c r="L6" s="34">
        <f>'3-Staff-93-b Billed kW'!AT86</f>
        <v>91501.23</v>
      </c>
      <c r="M6" s="34">
        <f>'3-Staff-93-b Billed kW'!AU86</f>
        <v>133099.39500000002</v>
      </c>
      <c r="N6" s="34">
        <f>'3-Staff-93-b Billed kW'!AV86</f>
        <v>158685.375</v>
      </c>
      <c r="O6" s="34">
        <f>'3-Staff-93-b Billed kW'!AW86</f>
        <v>179828.17499999999</v>
      </c>
      <c r="P6" s="35">
        <f>'3-Staff-93-b Billed kW'!AX86</f>
        <v>191340.9</v>
      </c>
      <c r="R6" s="36">
        <f t="shared" si="3"/>
        <v>-17717.939999999999</v>
      </c>
      <c r="S6" s="34">
        <f t="shared" si="3"/>
        <v>-34246.020000000004</v>
      </c>
      <c r="T6" s="34">
        <f t="shared" si="3"/>
        <v>-32369.879999999976</v>
      </c>
      <c r="U6" s="34">
        <f t="shared" si="3"/>
        <v>-31683.600000000006</v>
      </c>
      <c r="V6" s="34">
        <f t="shared" si="3"/>
        <v>-32183.400000000023</v>
      </c>
      <c r="W6" s="35">
        <f t="shared" si="3"/>
        <v>-32683.200000000012</v>
      </c>
      <c r="X6" s="196">
        <f t="shared" si="4"/>
        <v>-0.3636009918103309</v>
      </c>
      <c r="Y6" s="195">
        <f t="shared" si="4"/>
        <v>-0.27234011081753284</v>
      </c>
      <c r="Z6" s="195">
        <f t="shared" si="4"/>
        <v>-0.19562471643149446</v>
      </c>
      <c r="AA6" s="195">
        <f t="shared" si="4"/>
        <v>-0.16643258177967291</v>
      </c>
      <c r="AB6" s="195">
        <f t="shared" si="4"/>
        <v>-0.15180020241819353</v>
      </c>
      <c r="AC6" s="194">
        <f t="shared" si="4"/>
        <v>-0.14589144650062208</v>
      </c>
    </row>
    <row r="7" spans="1:29" x14ac:dyDescent="0.3">
      <c r="B7" s="3"/>
      <c r="C7" t="s">
        <v>108</v>
      </c>
      <c r="D7" s="34">
        <v>3.2250000000000001</v>
      </c>
      <c r="E7" s="34">
        <v>8.5749999999999993</v>
      </c>
      <c r="F7" s="34">
        <v>11.5375</v>
      </c>
      <c r="G7" s="34">
        <v>12.9125</v>
      </c>
      <c r="H7" s="34">
        <v>14.0625</v>
      </c>
      <c r="I7" s="35">
        <v>15.2125</v>
      </c>
      <c r="K7" s="36">
        <f>'3-Staff-93-b Counts'!AM86</f>
        <v>2.75</v>
      </c>
      <c r="L7" s="34">
        <f>'3-Staff-93-b Counts'!AN86</f>
        <v>7.4</v>
      </c>
      <c r="M7" s="34">
        <f>'3-Staff-93-b Counts'!AO86</f>
        <v>10.8375</v>
      </c>
      <c r="N7" s="34">
        <f>'3-Staff-93-b Counts'!AP86</f>
        <v>12.412500000000003</v>
      </c>
      <c r="O7" s="34">
        <f>'3-Staff-93-b Counts'!AQ86</f>
        <v>13.562500000000004</v>
      </c>
      <c r="P7" s="35">
        <f>'3-Staff-93-b Counts'!AR86</f>
        <v>14.712500000000004</v>
      </c>
      <c r="R7" s="36">
        <f t="shared" si="3"/>
        <v>-0.47500000000000009</v>
      </c>
      <c r="S7" s="34">
        <f t="shared" si="3"/>
        <v>-1.1749999999999989</v>
      </c>
      <c r="T7" s="34">
        <f t="shared" si="3"/>
        <v>-0.69999999999999929</v>
      </c>
      <c r="U7" s="34">
        <f t="shared" si="3"/>
        <v>-0.49999999999999645</v>
      </c>
      <c r="V7" s="34">
        <f t="shared" si="3"/>
        <v>-0.49999999999999645</v>
      </c>
      <c r="W7" s="35">
        <f t="shared" si="3"/>
        <v>-0.49999999999999645</v>
      </c>
      <c r="X7" s="196">
        <f t="shared" si="4"/>
        <v>-0.14728682170542637</v>
      </c>
      <c r="Y7" s="195">
        <f t="shared" si="4"/>
        <v>-0.13702623906705527</v>
      </c>
      <c r="Z7" s="195">
        <f t="shared" si="4"/>
        <v>-6.0671722643553569E-2</v>
      </c>
      <c r="AA7" s="195">
        <f t="shared" si="4"/>
        <v>-3.8722168441432447E-2</v>
      </c>
      <c r="AB7" s="195">
        <f t="shared" si="4"/>
        <v>-3.5555555555555306E-2</v>
      </c>
      <c r="AC7" s="194">
        <f t="shared" si="4"/>
        <v>-3.2867707477403217E-2</v>
      </c>
    </row>
    <row r="8" spans="1:29" x14ac:dyDescent="0.3">
      <c r="B8" s="3" t="s">
        <v>110</v>
      </c>
      <c r="C8" t="s">
        <v>106</v>
      </c>
      <c r="D8" s="34">
        <v>11258812.1252</v>
      </c>
      <c r="E8" s="34">
        <v>27399744.5425</v>
      </c>
      <c r="F8" s="34">
        <v>34527023.8508</v>
      </c>
      <c r="G8" s="34">
        <v>39583033.909699999</v>
      </c>
      <c r="H8" s="34">
        <v>46620066.630099997</v>
      </c>
      <c r="I8" s="35">
        <v>52254975.533399999</v>
      </c>
      <c r="K8" s="36">
        <f>'3-VECC-38Part b) kWh'!M5</f>
        <v>11981099.276531821</v>
      </c>
      <c r="L8" s="34">
        <f>'3-VECC-38Part b) kWh'!N5</f>
        <v>30385114.248366755</v>
      </c>
      <c r="M8" s="34">
        <f>'3-VECC-38Part b) kWh'!O5</f>
        <v>39933643.475996934</v>
      </c>
      <c r="N8" s="34">
        <f>'3-VECC-38Part b) kWh'!P5</f>
        <v>49171812.486684792</v>
      </c>
      <c r="O8" s="34">
        <f>'3-VECC-38Part b) kWh'!Q5</f>
        <v>56384936.110231146</v>
      </c>
      <c r="P8" s="35">
        <f>'3-VECC-38Part b) kWh'!R5</f>
        <v>61711685.932929404</v>
      </c>
      <c r="R8" s="36">
        <f t="shared" si="3"/>
        <v>722287.15133182146</v>
      </c>
      <c r="S8" s="34">
        <f t="shared" si="3"/>
        <v>2985369.7058667541</v>
      </c>
      <c r="T8" s="34">
        <f t="shared" si="3"/>
        <v>5406619.6251969337</v>
      </c>
      <c r="U8" s="34">
        <f t="shared" si="3"/>
        <v>9588778.5769847929</v>
      </c>
      <c r="V8" s="34">
        <f t="shared" si="3"/>
        <v>9764869.4801311493</v>
      </c>
      <c r="W8" s="35">
        <f t="shared" si="3"/>
        <v>9456710.3995294049</v>
      </c>
      <c r="X8" s="196">
        <f t="shared" si="4"/>
        <v>6.4153051254418267E-2</v>
      </c>
      <c r="Y8" s="195">
        <f t="shared" si="4"/>
        <v>0.10895611458114579</v>
      </c>
      <c r="Z8" s="195">
        <f t="shared" si="4"/>
        <v>0.15659095462615905</v>
      </c>
      <c r="AA8" s="195">
        <f t="shared" si="4"/>
        <v>0.24224465964027633</v>
      </c>
      <c r="AB8" s="195">
        <f t="shared" si="4"/>
        <v>0.20945636044686633</v>
      </c>
      <c r="AC8" s="194">
        <f t="shared" si="4"/>
        <v>0.18097243952367609</v>
      </c>
    </row>
    <row r="9" spans="1:29" x14ac:dyDescent="0.3">
      <c r="B9" s="3"/>
      <c r="C9" t="s">
        <v>109</v>
      </c>
      <c r="D9" s="34">
        <v>21483</v>
      </c>
      <c r="E9" s="34">
        <v>52281.599999999999</v>
      </c>
      <c r="F9" s="34">
        <v>65881.2</v>
      </c>
      <c r="G9" s="34">
        <v>75528.600000000006</v>
      </c>
      <c r="H9" s="34">
        <v>88956</v>
      </c>
      <c r="I9" s="35">
        <v>99708</v>
      </c>
      <c r="K9" s="36">
        <f>'3-Staff-93-b Billed kW'!AS87</f>
        <v>22861.199999999997</v>
      </c>
      <c r="L9" s="34">
        <f>'3-Staff-93-b Billed kW'!AT87</f>
        <v>57978</v>
      </c>
      <c r="M9" s="34">
        <f>'3-Staff-93-b Billed kW'!AU87</f>
        <v>76197.599999999991</v>
      </c>
      <c r="N9" s="34">
        <f>'3-Staff-93-b Billed kW'!AV87</f>
        <v>93825</v>
      </c>
      <c r="O9" s="34">
        <f>'3-Staff-93-b Billed kW'!AW87</f>
        <v>107588.4</v>
      </c>
      <c r="P9" s="35">
        <f>'3-Staff-93-b Billed kW'!AX87</f>
        <v>117752.4</v>
      </c>
      <c r="R9" s="36">
        <f t="shared" si="3"/>
        <v>1378.1999999999971</v>
      </c>
      <c r="S9" s="34">
        <f t="shared" si="3"/>
        <v>5696.4000000000015</v>
      </c>
      <c r="T9" s="34">
        <f t="shared" si="3"/>
        <v>10316.399999999994</v>
      </c>
      <c r="U9" s="34">
        <f t="shared" si="3"/>
        <v>18296.399999999994</v>
      </c>
      <c r="V9" s="34">
        <f t="shared" si="3"/>
        <v>18632.399999999994</v>
      </c>
      <c r="W9" s="35">
        <f t="shared" si="3"/>
        <v>18044.399999999994</v>
      </c>
      <c r="X9" s="196">
        <f t="shared" si="4"/>
        <v>6.4153051249825302E-2</v>
      </c>
      <c r="Y9" s="195">
        <f t="shared" si="4"/>
        <v>0.10895611457950792</v>
      </c>
      <c r="Z9" s="195">
        <f t="shared" si="4"/>
        <v>0.15659095462742018</v>
      </c>
      <c r="AA9" s="195">
        <f t="shared" si="4"/>
        <v>0.24224465963886518</v>
      </c>
      <c r="AB9" s="195">
        <f t="shared" si="4"/>
        <v>0.20945636044786181</v>
      </c>
      <c r="AC9" s="194">
        <f t="shared" si="4"/>
        <v>0.1809724395234083</v>
      </c>
    </row>
    <row r="10" spans="1:29" x14ac:dyDescent="0.3">
      <c r="A10" t="s">
        <v>8</v>
      </c>
      <c r="B10" s="3"/>
      <c r="C10" t="s">
        <v>108</v>
      </c>
      <c r="D10" s="34">
        <v>1.0625</v>
      </c>
      <c r="E10" s="34">
        <v>2.3125</v>
      </c>
      <c r="F10" s="34">
        <v>2.5</v>
      </c>
      <c r="G10" s="34">
        <v>2.5</v>
      </c>
      <c r="H10" s="34">
        <v>2.5</v>
      </c>
      <c r="I10" s="35">
        <v>2.5</v>
      </c>
      <c r="K10" s="36">
        <f>'3-Staff-93-b Counts'!AM87</f>
        <v>0.875</v>
      </c>
      <c r="L10" s="34">
        <f>'3-Staff-93-b Counts'!AN87</f>
        <v>1.375</v>
      </c>
      <c r="M10" s="34">
        <f>'3-Staff-93-b Counts'!AO87</f>
        <v>1.5</v>
      </c>
      <c r="N10" s="34">
        <f>'3-Staff-93-b Counts'!AP87</f>
        <v>1.6875</v>
      </c>
      <c r="O10" s="34">
        <f>'3-Staff-93-b Counts'!AQ87</f>
        <v>1.9375</v>
      </c>
      <c r="P10" s="35">
        <f>'3-Staff-93-b Counts'!AR87</f>
        <v>2</v>
      </c>
      <c r="R10" s="36">
        <f t="shared" si="3"/>
        <v>-0.1875</v>
      </c>
      <c r="S10" s="34">
        <f t="shared" si="3"/>
        <v>-0.9375</v>
      </c>
      <c r="T10" s="34">
        <f t="shared" si="3"/>
        <v>-1</v>
      </c>
      <c r="U10" s="34">
        <f t="shared" si="3"/>
        <v>-0.8125</v>
      </c>
      <c r="V10" s="34">
        <f t="shared" si="3"/>
        <v>-0.5625</v>
      </c>
      <c r="W10" s="35">
        <f t="shared" si="3"/>
        <v>-0.5</v>
      </c>
      <c r="X10" s="196">
        <f t="shared" si="4"/>
        <v>-0.17647058823529413</v>
      </c>
      <c r="Y10" s="195">
        <f t="shared" si="4"/>
        <v>-0.40540540540540543</v>
      </c>
      <c r="Z10" s="195">
        <f t="shared" si="4"/>
        <v>-0.4</v>
      </c>
      <c r="AA10" s="195">
        <f t="shared" si="4"/>
        <v>-0.32500000000000001</v>
      </c>
      <c r="AB10" s="195">
        <f t="shared" si="4"/>
        <v>-0.22500000000000001</v>
      </c>
      <c r="AC10" s="194">
        <f t="shared" si="4"/>
        <v>-0.2</v>
      </c>
    </row>
    <row r="11" spans="1:29" x14ac:dyDescent="0.3">
      <c r="B11" s="3" t="s">
        <v>10</v>
      </c>
      <c r="C11" t="s">
        <v>106</v>
      </c>
      <c r="I11" s="2"/>
      <c r="K11" s="36"/>
      <c r="L11" s="34"/>
      <c r="M11" s="34"/>
      <c r="N11" s="34"/>
      <c r="O11" s="34"/>
      <c r="P11" s="35"/>
      <c r="R11" s="3"/>
      <c r="W11" s="2"/>
      <c r="X11" s="196"/>
      <c r="Y11" s="195"/>
      <c r="Z11" s="195"/>
      <c r="AA11" s="195"/>
      <c r="AB11" s="195"/>
      <c r="AC11" s="194"/>
    </row>
    <row r="12" spans="1:29" x14ac:dyDescent="0.3">
      <c r="B12" s="3"/>
      <c r="C12" t="s">
        <v>109</v>
      </c>
      <c r="I12" s="2"/>
      <c r="K12" s="36"/>
      <c r="L12" s="34"/>
      <c r="M12" s="34"/>
      <c r="N12" s="34"/>
      <c r="O12" s="34"/>
      <c r="P12" s="35"/>
      <c r="R12" s="3"/>
      <c r="W12" s="2"/>
      <c r="X12" s="196"/>
      <c r="Y12" s="195"/>
      <c r="Z12" s="195"/>
      <c r="AA12" s="195"/>
      <c r="AB12" s="195"/>
      <c r="AC12" s="194"/>
    </row>
    <row r="13" spans="1:29" x14ac:dyDescent="0.3">
      <c r="B13" s="3"/>
      <c r="C13" t="s">
        <v>108</v>
      </c>
      <c r="I13" s="2"/>
      <c r="K13" s="36"/>
      <c r="L13" s="34"/>
      <c r="M13" s="34"/>
      <c r="N13" s="34"/>
      <c r="O13" s="34"/>
      <c r="P13" s="35"/>
      <c r="R13" s="3"/>
      <c r="W13" s="2"/>
      <c r="X13" s="196"/>
      <c r="Y13" s="195"/>
      <c r="Z13" s="195"/>
      <c r="AA13" s="195"/>
      <c r="AB13" s="195"/>
      <c r="AC13" s="194"/>
    </row>
    <row r="14" spans="1:29" x14ac:dyDescent="0.3">
      <c r="B14" s="3"/>
      <c r="I14" s="2"/>
      <c r="K14" s="36"/>
      <c r="L14" s="34"/>
      <c r="M14" s="34"/>
      <c r="N14" s="34"/>
      <c r="O14" s="34"/>
      <c r="P14" s="35"/>
      <c r="R14" s="3"/>
      <c r="W14" s="2"/>
      <c r="X14" s="196"/>
      <c r="Y14" s="195"/>
      <c r="Z14" s="195"/>
      <c r="AA14" s="195"/>
      <c r="AB14" s="195"/>
      <c r="AC14" s="194"/>
    </row>
    <row r="15" spans="1:29" x14ac:dyDescent="0.3">
      <c r="B15" s="3"/>
      <c r="I15" s="2"/>
      <c r="K15" s="36"/>
      <c r="L15" s="34"/>
      <c r="M15" s="34"/>
      <c r="N15" s="34"/>
      <c r="O15" s="34"/>
      <c r="P15" s="35"/>
      <c r="R15" s="3"/>
      <c r="W15" s="2"/>
      <c r="X15" s="196"/>
      <c r="Y15" s="195"/>
      <c r="Z15" s="195"/>
      <c r="AA15" s="195"/>
      <c r="AB15" s="195"/>
      <c r="AC15" s="194"/>
    </row>
    <row r="16" spans="1:29" x14ac:dyDescent="0.3">
      <c r="B16" s="201"/>
      <c r="C16" s="200"/>
      <c r="D16" s="198">
        <v>2026</v>
      </c>
      <c r="E16" s="198">
        <v>2027</v>
      </c>
      <c r="F16" s="198">
        <v>2028</v>
      </c>
      <c r="G16" s="198">
        <v>2029</v>
      </c>
      <c r="H16" s="198">
        <v>2030</v>
      </c>
      <c r="I16" s="197">
        <v>2031</v>
      </c>
      <c r="K16" s="221">
        <f t="shared" ref="K16:P16" si="5">D16</f>
        <v>2026</v>
      </c>
      <c r="L16" s="222">
        <f t="shared" si="5"/>
        <v>2027</v>
      </c>
      <c r="M16" s="222">
        <f t="shared" si="5"/>
        <v>2028</v>
      </c>
      <c r="N16" s="222">
        <f t="shared" si="5"/>
        <v>2029</v>
      </c>
      <c r="O16" s="222">
        <f t="shared" si="5"/>
        <v>2030</v>
      </c>
      <c r="P16" s="223">
        <f t="shared" si="5"/>
        <v>2031</v>
      </c>
      <c r="R16" s="199">
        <f t="shared" ref="R16:W16" si="6">K16</f>
        <v>2026</v>
      </c>
      <c r="S16" s="198">
        <f t="shared" si="6"/>
        <v>2027</v>
      </c>
      <c r="T16" s="198">
        <f t="shared" si="6"/>
        <v>2028</v>
      </c>
      <c r="U16" s="198">
        <f t="shared" si="6"/>
        <v>2029</v>
      </c>
      <c r="V16" s="198">
        <f t="shared" si="6"/>
        <v>2030</v>
      </c>
      <c r="W16" s="197">
        <f t="shared" si="6"/>
        <v>2031</v>
      </c>
      <c r="X16" s="199">
        <f t="shared" ref="X16:AC16" si="7">R16</f>
        <v>2026</v>
      </c>
      <c r="Y16" s="198">
        <f t="shared" si="7"/>
        <v>2027</v>
      </c>
      <c r="Z16" s="198">
        <f t="shared" si="7"/>
        <v>2028</v>
      </c>
      <c r="AA16" s="198">
        <f t="shared" si="7"/>
        <v>2029</v>
      </c>
      <c r="AB16" s="198">
        <f t="shared" si="7"/>
        <v>2030</v>
      </c>
      <c r="AC16" s="197">
        <f t="shared" si="7"/>
        <v>2031</v>
      </c>
    </row>
    <row r="17" spans="1:29" x14ac:dyDescent="0.3">
      <c r="B17" s="3" t="s">
        <v>111</v>
      </c>
      <c r="C17" t="s">
        <v>106</v>
      </c>
      <c r="D17" s="34">
        <v>42830972.129799999</v>
      </c>
      <c r="E17" s="34">
        <v>102912193.98119999</v>
      </c>
      <c r="F17" s="34">
        <v>127313595.1129</v>
      </c>
      <c r="G17" s="34">
        <v>137032602.80849999</v>
      </c>
      <c r="H17" s="34">
        <v>139870421.89120001</v>
      </c>
      <c r="I17" s="35">
        <v>140244483.45339999</v>
      </c>
      <c r="K17" s="36">
        <f>'3-VECC-38Part b) kWh'!M9</f>
        <v>22256099.083128273</v>
      </c>
      <c r="L17" s="34">
        <f>'3-VECC-38Part b) kWh'!N9</f>
        <v>54808650.386223629</v>
      </c>
      <c r="M17" s="34">
        <f>'3-VECC-38Part b) kWh'!O9</f>
        <v>67221777.494386658</v>
      </c>
      <c r="N17" s="34">
        <f>'3-VECC-38Part b) kWh'!P9</f>
        <v>72846233.766971573</v>
      </c>
      <c r="O17" s="34">
        <f>'3-VECC-38Part b) kWh'!Q9</f>
        <v>77569541.730598301</v>
      </c>
      <c r="P17" s="35">
        <f>'3-VECC-38Part b) kWh'!R9</f>
        <v>78819767.898167163</v>
      </c>
      <c r="R17" s="36">
        <f t="shared" ref="R17:R25" si="8">K17-D17</f>
        <v>-20574873.046671726</v>
      </c>
      <c r="S17" s="34">
        <f t="shared" ref="S17:S25" si="9">L17-E17</f>
        <v>-48103543.594976366</v>
      </c>
      <c r="T17" s="34">
        <f t="shared" ref="T17:T25" si="10">M17-F17</f>
        <v>-60091817.618513346</v>
      </c>
      <c r="U17" s="34">
        <f t="shared" ref="U17:U25" si="11">N17-G17</f>
        <v>-64186369.041528419</v>
      </c>
      <c r="V17" s="34">
        <f t="shared" ref="V17:V25" si="12">O17-H17</f>
        <v>-62300880.160601705</v>
      </c>
      <c r="W17" s="35">
        <f t="shared" ref="W17:W25" si="13">P17-I17</f>
        <v>-61424715.555232823</v>
      </c>
      <c r="X17" s="196">
        <f t="shared" ref="X17:X25" si="14">R17/D17</f>
        <v>-0.48037371144225299</v>
      </c>
      <c r="Y17" s="195">
        <f t="shared" ref="Y17:Y25" si="15">S17/E17</f>
        <v>-0.46742316662458799</v>
      </c>
      <c r="Z17" s="195">
        <f t="shared" ref="Z17:Z25" si="16">T17/F17</f>
        <v>-0.47199843477222303</v>
      </c>
      <c r="AA17" s="195">
        <f t="shared" ref="AA17:AA25" si="17">U17/G17</f>
        <v>-0.46840217383324056</v>
      </c>
      <c r="AB17" s="195">
        <f t="shared" ref="AB17:AB25" si="18">V17/H17</f>
        <v>-0.44541854752581816</v>
      </c>
      <c r="AC17" s="194">
        <f t="shared" ref="AC17:AC25" si="19">W17/I17</f>
        <v>-0.43798311379315569</v>
      </c>
    </row>
    <row r="18" spans="1:29" x14ac:dyDescent="0.3">
      <c r="B18" s="3"/>
      <c r="C18" t="s">
        <v>109</v>
      </c>
      <c r="D18" s="34">
        <v>103684.27499999999</v>
      </c>
      <c r="E18" s="34">
        <v>249127.57500000001</v>
      </c>
      <c r="F18" s="34">
        <v>308197.95</v>
      </c>
      <c r="G18" s="34">
        <v>331725.51</v>
      </c>
      <c r="H18" s="34">
        <v>338595.24</v>
      </c>
      <c r="I18" s="35">
        <v>339500.76</v>
      </c>
      <c r="K18" s="36">
        <f>'3-Staff-93-b Billed kW'!AS82</f>
        <v>53877.074999999997</v>
      </c>
      <c r="L18" s="34">
        <f>'3-Staff-93-b Billed kW'!AT82</f>
        <v>132679.57500000001</v>
      </c>
      <c r="M18" s="34">
        <f>'3-Staff-93-b Billed kW'!AU82</f>
        <v>162729.00000000003</v>
      </c>
      <c r="N18" s="34">
        <f>'3-Staff-93-b Billed kW'!AV82</f>
        <v>176344.56000000003</v>
      </c>
      <c r="O18" s="34">
        <f>'3-Staff-93-b Billed kW'!AW82</f>
        <v>187778.64</v>
      </c>
      <c r="P18" s="35">
        <f>'3-Staff-93-b Billed kW'!AX82</f>
        <v>190805.16000000003</v>
      </c>
      <c r="R18" s="36">
        <f t="shared" si="8"/>
        <v>-49807.199999999997</v>
      </c>
      <c r="S18" s="34">
        <f t="shared" si="9"/>
        <v>-116448</v>
      </c>
      <c r="T18" s="34">
        <f t="shared" si="10"/>
        <v>-145468.94999999998</v>
      </c>
      <c r="U18" s="34">
        <f t="shared" si="11"/>
        <v>-155380.94999999998</v>
      </c>
      <c r="V18" s="34">
        <f t="shared" si="12"/>
        <v>-150816.59999999998</v>
      </c>
      <c r="W18" s="35">
        <f t="shared" si="13"/>
        <v>-148695.59999999998</v>
      </c>
      <c r="X18" s="196">
        <f t="shared" si="14"/>
        <v>-0.48037371144274288</v>
      </c>
      <c r="Y18" s="195">
        <f t="shared" si="15"/>
        <v>-0.46742316662456973</v>
      </c>
      <c r="Z18" s="195">
        <f t="shared" si="16"/>
        <v>-0.47199843477219749</v>
      </c>
      <c r="AA18" s="195">
        <f t="shared" si="17"/>
        <v>-0.4684021738334202</v>
      </c>
      <c r="AB18" s="195">
        <f t="shared" si="18"/>
        <v>-0.44541854752594862</v>
      </c>
      <c r="AC18" s="194">
        <f t="shared" si="19"/>
        <v>-0.437983113793324</v>
      </c>
    </row>
    <row r="19" spans="1:29" x14ac:dyDescent="0.3">
      <c r="B19" s="3"/>
      <c r="C19" t="s">
        <v>108</v>
      </c>
      <c r="D19" s="34">
        <v>5.1375000000000002</v>
      </c>
      <c r="E19" s="34">
        <v>11.862500000000001</v>
      </c>
      <c r="F19" s="34">
        <v>13.875</v>
      </c>
      <c r="G19" s="34">
        <v>14.4</v>
      </c>
      <c r="H19" s="34">
        <v>14.5</v>
      </c>
      <c r="I19" s="35">
        <v>14.5</v>
      </c>
      <c r="K19" s="36">
        <f>'3-Staff-93-b Counts'!AM82</f>
        <v>4.4124999999999996</v>
      </c>
      <c r="L19" s="34">
        <f>'3-Staff-93-b Counts'!AN82</f>
        <v>9.5625</v>
      </c>
      <c r="M19" s="34">
        <f>'3-Staff-93-b Counts'!AO82</f>
        <v>11.500000000000002</v>
      </c>
      <c r="N19" s="34">
        <f>'3-Staff-93-b Counts'!AP82</f>
        <v>12.000000000000002</v>
      </c>
      <c r="O19" s="34">
        <f>'3-Staff-93-b Counts'!AQ82</f>
        <v>12.400000000000002</v>
      </c>
      <c r="P19" s="35">
        <f>'3-Staff-93-b Counts'!AR82</f>
        <v>12.500000000000002</v>
      </c>
      <c r="R19" s="36">
        <f t="shared" si="8"/>
        <v>-0.72500000000000053</v>
      </c>
      <c r="S19" s="34">
        <f t="shared" si="9"/>
        <v>-2.3000000000000007</v>
      </c>
      <c r="T19" s="34">
        <f t="shared" si="10"/>
        <v>-2.3749999999999982</v>
      </c>
      <c r="U19" s="34">
        <f t="shared" si="11"/>
        <v>-2.3999999999999986</v>
      </c>
      <c r="V19" s="34">
        <f t="shared" si="12"/>
        <v>-2.0999999999999979</v>
      </c>
      <c r="W19" s="35">
        <f t="shared" si="13"/>
        <v>-1.9999999999999982</v>
      </c>
      <c r="X19" s="196">
        <f t="shared" si="14"/>
        <v>-0.14111922141119232</v>
      </c>
      <c r="Y19" s="195">
        <f t="shared" si="15"/>
        <v>-0.19388830347734462</v>
      </c>
      <c r="Z19" s="195">
        <f t="shared" si="16"/>
        <v>-0.17117117117117103</v>
      </c>
      <c r="AA19" s="195">
        <f t="shared" si="17"/>
        <v>-0.16666666666666657</v>
      </c>
      <c r="AB19" s="195">
        <f t="shared" si="18"/>
        <v>-0.1448275862068964</v>
      </c>
      <c r="AC19" s="194">
        <f t="shared" si="19"/>
        <v>-0.13793103448275851</v>
      </c>
    </row>
    <row r="20" spans="1:29" x14ac:dyDescent="0.3">
      <c r="B20" s="3" t="s">
        <v>110</v>
      </c>
      <c r="C20" t="s">
        <v>106</v>
      </c>
      <c r="D20" s="34">
        <v>21255699.266600002</v>
      </c>
      <c r="E20" s="34">
        <v>56423215.258599997</v>
      </c>
      <c r="F20" s="34">
        <v>82823932.7729</v>
      </c>
      <c r="G20" s="34">
        <v>97628363.048800007</v>
      </c>
      <c r="H20" s="34">
        <v>101849113.36669999</v>
      </c>
      <c r="I20" s="35">
        <v>107657042.8822</v>
      </c>
      <c r="K20" s="36">
        <f>'3-VECC-38Part b) kWh'!M10</f>
        <v>28534009.644845374</v>
      </c>
      <c r="L20" s="34">
        <f>'3-VECC-38Part b) kWh'!N10</f>
        <v>69547833.174700856</v>
      </c>
      <c r="M20" s="34">
        <f>'3-VECC-38Part b) kWh'!O10</f>
        <v>90982907.256685749</v>
      </c>
      <c r="N20" s="34">
        <f>'3-VECC-38Part b) kWh'!P10</f>
        <v>103291933.94969945</v>
      </c>
      <c r="O20" s="34">
        <f>'3-VECC-38Part b) kWh'!Q10</f>
        <v>108550921.27650881</v>
      </c>
      <c r="P20" s="35">
        <f>'3-VECC-38Part b) kWh'!R10</f>
        <v>114358850.7920543</v>
      </c>
      <c r="R20" s="36">
        <f t="shared" si="8"/>
        <v>7278310.3782453723</v>
      </c>
      <c r="S20" s="34">
        <f t="shared" si="9"/>
        <v>13124617.91610086</v>
      </c>
      <c r="T20" s="34">
        <f t="shared" si="10"/>
        <v>8158974.4837857485</v>
      </c>
      <c r="U20" s="34">
        <f t="shared" si="11"/>
        <v>5663570.9008994401</v>
      </c>
      <c r="V20" s="34">
        <f t="shared" si="12"/>
        <v>6701807.9098088145</v>
      </c>
      <c r="W20" s="35">
        <f t="shared" si="13"/>
        <v>6701807.9098542929</v>
      </c>
      <c r="X20" s="196">
        <f t="shared" si="14"/>
        <v>0.34241688720549862</v>
      </c>
      <c r="Y20" s="195">
        <f t="shared" si="15"/>
        <v>0.23261024484244386</v>
      </c>
      <c r="Z20" s="195">
        <f t="shared" si="16"/>
        <v>9.8509865574209557E-2</v>
      </c>
      <c r="AA20" s="195">
        <f t="shared" si="17"/>
        <v>5.8011531936354159E-2</v>
      </c>
      <c r="AB20" s="195">
        <f t="shared" si="18"/>
        <v>6.5801337765989815E-2</v>
      </c>
      <c r="AC20" s="194">
        <f t="shared" si="19"/>
        <v>6.2251458245862416E-2</v>
      </c>
    </row>
    <row r="21" spans="1:29" x14ac:dyDescent="0.3">
      <c r="B21" s="3"/>
      <c r="C21" t="s">
        <v>109</v>
      </c>
      <c r="D21" s="34">
        <v>47894.25</v>
      </c>
      <c r="E21" s="34">
        <v>127135.2</v>
      </c>
      <c r="F21" s="34">
        <v>186622.42499999999</v>
      </c>
      <c r="G21" s="34">
        <v>219980.4</v>
      </c>
      <c r="H21" s="34">
        <v>229490.77499999999</v>
      </c>
      <c r="I21" s="35">
        <v>242577.45</v>
      </c>
      <c r="K21" s="36">
        <f>'3-Staff-93-b Billed kW'!AS83</f>
        <v>64294.049999999996</v>
      </c>
      <c r="L21" s="34">
        <f>'3-Staff-93-b Billed kW'!AT83</f>
        <v>156708.15</v>
      </c>
      <c r="M21" s="34">
        <f>'3-Staff-93-b Billed kW'!AU83</f>
        <v>205006.57499999998</v>
      </c>
      <c r="N21" s="34">
        <f>'3-Staff-93-b Billed kW'!AV83</f>
        <v>232741.8</v>
      </c>
      <c r="O21" s="34">
        <f>'3-Staff-93-b Billed kW'!AW83</f>
        <v>244591.57500000001</v>
      </c>
      <c r="P21" s="35">
        <f>'3-Staff-93-b Billed kW'!AX83</f>
        <v>257678.25</v>
      </c>
      <c r="R21" s="36">
        <f t="shared" si="8"/>
        <v>16399.799999999996</v>
      </c>
      <c r="S21" s="34">
        <f t="shared" si="9"/>
        <v>29572.949999999997</v>
      </c>
      <c r="T21" s="34">
        <f t="shared" si="10"/>
        <v>18384.149999999994</v>
      </c>
      <c r="U21" s="34">
        <f t="shared" si="11"/>
        <v>12761.399999999994</v>
      </c>
      <c r="V21" s="34">
        <f t="shared" si="12"/>
        <v>15100.800000000017</v>
      </c>
      <c r="W21" s="35">
        <f t="shared" si="13"/>
        <v>15100.799999999988</v>
      </c>
      <c r="X21" s="196">
        <f t="shared" si="14"/>
        <v>0.3424168872046226</v>
      </c>
      <c r="Y21" s="195">
        <f t="shared" si="15"/>
        <v>0.23261024484171181</v>
      </c>
      <c r="Z21" s="195">
        <f t="shared" si="16"/>
        <v>9.8509865574836444E-2</v>
      </c>
      <c r="AA21" s="195">
        <f t="shared" si="17"/>
        <v>5.8011531936481592E-2</v>
      </c>
      <c r="AB21" s="195">
        <f t="shared" si="18"/>
        <v>6.5801337766191334E-2</v>
      </c>
      <c r="AC21" s="194">
        <f t="shared" si="19"/>
        <v>6.2251458245603568E-2</v>
      </c>
    </row>
    <row r="22" spans="1:29" x14ac:dyDescent="0.3">
      <c r="A22" t="s">
        <v>9</v>
      </c>
      <c r="B22" s="3"/>
      <c r="C22" t="s">
        <v>108</v>
      </c>
      <c r="D22" s="34">
        <v>1.25</v>
      </c>
      <c r="E22" s="34">
        <v>3.05</v>
      </c>
      <c r="F22" s="34">
        <v>3.8875000000000002</v>
      </c>
      <c r="G22" s="34">
        <v>4.2374999999999998</v>
      </c>
      <c r="H22" s="34">
        <v>4.3</v>
      </c>
      <c r="I22" s="35">
        <v>4.3</v>
      </c>
      <c r="K22" s="36">
        <f>'3-Staff-93-b Counts'!AM83</f>
        <v>1.05</v>
      </c>
      <c r="L22" s="34">
        <f>'3-Staff-93-b Counts'!AN83</f>
        <v>2.4500000000000002</v>
      </c>
      <c r="M22" s="34">
        <f>'3-Staff-93-b Counts'!AO83</f>
        <v>2.9874999999999998</v>
      </c>
      <c r="N22" s="34">
        <f>'3-Staff-93-b Counts'!AP83</f>
        <v>3.2374999999999998</v>
      </c>
      <c r="O22" s="34">
        <f>'3-Staff-93-b Counts'!AQ83</f>
        <v>3.3</v>
      </c>
      <c r="P22" s="35">
        <f>'3-Staff-93-b Counts'!AR83</f>
        <v>3.3</v>
      </c>
      <c r="R22" s="36">
        <f t="shared" si="8"/>
        <v>-0.19999999999999996</v>
      </c>
      <c r="S22" s="34">
        <f t="shared" si="9"/>
        <v>-0.59999999999999964</v>
      </c>
      <c r="T22" s="34">
        <f t="shared" si="10"/>
        <v>-0.90000000000000036</v>
      </c>
      <c r="U22" s="34">
        <f t="shared" si="11"/>
        <v>-1</v>
      </c>
      <c r="V22" s="34">
        <f t="shared" si="12"/>
        <v>-1</v>
      </c>
      <c r="W22" s="35">
        <f t="shared" si="13"/>
        <v>-1</v>
      </c>
      <c r="X22" s="196">
        <f t="shared" si="14"/>
        <v>-0.15999999999999998</v>
      </c>
      <c r="Y22" s="195">
        <f t="shared" si="15"/>
        <v>-0.19672131147540972</v>
      </c>
      <c r="Z22" s="195">
        <f t="shared" si="16"/>
        <v>-0.23151125401929268</v>
      </c>
      <c r="AA22" s="195">
        <f t="shared" si="17"/>
        <v>-0.2359882005899705</v>
      </c>
      <c r="AB22" s="195">
        <f t="shared" si="18"/>
        <v>-0.23255813953488372</v>
      </c>
      <c r="AC22" s="194">
        <f t="shared" si="19"/>
        <v>-0.23255813953488372</v>
      </c>
    </row>
    <row r="23" spans="1:29" x14ac:dyDescent="0.3">
      <c r="B23" s="3" t="s">
        <v>10</v>
      </c>
      <c r="C23" t="s">
        <v>106</v>
      </c>
      <c r="D23" s="34">
        <v>23648220.5473</v>
      </c>
      <c r="E23" s="34">
        <v>95144469.202500001</v>
      </c>
      <c r="F23" s="34">
        <v>177564440.8457</v>
      </c>
      <c r="G23" s="34">
        <v>216780862.04010001</v>
      </c>
      <c r="H23" s="34">
        <v>221425339.69929999</v>
      </c>
      <c r="I23" s="35">
        <v>221425339.69929999</v>
      </c>
      <c r="K23" s="36">
        <f>'3-VECC-38Part b) kWh'!M11</f>
        <v>38561682.543829359</v>
      </c>
      <c r="L23" s="34">
        <f>'3-VECC-38Part b) kWh'!N11</f>
        <v>110891194.72422493</v>
      </c>
      <c r="M23" s="34">
        <f>'3-VECC-38Part b) kWh'!O11</f>
        <v>196582736.43055192</v>
      </c>
      <c r="N23" s="34">
        <f>'3-VECC-38Part b) kWh'!P11</f>
        <v>272491150.39570493</v>
      </c>
      <c r="O23" s="34">
        <f>'3-VECC-38Part b) kWh'!Q11</f>
        <v>301120329.95021892</v>
      </c>
      <c r="P23" s="35">
        <f>'3-VECC-38Part b) kWh'!R11</f>
        <v>305764807.60934061</v>
      </c>
      <c r="R23" s="36">
        <f t="shared" si="8"/>
        <v>14913461.996529359</v>
      </c>
      <c r="S23" s="34">
        <f t="shared" si="9"/>
        <v>15746725.521724924</v>
      </c>
      <c r="T23" s="34">
        <f t="shared" si="10"/>
        <v>19018295.584851921</v>
      </c>
      <c r="U23" s="34">
        <f t="shared" si="11"/>
        <v>55710288.355604917</v>
      </c>
      <c r="V23" s="34">
        <f t="shared" si="12"/>
        <v>79694990.250918925</v>
      </c>
      <c r="W23" s="35">
        <f t="shared" si="13"/>
        <v>84339467.910040617</v>
      </c>
      <c r="X23" s="196">
        <f t="shared" si="14"/>
        <v>0.63063780916201251</v>
      </c>
      <c r="Y23" s="195">
        <f t="shared" si="15"/>
        <v>0.16550331988515804</v>
      </c>
      <c r="Z23" s="195">
        <f t="shared" si="16"/>
        <v>0.1071064425640179</v>
      </c>
      <c r="AA23" s="195">
        <f t="shared" si="17"/>
        <v>0.25698896033220708</v>
      </c>
      <c r="AB23" s="195">
        <f t="shared" si="18"/>
        <v>0.3599181121688525</v>
      </c>
      <c r="AC23" s="194">
        <f t="shared" si="19"/>
        <v>0.3808934786983969</v>
      </c>
    </row>
    <row r="24" spans="1:29" x14ac:dyDescent="0.3">
      <c r="B24" s="3"/>
      <c r="C24" t="s">
        <v>109</v>
      </c>
      <c r="D24" s="34">
        <v>40097.025000000001</v>
      </c>
      <c r="E24" s="34">
        <v>161323.35</v>
      </c>
      <c r="F24" s="34">
        <v>301071.52500000002</v>
      </c>
      <c r="G24" s="34">
        <v>367565.4</v>
      </c>
      <c r="H24" s="34">
        <v>375440.4</v>
      </c>
      <c r="I24" s="35">
        <v>375440.4</v>
      </c>
      <c r="K24" s="36">
        <f>'3-Staff-93-b Billed kW'!AS84</f>
        <v>65383.724999999991</v>
      </c>
      <c r="L24" s="34">
        <f>'3-Staff-93-b Billed kW'!AT84</f>
        <v>188022.9</v>
      </c>
      <c r="M24" s="34">
        <f>'3-Staff-93-b Billed kW'!AU84</f>
        <v>333318.22499999998</v>
      </c>
      <c r="N24" s="34">
        <f>'3-Staff-93-b Billed kW'!AV84</f>
        <v>462025.64999999997</v>
      </c>
      <c r="O24" s="34">
        <f>'3-Staff-93-b Billed kW'!AW84</f>
        <v>510568.19999999995</v>
      </c>
      <c r="P24" s="35">
        <f>'3-Staff-93-b Billed kW'!AX84</f>
        <v>518443.19999999995</v>
      </c>
      <c r="R24" s="36">
        <f t="shared" si="8"/>
        <v>25286.69999999999</v>
      </c>
      <c r="S24" s="34">
        <f t="shared" si="9"/>
        <v>26699.549999999988</v>
      </c>
      <c r="T24" s="34">
        <f t="shared" si="10"/>
        <v>32246.699999999953</v>
      </c>
      <c r="U24" s="34">
        <f t="shared" si="11"/>
        <v>94460.249999999942</v>
      </c>
      <c r="V24" s="34">
        <f t="shared" si="12"/>
        <v>135127.79999999993</v>
      </c>
      <c r="W24" s="35">
        <f t="shared" si="13"/>
        <v>143002.79999999993</v>
      </c>
      <c r="X24" s="196">
        <f t="shared" si="14"/>
        <v>0.63063780916414591</v>
      </c>
      <c r="Y24" s="195">
        <f t="shared" si="15"/>
        <v>0.16550331988518704</v>
      </c>
      <c r="Z24" s="195">
        <f t="shared" si="16"/>
        <v>0.10710644256377268</v>
      </c>
      <c r="AA24" s="195">
        <f t="shared" si="17"/>
        <v>0.25698896033195706</v>
      </c>
      <c r="AB24" s="195">
        <f t="shared" si="18"/>
        <v>0.35991811216906844</v>
      </c>
      <c r="AC24" s="194">
        <f t="shared" si="19"/>
        <v>0.38089347869861612</v>
      </c>
    </row>
    <row r="25" spans="1:29" ht="15" thickBot="1" x14ac:dyDescent="0.35">
      <c r="B25" s="7"/>
      <c r="C25" s="4" t="s">
        <v>108</v>
      </c>
      <c r="D25" s="192">
        <v>0.1875</v>
      </c>
      <c r="E25" s="192">
        <v>0.625</v>
      </c>
      <c r="F25" s="192">
        <v>0.9375</v>
      </c>
      <c r="G25" s="192">
        <v>1</v>
      </c>
      <c r="H25" s="192">
        <v>1</v>
      </c>
      <c r="I25" s="191">
        <v>1</v>
      </c>
      <c r="K25" s="193">
        <f>'3-Staff-93-b Counts'!AM84</f>
        <v>0.5</v>
      </c>
      <c r="L25" s="192">
        <f>'3-Staff-93-b Counts'!AN84</f>
        <v>0.6875</v>
      </c>
      <c r="M25" s="192">
        <f>'3-Staff-93-b Counts'!AO84</f>
        <v>1.125</v>
      </c>
      <c r="N25" s="192">
        <f>'3-Staff-93-b Counts'!AP84</f>
        <v>1.4375</v>
      </c>
      <c r="O25" s="192">
        <f>'3-Staff-93-b Counts'!AQ84</f>
        <v>1.5</v>
      </c>
      <c r="P25" s="191">
        <f>'3-Staff-93-b Counts'!AR84</f>
        <v>1.5</v>
      </c>
      <c r="R25" s="193">
        <f t="shared" si="8"/>
        <v>0.3125</v>
      </c>
      <c r="S25" s="192">
        <f t="shared" si="9"/>
        <v>6.25E-2</v>
      </c>
      <c r="T25" s="192">
        <f t="shared" si="10"/>
        <v>0.1875</v>
      </c>
      <c r="U25" s="192">
        <f t="shared" si="11"/>
        <v>0.4375</v>
      </c>
      <c r="V25" s="192">
        <f t="shared" si="12"/>
        <v>0.5</v>
      </c>
      <c r="W25" s="191">
        <f t="shared" si="13"/>
        <v>0.5</v>
      </c>
      <c r="X25" s="190">
        <f t="shared" si="14"/>
        <v>1.6666666666666667</v>
      </c>
      <c r="Y25" s="189">
        <f t="shared" si="15"/>
        <v>0.1</v>
      </c>
      <c r="Z25" s="189">
        <f t="shared" si="16"/>
        <v>0.2</v>
      </c>
      <c r="AA25" s="189">
        <f t="shared" si="17"/>
        <v>0.4375</v>
      </c>
      <c r="AB25" s="189">
        <f t="shared" si="18"/>
        <v>0.5</v>
      </c>
      <c r="AC25" s="188">
        <f t="shared" si="19"/>
        <v>0.5</v>
      </c>
    </row>
    <row r="27" spans="1:29" x14ac:dyDescent="0.3">
      <c r="B27" s="9"/>
      <c r="C27" t="str">
        <f>C17</f>
        <v>kWh</v>
      </c>
      <c r="D27" s="34">
        <f t="shared" ref="D27:I29" si="20">D5+D8+D17+D20+D23</f>
        <v>118808300.9842</v>
      </c>
      <c r="E27" s="34">
        <f t="shared" si="20"/>
        <v>333011951.51679999</v>
      </c>
      <c r="F27" s="34">
        <f t="shared" si="20"/>
        <v>489513401.03859997</v>
      </c>
      <c r="G27" s="34">
        <f t="shared" si="20"/>
        <v>568434180.67490005</v>
      </c>
      <c r="H27" s="34">
        <f t="shared" si="20"/>
        <v>595974743.43569994</v>
      </c>
      <c r="I27" s="34">
        <f t="shared" si="20"/>
        <v>612676270.11669993</v>
      </c>
      <c r="K27" s="34">
        <f t="shared" ref="K27:P29" si="21">K5+K8+K17+K20+K23</f>
        <v>113942880.37292588</v>
      </c>
      <c r="L27" s="34">
        <f t="shared" si="21"/>
        <v>302839737.04675525</v>
      </c>
      <c r="M27" s="34">
        <f t="shared" si="21"/>
        <v>448842979.78937078</v>
      </c>
      <c r="N27" s="34">
        <f t="shared" si="21"/>
        <v>562327016.67389858</v>
      </c>
      <c r="O27" s="34">
        <f t="shared" si="21"/>
        <v>616748865.54497981</v>
      </c>
      <c r="P27" s="34">
        <f t="shared" si="21"/>
        <v>638459642.83184218</v>
      </c>
      <c r="R27" s="34">
        <f t="shared" ref="R27:W29" si="22">K27-D27</f>
        <v>-4865420.6112741232</v>
      </c>
      <c r="S27" s="34">
        <f t="shared" si="22"/>
        <v>-30172214.470044732</v>
      </c>
      <c r="T27" s="34">
        <f t="shared" si="22"/>
        <v>-40670421.249229193</v>
      </c>
      <c r="U27" s="34">
        <f t="shared" si="22"/>
        <v>-6107164.0010014772</v>
      </c>
      <c r="V27" s="34">
        <f t="shared" si="22"/>
        <v>20774122.109279871</v>
      </c>
      <c r="W27" s="34">
        <f t="shared" si="22"/>
        <v>25783372.71514225</v>
      </c>
      <c r="X27" s="187">
        <f t="shared" ref="X27:AC29" si="23">R27/D27</f>
        <v>-4.0951857496229684E-2</v>
      </c>
      <c r="Y27" s="187">
        <f t="shared" si="23"/>
        <v>-9.060399884333456E-2</v>
      </c>
      <c r="Z27" s="187">
        <f t="shared" si="23"/>
        <v>-8.308336638575943E-2</v>
      </c>
      <c r="AA27" s="187">
        <f t="shared" si="23"/>
        <v>-1.0743836680880909E-2</v>
      </c>
      <c r="AB27" s="187">
        <f t="shared" si="23"/>
        <v>3.4857386723337214E-2</v>
      </c>
      <c r="AC27" s="187">
        <f t="shared" si="23"/>
        <v>4.2083191356882724E-2</v>
      </c>
    </row>
    <row r="28" spans="1:29" x14ac:dyDescent="0.3">
      <c r="C28" t="str">
        <f>C18</f>
        <v>kW</v>
      </c>
      <c r="D28" s="34">
        <f t="shared" si="20"/>
        <v>261887.62499999997</v>
      </c>
      <c r="E28" s="34">
        <f t="shared" si="20"/>
        <v>715614.97499999998</v>
      </c>
      <c r="F28" s="34">
        <f t="shared" si="20"/>
        <v>1027242.3750000001</v>
      </c>
      <c r="G28" s="34">
        <f t="shared" si="20"/>
        <v>1185168.885</v>
      </c>
      <c r="H28" s="34">
        <f t="shared" si="20"/>
        <v>1244493.99</v>
      </c>
      <c r="I28" s="34">
        <f t="shared" si="20"/>
        <v>1281250.71</v>
      </c>
      <c r="K28" s="34">
        <f t="shared" si="21"/>
        <v>237427.185</v>
      </c>
      <c r="L28" s="34">
        <f t="shared" si="21"/>
        <v>626889.85499999998</v>
      </c>
      <c r="M28" s="34">
        <f t="shared" si="21"/>
        <v>910350.79499999993</v>
      </c>
      <c r="N28" s="34">
        <f t="shared" si="21"/>
        <v>1123622.385</v>
      </c>
      <c r="O28" s="34">
        <f t="shared" si="21"/>
        <v>1230354.99</v>
      </c>
      <c r="P28" s="34">
        <f t="shared" si="21"/>
        <v>1276019.9099999999</v>
      </c>
      <c r="R28" s="34">
        <f t="shared" si="22"/>
        <v>-24460.439999999973</v>
      </c>
      <c r="S28" s="34">
        <f t="shared" si="22"/>
        <v>-88725.119999999995</v>
      </c>
      <c r="T28" s="34">
        <f t="shared" si="22"/>
        <v>-116891.58000000019</v>
      </c>
      <c r="U28" s="34">
        <f t="shared" si="22"/>
        <v>-61546.5</v>
      </c>
      <c r="V28" s="34">
        <f t="shared" si="22"/>
        <v>-14139</v>
      </c>
      <c r="W28" s="34">
        <f t="shared" si="22"/>
        <v>-5230.8000000000466</v>
      </c>
      <c r="X28" s="187">
        <f t="shared" si="23"/>
        <v>-9.3400518638480826E-2</v>
      </c>
      <c r="Y28" s="187">
        <f t="shared" si="23"/>
        <v>-0.12398443730163695</v>
      </c>
      <c r="Z28" s="187">
        <f t="shared" si="23"/>
        <v>-0.11379162585655618</v>
      </c>
      <c r="AA28" s="187">
        <f t="shared" si="23"/>
        <v>-5.1930573590784068E-2</v>
      </c>
      <c r="AB28" s="187">
        <f t="shared" si="23"/>
        <v>-1.1361244098896774E-2</v>
      </c>
      <c r="AC28" s="187">
        <f t="shared" si="23"/>
        <v>-4.0825733474130496E-3</v>
      </c>
    </row>
    <row r="29" spans="1:29" x14ac:dyDescent="0.3">
      <c r="C29" t="str">
        <f>C19</f>
        <v>Customers</v>
      </c>
      <c r="D29" s="34">
        <f t="shared" si="20"/>
        <v>10.862500000000001</v>
      </c>
      <c r="E29" s="34">
        <f t="shared" si="20"/>
        <v>26.425000000000001</v>
      </c>
      <c r="F29" s="34">
        <f t="shared" si="20"/>
        <v>32.737499999999997</v>
      </c>
      <c r="G29" s="34">
        <f t="shared" si="20"/>
        <v>35.049999999999997</v>
      </c>
      <c r="H29" s="34">
        <f t="shared" si="20"/>
        <v>36.362499999999997</v>
      </c>
      <c r="I29" s="34">
        <f t="shared" si="20"/>
        <v>37.512499999999996</v>
      </c>
      <c r="K29" s="34">
        <f t="shared" si="21"/>
        <v>9.5875000000000004</v>
      </c>
      <c r="L29" s="34">
        <f t="shared" si="21"/>
        <v>21.474999999999998</v>
      </c>
      <c r="M29" s="34">
        <f t="shared" si="21"/>
        <v>27.950000000000003</v>
      </c>
      <c r="N29" s="34">
        <f t="shared" si="21"/>
        <v>30.775000000000006</v>
      </c>
      <c r="O29" s="34">
        <f t="shared" si="21"/>
        <v>32.700000000000003</v>
      </c>
      <c r="P29" s="34">
        <f t="shared" si="21"/>
        <v>34.012500000000003</v>
      </c>
      <c r="R29" s="34">
        <f t="shared" si="22"/>
        <v>-1.2750000000000004</v>
      </c>
      <c r="S29" s="34">
        <f t="shared" si="22"/>
        <v>-4.9500000000000028</v>
      </c>
      <c r="T29" s="34">
        <f t="shared" si="22"/>
        <v>-4.7874999999999943</v>
      </c>
      <c r="U29" s="34">
        <f t="shared" si="22"/>
        <v>-4.2749999999999915</v>
      </c>
      <c r="V29" s="34">
        <f t="shared" si="22"/>
        <v>-3.6624999999999943</v>
      </c>
      <c r="W29" s="34">
        <f t="shared" si="22"/>
        <v>-3.4999999999999929</v>
      </c>
      <c r="X29" s="187">
        <f t="shared" si="23"/>
        <v>-0.11737629459148449</v>
      </c>
      <c r="Y29" s="187">
        <f t="shared" si="23"/>
        <v>-0.18732261116367088</v>
      </c>
      <c r="Z29" s="187">
        <f t="shared" si="23"/>
        <v>-0.14623902252768217</v>
      </c>
      <c r="AA29" s="187">
        <f t="shared" si="23"/>
        <v>-0.12196861626248194</v>
      </c>
      <c r="AB29" s="187">
        <f t="shared" si="23"/>
        <v>-0.10072189755929858</v>
      </c>
      <c r="AC29" s="187">
        <f t="shared" si="23"/>
        <v>-9.330223258913678E-2</v>
      </c>
    </row>
    <row r="30" spans="1:29" x14ac:dyDescent="0.3">
      <c r="R30" s="34"/>
      <c r="S30" s="34"/>
      <c r="T30" s="34"/>
      <c r="U30" s="34"/>
      <c r="V30" s="34"/>
      <c r="W30" s="34"/>
      <c r="X30" s="187"/>
      <c r="Y30" s="187"/>
      <c r="Z30" s="187"/>
    </row>
    <row r="31" spans="1:29" x14ac:dyDescent="0.3">
      <c r="X31" s="187"/>
      <c r="Y31" s="187"/>
      <c r="Z31" s="187"/>
    </row>
    <row r="32" spans="1:29" x14ac:dyDescent="0.3">
      <c r="X32" s="187"/>
      <c r="Y32" s="187"/>
      <c r="Z32" s="187"/>
    </row>
    <row r="33" spans="4:26" x14ac:dyDescent="0.3">
      <c r="X33" s="187"/>
      <c r="Y33" s="187"/>
      <c r="Z33" s="187"/>
    </row>
    <row r="34" spans="4:26" x14ac:dyDescent="0.3">
      <c r="D34" s="34"/>
      <c r="E34" s="34"/>
      <c r="F34" s="34"/>
      <c r="G34" s="34"/>
      <c r="H34" s="34"/>
      <c r="I34" s="34"/>
    </row>
    <row r="42" spans="4:26" x14ac:dyDescent="0.3">
      <c r="D42" s="73"/>
      <c r="E42" s="73"/>
      <c r="F42" s="73"/>
      <c r="G42" s="73"/>
      <c r="H42" s="73"/>
      <c r="I42" s="73"/>
    </row>
    <row r="43" spans="4:26" x14ac:dyDescent="0.3">
      <c r="D43" s="73"/>
      <c r="E43" s="73"/>
      <c r="F43" s="73"/>
      <c r="G43" s="73"/>
      <c r="H43" s="73"/>
      <c r="I43" s="73"/>
    </row>
    <row r="44" spans="4:26" x14ac:dyDescent="0.3">
      <c r="D44" s="73"/>
      <c r="E44" s="73"/>
      <c r="F44" s="73"/>
      <c r="G44" s="73"/>
      <c r="H44" s="73"/>
      <c r="I44" s="73"/>
    </row>
    <row r="49" spans="11:16" x14ac:dyDescent="0.3">
      <c r="K49" s="34"/>
      <c r="L49" s="34"/>
      <c r="M49" s="34"/>
      <c r="N49" s="34"/>
      <c r="O49" s="34"/>
      <c r="P49" s="34"/>
    </row>
  </sheetData>
  <mergeCells count="1">
    <mergeCell ref="B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20" ma:contentTypeDescription="Create a new document." ma:contentTypeScope="" ma:versionID="b42dc9c6fe0c11b9cced4537e972f96b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93e45b9a295e43cd27049b96bff41f5d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ovedtoToIntervenor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ovedtoToIntervenorFolder" ma:index="26" nillable="true" ma:displayName="Moved to &quot;To Intervenor Folder&quot;" ma:default="0" ma:format="Dropdown" ma:internalName="MovedtoToIntervenor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1ebb5cdf-5803-4e55-8f90-2858ffc370dd">Delivered</Status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/>
        <AccountId xsi:nil="true"/>
        <AccountType/>
      </UserInfo>
    </DRP_x0028_Elexicon_x0029_>
    <Witness xmlns="1ebb5cdf-5803-4e55-8f90-2858ffc370dd" xsi:nil="true"/>
    <MovedtoToIntervenorFolder xmlns="1ebb5cdf-5803-4e55-8f90-2858ffc370dd">false</MovedtoToIntervenorFolder>
  </documentManagement>
</p:properties>
</file>

<file path=customXml/itemProps1.xml><?xml version="1.0" encoding="utf-8"?>
<ds:datastoreItem xmlns:ds="http://schemas.openxmlformats.org/officeDocument/2006/customXml" ds:itemID="{2AC1F6E0-3D4D-4E7E-856D-FF305BE497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10F6D6-EF99-4802-A089-272C576463FA}"/>
</file>

<file path=customXml/itemProps3.xml><?xml version="1.0" encoding="utf-8"?>
<ds:datastoreItem xmlns:ds="http://schemas.openxmlformats.org/officeDocument/2006/customXml" ds:itemID="{F86E74FC-165B-4ADC-AE6C-B06D5970AD67}">
  <ds:schemaRefs>
    <ds:schemaRef ds:uri="http://purl.org/dc/dcmitype/"/>
    <ds:schemaRef ds:uri="http://purl.org/dc/terms/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LLRVA</vt:lpstr>
      <vt:lpstr>3-Staff-93-b Billed kW</vt:lpstr>
      <vt:lpstr>3-Staff-93-b Counts</vt:lpstr>
      <vt:lpstr>3-VECC-38 a) Committed_Non-Com</vt:lpstr>
      <vt:lpstr>3-VECC-38 Part b) Billed MW</vt:lpstr>
      <vt:lpstr>3-VECC-38Part b) kWh</vt:lpstr>
      <vt:lpstr>New Known Customers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Andrew Blair</cp:lastModifiedBy>
  <dcterms:created xsi:type="dcterms:W3CDTF">2026-07-02T20:34:30Z</dcterms:created>
  <dcterms:modified xsi:type="dcterms:W3CDTF">2026-07-27T15:27:10Z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LoB">
    <vt:lpwstr>;#Finance;#</vt:lpwstr>
  </property>
  <property fmtid="{D5CDD505-2E9C-101B-9397-08002B2CF9AE}" pid="4" name="Approver(s)">
    <vt:lpwstr>;#Not Assigned;#</vt:lpwstr>
  </property>
  <property fmtid="{D5CDD505-2E9C-101B-9397-08002B2CF9AE}" pid="5" name="FunctionalArea(optional)">
    <vt:lpwstr>;#Load Forecast (Revenue);#</vt:lpwstr>
  </property>
  <property fmtid="{D5CDD505-2E9C-101B-9397-08002B2CF9AE}" pid="7" name="SME">
    <vt:lpwstr>Andrew B</vt:lpwstr>
  </property>
  <property fmtid="{D5CDD505-2E9C-101B-9397-08002B2CF9AE}" pid="8" name="MediaServiceImageTags">
    <vt:lpwstr/>
  </property>
</Properties>
</file>