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pcorweb/en-ca/departments/natgas/sites/on/ONReg/RC_QRAM/IRM/EB-2026-0148 - Aylmer IRM - 202701 Rates/OEB Staff Questions/"/>
    </mc:Choice>
  </mc:AlternateContent>
  <xr:revisionPtr revIDLastSave="0" documentId="8_{230F32A8-23E9-4A47-B609-9BF073F2AEF7}" xr6:coauthVersionLast="47" xr6:coauthVersionMax="47" xr10:uidLastSave="{00000000-0000-0000-0000-000000000000}"/>
  <bookViews>
    <workbookView xWindow="-120" yWindow="-120" windowWidth="29040" windowHeight="15720" xr2:uid="{B83E3730-7B50-425E-8426-26792350988F}"/>
  </bookViews>
  <sheets>
    <sheet name="ADVADA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37" i="1" l="1"/>
  <c r="P68" i="1"/>
  <c r="P99" i="1"/>
  <c r="P128" i="1"/>
  <c r="P152" i="1"/>
  <c r="O110" i="1"/>
  <c r="O120" i="1"/>
  <c r="O90" i="1" s="1"/>
  <c r="O59" i="1" s="1"/>
  <c r="O26" i="1" s="1"/>
  <c r="O16" i="1"/>
  <c r="O29" i="1"/>
  <c r="O28" i="1"/>
  <c r="O15" i="1"/>
  <c r="O91" i="1"/>
  <c r="O60" i="1" s="1"/>
  <c r="O27" i="1" s="1"/>
  <c r="O80" i="1"/>
  <c r="O49" i="1" s="1"/>
  <c r="O14" i="1" s="1"/>
  <c r="C150" i="1"/>
  <c r="D148" i="1" s="1"/>
  <c r="C146" i="1"/>
  <c r="D141" i="1" s="1"/>
  <c r="D146" i="1" s="1"/>
  <c r="E141" i="1" s="1"/>
  <c r="E146" i="1" s="1"/>
  <c r="F141" i="1" s="1"/>
  <c r="F146" i="1" s="1"/>
  <c r="G141" i="1" s="1"/>
  <c r="G146" i="1" s="1"/>
  <c r="H141" i="1" s="1"/>
  <c r="H146" i="1" s="1"/>
  <c r="I141" i="1" s="1"/>
  <c r="I146" i="1" s="1"/>
  <c r="J141" i="1" s="1"/>
  <c r="J146" i="1" s="1"/>
  <c r="K141" i="1" s="1"/>
  <c r="K146" i="1" s="1"/>
  <c r="L141" i="1" s="1"/>
  <c r="L146" i="1" s="1"/>
  <c r="M141" i="1" s="1"/>
  <c r="M146" i="1" s="1"/>
  <c r="N141" i="1" s="1"/>
  <c r="N146" i="1" s="1"/>
  <c r="C115" i="1" s="1"/>
  <c r="C122" i="1" s="1"/>
  <c r="D115" i="1" s="1"/>
  <c r="D122" i="1" s="1"/>
  <c r="E115" i="1" s="1"/>
  <c r="O144" i="1"/>
  <c r="O118" i="1" s="1"/>
  <c r="O88" i="1" s="1"/>
  <c r="O57" i="1" s="1"/>
  <c r="O24" i="1" s="1"/>
  <c r="O143" i="1"/>
  <c r="O117" i="1" s="1"/>
  <c r="O87" i="1" s="1"/>
  <c r="O56" i="1" s="1"/>
  <c r="O23" i="1" s="1"/>
  <c r="O142" i="1"/>
  <c r="O116" i="1" s="1"/>
  <c r="O86" i="1" s="1"/>
  <c r="O55" i="1" s="1"/>
  <c r="O22" i="1" s="1"/>
  <c r="O31" i="1" s="1"/>
  <c r="C138" i="1"/>
  <c r="D133" i="1" s="1"/>
  <c r="D138" i="1" s="1"/>
  <c r="E133" i="1" s="1"/>
  <c r="E138" i="1" s="1"/>
  <c r="F133" i="1" s="1"/>
  <c r="F138" i="1" s="1"/>
  <c r="G133" i="1" s="1"/>
  <c r="O136" i="1"/>
  <c r="O135" i="1"/>
  <c r="O107" i="1" s="1"/>
  <c r="O76" i="1" s="1"/>
  <c r="O45" i="1" s="1"/>
  <c r="O10" i="1" s="1"/>
  <c r="O134" i="1"/>
  <c r="O106" i="1" s="1"/>
  <c r="O75" i="1" s="1"/>
  <c r="O44" i="1" s="1"/>
  <c r="O9" i="1" s="1"/>
  <c r="O130" i="1"/>
  <c r="E119" i="1"/>
  <c r="O119" i="1" s="1"/>
  <c r="O89" i="1" s="1"/>
  <c r="O58" i="1" s="1"/>
  <c r="O25" i="1" s="1"/>
  <c r="E109" i="1"/>
  <c r="O109" i="1" s="1"/>
  <c r="O78" i="1" s="1"/>
  <c r="O47" i="1" s="1"/>
  <c r="O12" i="1" s="1"/>
  <c r="F108" i="1"/>
  <c r="O102" i="1"/>
  <c r="O71" i="1"/>
  <c r="O40" i="1"/>
  <c r="O5" i="1"/>
  <c r="O146" i="1" l="1"/>
  <c r="P146" i="1"/>
  <c r="E122" i="1"/>
  <c r="F115" i="1" s="1"/>
  <c r="F122" i="1" s="1"/>
  <c r="G115" i="1" s="1"/>
  <c r="G122" i="1" s="1"/>
  <c r="H115" i="1" s="1"/>
  <c r="H122" i="1" s="1"/>
  <c r="I115" i="1" s="1"/>
  <c r="I122" i="1" s="1"/>
  <c r="J115" i="1" s="1"/>
  <c r="J122" i="1" s="1"/>
  <c r="K115" i="1" s="1"/>
  <c r="K122" i="1" s="1"/>
  <c r="L115" i="1" s="1"/>
  <c r="L122" i="1" s="1"/>
  <c r="M115" i="1" s="1"/>
  <c r="M122" i="1" s="1"/>
  <c r="N115" i="1" s="1"/>
  <c r="N122" i="1" s="1"/>
  <c r="P122" i="1" s="1"/>
  <c r="O138" i="1"/>
  <c r="O93" i="1"/>
  <c r="O62" i="1"/>
  <c r="O122" i="1"/>
  <c r="O79" i="1"/>
  <c r="O108" i="1"/>
  <c r="O77" i="1" s="1"/>
  <c r="O46" i="1" s="1"/>
  <c r="O11" i="1" s="1"/>
  <c r="C85" i="1"/>
  <c r="C93" i="1" s="1"/>
  <c r="D85" i="1" s="1"/>
  <c r="D93" i="1" s="1"/>
  <c r="E85" i="1" s="1"/>
  <c r="E93" i="1" s="1"/>
  <c r="F85" i="1" s="1"/>
  <c r="F93" i="1" s="1"/>
  <c r="G85" i="1" s="1"/>
  <c r="G93" i="1" s="1"/>
  <c r="H85" i="1" s="1"/>
  <c r="H93" i="1" s="1"/>
  <c r="I85" i="1" s="1"/>
  <c r="I93" i="1" s="1"/>
  <c r="J85" i="1" s="1"/>
  <c r="J93" i="1" s="1"/>
  <c r="K85" i="1" s="1"/>
  <c r="K93" i="1" s="1"/>
  <c r="L85" i="1" s="1"/>
  <c r="L93" i="1" s="1"/>
  <c r="M85" i="1" s="1"/>
  <c r="M93" i="1" s="1"/>
  <c r="N85" i="1" s="1"/>
  <c r="N93" i="1" s="1"/>
  <c r="P93" i="1" s="1"/>
  <c r="G149" i="1"/>
  <c r="G138" i="1"/>
  <c r="H133" i="1" s="1"/>
  <c r="E149" i="1"/>
  <c r="F149" i="1"/>
  <c r="D149" i="1"/>
  <c r="D150" i="1" s="1"/>
  <c r="E148" i="1" s="1"/>
  <c r="O112" i="1" l="1"/>
  <c r="E150" i="1"/>
  <c r="F148" i="1" s="1"/>
  <c r="O48" i="1"/>
  <c r="O82" i="1"/>
  <c r="F150" i="1"/>
  <c r="G148" i="1" s="1"/>
  <c r="G150" i="1" s="1"/>
  <c r="H148" i="1" s="1"/>
  <c r="H138" i="1"/>
  <c r="I133" i="1" s="1"/>
  <c r="H149" i="1"/>
  <c r="C54" i="1"/>
  <c r="C62" i="1" s="1"/>
  <c r="D54" i="1" s="1"/>
  <c r="D62" i="1" s="1"/>
  <c r="E54" i="1" s="1"/>
  <c r="E62" i="1" s="1"/>
  <c r="F54" i="1" s="1"/>
  <c r="F62" i="1" s="1"/>
  <c r="G54" i="1" s="1"/>
  <c r="G62" i="1" s="1"/>
  <c r="H54" i="1" s="1"/>
  <c r="H62" i="1" s="1"/>
  <c r="I54" i="1" s="1"/>
  <c r="I62" i="1" s="1"/>
  <c r="J54" i="1" s="1"/>
  <c r="J62" i="1" s="1"/>
  <c r="K54" i="1" s="1"/>
  <c r="K62" i="1" s="1"/>
  <c r="L54" i="1" s="1"/>
  <c r="L62" i="1" s="1"/>
  <c r="M54" i="1" s="1"/>
  <c r="M62" i="1" s="1"/>
  <c r="N54" i="1" s="1"/>
  <c r="N62" i="1" s="1"/>
  <c r="P62" i="1" s="1"/>
  <c r="O13" i="1" l="1"/>
  <c r="O18" i="1" s="1"/>
  <c r="O51" i="1"/>
  <c r="H150" i="1"/>
  <c r="I148" i="1" s="1"/>
  <c r="C21" i="1"/>
  <c r="C31" i="1" s="1"/>
  <c r="D21" i="1" s="1"/>
  <c r="D31" i="1" s="1"/>
  <c r="E21" i="1" s="1"/>
  <c r="E31" i="1" s="1"/>
  <c r="F21" i="1" s="1"/>
  <c r="F31" i="1" s="1"/>
  <c r="G21" i="1" s="1"/>
  <c r="G31" i="1" s="1"/>
  <c r="H21" i="1" s="1"/>
  <c r="H31" i="1" s="1"/>
  <c r="I21" i="1" s="1"/>
  <c r="I31" i="1" s="1"/>
  <c r="J21" i="1" s="1"/>
  <c r="J31" i="1" s="1"/>
  <c r="K21" i="1" s="1"/>
  <c r="K31" i="1" s="1"/>
  <c r="L21" i="1" s="1"/>
  <c r="L31" i="1" s="1"/>
  <c r="M21" i="1" s="1"/>
  <c r="M31" i="1" s="1"/>
  <c r="N21" i="1" s="1"/>
  <c r="N31" i="1" s="1"/>
  <c r="P31" i="1" s="1"/>
  <c r="I138" i="1"/>
  <c r="J133" i="1" s="1"/>
  <c r="I149" i="1"/>
  <c r="I150" i="1" l="1"/>
  <c r="J148" i="1" s="1"/>
  <c r="J138" i="1"/>
  <c r="K133" i="1" s="1"/>
  <c r="J149" i="1"/>
  <c r="J150" i="1" s="1"/>
  <c r="K148" i="1" s="1"/>
  <c r="K149" i="1" l="1"/>
  <c r="K150" i="1" s="1"/>
  <c r="L148" i="1" s="1"/>
  <c r="K138" i="1"/>
  <c r="L133" i="1" s="1"/>
  <c r="L149" i="1" l="1"/>
  <c r="L150" i="1" s="1"/>
  <c r="M148" i="1" s="1"/>
  <c r="L138" i="1"/>
  <c r="M133" i="1" s="1"/>
  <c r="M149" i="1" l="1"/>
  <c r="M150" i="1" s="1"/>
  <c r="N148" i="1" s="1"/>
  <c r="M138" i="1"/>
  <c r="N133" i="1" s="1"/>
  <c r="N149" i="1" l="1"/>
  <c r="N150" i="1" s="1"/>
  <c r="P148" i="1" s="1"/>
  <c r="N138" i="1"/>
  <c r="P138" i="1" l="1"/>
  <c r="P149" i="1"/>
  <c r="P150" i="1"/>
  <c r="C124" i="1"/>
  <c r="C105" i="1"/>
  <c r="C112" i="1" l="1"/>
  <c r="D105" i="1" s="1"/>
  <c r="C125" i="1"/>
  <c r="C126" i="1" s="1"/>
  <c r="D124" i="1" s="1"/>
  <c r="D112" i="1" l="1"/>
  <c r="E105" i="1" s="1"/>
  <c r="D125" i="1"/>
  <c r="D126" i="1" s="1"/>
  <c r="E124" i="1" s="1"/>
  <c r="E125" i="1" l="1"/>
  <c r="E126" i="1" s="1"/>
  <c r="F124" i="1" s="1"/>
  <c r="E112" i="1"/>
  <c r="F105" i="1" s="1"/>
  <c r="F125" i="1" l="1"/>
  <c r="F126" i="1" s="1"/>
  <c r="G124" i="1" s="1"/>
  <c r="F112" i="1"/>
  <c r="G105" i="1" s="1"/>
  <c r="G112" i="1" l="1"/>
  <c r="H105" i="1" s="1"/>
  <c r="G125" i="1"/>
  <c r="G126" i="1" s="1"/>
  <c r="H124" i="1" s="1"/>
  <c r="H125" i="1" l="1"/>
  <c r="H126" i="1" s="1"/>
  <c r="I124" i="1" s="1"/>
  <c r="H112" i="1"/>
  <c r="I105" i="1" s="1"/>
  <c r="I125" i="1" l="1"/>
  <c r="I126" i="1" s="1"/>
  <c r="J124" i="1" s="1"/>
  <c r="I112" i="1"/>
  <c r="J105" i="1" s="1"/>
  <c r="J125" i="1" l="1"/>
  <c r="J126" i="1" s="1"/>
  <c r="K124" i="1" s="1"/>
  <c r="J112" i="1"/>
  <c r="K105" i="1" s="1"/>
  <c r="K112" i="1" l="1"/>
  <c r="L105" i="1" s="1"/>
  <c r="K125" i="1"/>
  <c r="K126" i="1" s="1"/>
  <c r="L124" i="1" s="1"/>
  <c r="L125" i="1" l="1"/>
  <c r="L126" i="1" s="1"/>
  <c r="M124" i="1" s="1"/>
  <c r="L112" i="1"/>
  <c r="M105" i="1" s="1"/>
  <c r="M125" i="1" l="1"/>
  <c r="M126" i="1" s="1"/>
  <c r="N124" i="1" s="1"/>
  <c r="M112" i="1"/>
  <c r="N105" i="1" s="1"/>
  <c r="N112" i="1" l="1"/>
  <c r="N125" i="1"/>
  <c r="N126" i="1" s="1"/>
  <c r="P124" i="1" s="1"/>
  <c r="P112" i="1" l="1"/>
  <c r="P125" i="1"/>
  <c r="P126" i="1" s="1"/>
  <c r="C95" i="1"/>
  <c r="C74" i="1"/>
  <c r="C96" i="1" l="1"/>
  <c r="C97" i="1" s="1"/>
  <c r="D95" i="1" s="1"/>
  <c r="C82" i="1"/>
  <c r="D74" i="1" s="1"/>
  <c r="D96" i="1" l="1"/>
  <c r="D97" i="1" s="1"/>
  <c r="E95" i="1" s="1"/>
  <c r="D82" i="1"/>
  <c r="E74" i="1" s="1"/>
  <c r="E96" i="1" l="1"/>
  <c r="E97" i="1" s="1"/>
  <c r="F95" i="1" s="1"/>
  <c r="E82" i="1"/>
  <c r="F74" i="1" s="1"/>
  <c r="F82" i="1" l="1"/>
  <c r="G74" i="1" s="1"/>
  <c r="F96" i="1"/>
  <c r="F97" i="1" s="1"/>
  <c r="G95" i="1" s="1"/>
  <c r="G82" i="1" l="1"/>
  <c r="H74" i="1" s="1"/>
  <c r="G96" i="1"/>
  <c r="G97" i="1" s="1"/>
  <c r="H95" i="1" s="1"/>
  <c r="H82" i="1" l="1"/>
  <c r="I74" i="1" s="1"/>
  <c r="H96" i="1"/>
  <c r="H97" i="1" s="1"/>
  <c r="I95" i="1" s="1"/>
  <c r="I82" i="1" l="1"/>
  <c r="J74" i="1" s="1"/>
  <c r="I96" i="1"/>
  <c r="I97" i="1" s="1"/>
  <c r="J95" i="1" s="1"/>
  <c r="J96" i="1" l="1"/>
  <c r="J97" i="1" s="1"/>
  <c r="K95" i="1" s="1"/>
  <c r="J82" i="1"/>
  <c r="K74" i="1" s="1"/>
  <c r="K96" i="1" l="1"/>
  <c r="K97" i="1" s="1"/>
  <c r="L95" i="1" s="1"/>
  <c r="K82" i="1"/>
  <c r="L74" i="1" s="1"/>
  <c r="L96" i="1" l="1"/>
  <c r="L97" i="1" s="1"/>
  <c r="M95" i="1" s="1"/>
  <c r="L82" i="1"/>
  <c r="M74" i="1" s="1"/>
  <c r="M96" i="1" l="1"/>
  <c r="M97" i="1" s="1"/>
  <c r="N95" i="1" s="1"/>
  <c r="M82" i="1"/>
  <c r="N74" i="1" s="1"/>
  <c r="N82" i="1" s="1"/>
  <c r="P82" i="1" l="1"/>
  <c r="P96" i="1"/>
  <c r="N96" i="1"/>
  <c r="N97" i="1" s="1"/>
  <c r="P95" i="1" s="1"/>
  <c r="P97" i="1" s="1"/>
  <c r="C64" i="1" l="1"/>
  <c r="C43" i="1"/>
  <c r="C65" i="1" l="1"/>
  <c r="C66" i="1" s="1"/>
  <c r="D64" i="1" s="1"/>
  <c r="C51" i="1"/>
  <c r="D43" i="1" s="1"/>
  <c r="D65" i="1" l="1"/>
  <c r="D66" i="1" s="1"/>
  <c r="E64" i="1" s="1"/>
  <c r="D51" i="1"/>
  <c r="E43" i="1" s="1"/>
  <c r="E65" i="1" l="1"/>
  <c r="E66" i="1" s="1"/>
  <c r="F64" i="1" s="1"/>
  <c r="E51" i="1"/>
  <c r="F43" i="1" s="1"/>
  <c r="F65" i="1" l="1"/>
  <c r="F66" i="1" s="1"/>
  <c r="G64" i="1" s="1"/>
  <c r="F51" i="1"/>
  <c r="G43" i="1" s="1"/>
  <c r="G65" i="1" l="1"/>
  <c r="G66" i="1" s="1"/>
  <c r="H64" i="1" s="1"/>
  <c r="G51" i="1"/>
  <c r="H43" i="1" s="1"/>
  <c r="H65" i="1" l="1"/>
  <c r="H66" i="1" s="1"/>
  <c r="I64" i="1" s="1"/>
  <c r="H51" i="1"/>
  <c r="I43" i="1" s="1"/>
  <c r="I65" i="1" l="1"/>
  <c r="I66" i="1" s="1"/>
  <c r="J64" i="1" s="1"/>
  <c r="I51" i="1"/>
  <c r="J43" i="1" s="1"/>
  <c r="J51" i="1" l="1"/>
  <c r="K43" i="1" s="1"/>
  <c r="J65" i="1"/>
  <c r="J66" i="1" s="1"/>
  <c r="K64" i="1" s="1"/>
  <c r="K51" i="1" l="1"/>
  <c r="L43" i="1" s="1"/>
  <c r="K65" i="1"/>
  <c r="K66" i="1" s="1"/>
  <c r="L64" i="1" s="1"/>
  <c r="L65" i="1" l="1"/>
  <c r="L66" i="1" s="1"/>
  <c r="M64" i="1" s="1"/>
  <c r="L51" i="1"/>
  <c r="M43" i="1" s="1"/>
  <c r="M65" i="1" l="1"/>
  <c r="M66" i="1" s="1"/>
  <c r="N64" i="1" s="1"/>
  <c r="M51" i="1"/>
  <c r="N43" i="1" s="1"/>
  <c r="N51" i="1" l="1"/>
  <c r="N65" i="1"/>
  <c r="N66" i="1" s="1"/>
  <c r="P64" i="1" s="1"/>
  <c r="P65" i="1" l="1"/>
  <c r="P51" i="1"/>
  <c r="C33" i="1"/>
  <c r="C8" i="1"/>
  <c r="C34" i="1" l="1"/>
  <c r="C35" i="1" s="1"/>
  <c r="D33" i="1" s="1"/>
  <c r="C18" i="1"/>
  <c r="D8" i="1" s="1"/>
  <c r="D34" i="1" l="1"/>
  <c r="D35" i="1" s="1"/>
  <c r="E33" i="1" s="1"/>
  <c r="D18" i="1"/>
  <c r="E8" i="1" s="1"/>
  <c r="E34" i="1" l="1"/>
  <c r="E35" i="1" s="1"/>
  <c r="F33" i="1" s="1"/>
  <c r="E18" i="1"/>
  <c r="F8" i="1" s="1"/>
  <c r="F34" i="1" l="1"/>
  <c r="F35" i="1" s="1"/>
  <c r="G33" i="1" s="1"/>
  <c r="F18" i="1"/>
  <c r="G8" i="1" s="1"/>
  <c r="G18" i="1" l="1"/>
  <c r="H8" i="1" s="1"/>
  <c r="G34" i="1"/>
  <c r="G35" i="1" s="1"/>
  <c r="H33" i="1" s="1"/>
  <c r="H34" i="1" l="1"/>
  <c r="H35" i="1" s="1"/>
  <c r="I33" i="1" s="1"/>
  <c r="H18" i="1"/>
  <c r="I8" i="1" s="1"/>
  <c r="I34" i="1" l="1"/>
  <c r="I35" i="1" s="1"/>
  <c r="J33" i="1" s="1"/>
  <c r="I18" i="1"/>
  <c r="J8" i="1" s="1"/>
  <c r="J18" i="1" l="1"/>
  <c r="K8" i="1" s="1"/>
  <c r="J34" i="1"/>
  <c r="J35" i="1" s="1"/>
  <c r="K33" i="1" s="1"/>
  <c r="K18" i="1" l="1"/>
  <c r="L8" i="1" s="1"/>
  <c r="K34" i="1"/>
  <c r="K35" i="1" s="1"/>
  <c r="L33" i="1" s="1"/>
  <c r="L34" i="1" l="1"/>
  <c r="L35" i="1" s="1"/>
  <c r="M33" i="1" s="1"/>
  <c r="L18" i="1"/>
  <c r="M8" i="1" s="1"/>
  <c r="M18" i="1" l="1"/>
  <c r="N8" i="1" s="1"/>
  <c r="M34" i="1"/>
  <c r="M35" i="1" s="1"/>
  <c r="N33" i="1" s="1"/>
  <c r="N18" i="1" l="1"/>
  <c r="N34" i="1"/>
  <c r="N35" i="1" s="1"/>
  <c r="P33" i="1" s="1"/>
  <c r="P18" i="1" l="1"/>
  <c r="P34" i="1"/>
</calcChain>
</file>

<file path=xl/sharedStrings.xml><?xml version="1.0" encoding="utf-8"?>
<sst xmlns="http://schemas.openxmlformats.org/spreadsheetml/2006/main" count="178" uniqueCount="32">
  <si>
    <t>EPCOR Natural Gas Limited Partnership</t>
  </si>
  <si>
    <t>Aylmer Deferral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</si>
  <si>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</si>
  <si>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</si>
  <si>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</si>
  <si>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</si>
  <si>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</si>
  <si>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</si>
  <si>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</si>
  <si>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</si>
  <si>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</si>
  <si>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</si>
  <si>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</si>
  <si>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</si>
  <si>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Ending Balance</t>
  </si>
  <si>
    <t>Year</t>
  </si>
  <si>
    <t>Rate Rider</t>
  </si>
  <si>
    <t>Opening Balance</t>
  </si>
  <si>
    <t>ADVADA 2021 (Approved in EB-2020-0234)</t>
  </si>
  <si>
    <t>ADVADA 2021 (Approved in EB-2020-0076)</t>
  </si>
  <si>
    <t>ADVADA 2022 (Approved in EB-2021-0215)</t>
  </si>
  <si>
    <t>ADVADA 2021 (Approved in EB-2021-0268)</t>
  </si>
  <si>
    <t>ADVADA 2023 (Approved in EB-2022-0183)</t>
  </si>
  <si>
    <t>Carrying Charge</t>
  </si>
  <si>
    <t>Opening Interest</t>
  </si>
  <si>
    <t>Interest calculation on disposal balance</t>
  </si>
  <si>
    <t>Closing Interest</t>
  </si>
  <si>
    <t>OEB Prescribed Interest Rate</t>
  </si>
  <si>
    <t>ADVADA 2024 (Approved in EB-2023-0160)</t>
  </si>
  <si>
    <t>ADVADA 2025 (Approved in EB-2024-0130)</t>
  </si>
  <si>
    <t>ADVADA 2026 (Approved in EB-2025-0177)</t>
  </si>
  <si>
    <t>ADVADA All Decisions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</si>
</sst>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2" fillId="2" borderId="0" xfId="0" applyFont="1" applyFill="1" applyAlignment="1">
      <alignment horizontal="center"/>
    </xf>
    <xf numFmtId="43" fontId="0" fillId="0" borderId="0" xfId="1" applyFont="1"/>
    <xf numFmtId="43" fontId="0" fillId="0" borderId="0" xfId="1" applyFont="1" applyFill="1"/>
    <xf numFmtId="43" fontId="0" fillId="0" borderId="1" xfId="1" applyFont="1" applyBorder="1"/>
    <xf numFmtId="0" fontId="2" fillId="0" borderId="0" xfId="0" applyFont="1" applyAlignment="1">
      <alignment horizontal="left"/>
    </xf>
    <xf numFmtId="10" fontId="0" fillId="0" borderId="0" xfId="0" applyNumberFormat="1"/>
    <xf numFmtId="10" fontId="0" fillId="0" borderId="0" xfId="2" applyNumberFormat="1" applyFont="1"/>
    <xf numFmtId="43" fontId="0" fillId="0" borderId="0" xfId="1" applyFont="1" applyBorder="1"/>
    <xf numFmtId="10" fontId="0" fillId="0" borderId="0" xfId="2" applyNumberFormat="1" applyFont="1" applyFill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93F4B-DE1D-49C0-9882-863CD2D9F418}">
  <sheetPr>
    <tabColor theme="7" tint="0.79998168889431442"/>
  </sheetPr>
  <dimension ref="A1:Q152"/>
  <sheetViews>
    <sheetView tabSelected="1" zoomScaleNormal="100" workbookViewId="0">
      <selection activeCell="R15" sqref="R15"/>
    </sheetView>
  </sheetViews>
  <sheetFormatPr defaultRowHeight="15" outlineLevelCol="1" x14ac:dyDescent="0.25"/>
  <cols>
    <col min="1" max="1" width="38.85546875" bestFit="1" customWidth="1"/>
    <col min="3" max="5" width="11.5703125" bestFit="1" customWidth="1"/>
    <col min="6" max="6" width="12.28515625" bestFit="1" customWidth="1"/>
    <col min="7" max="13" width="11.5703125" bestFit="1" customWidth="1"/>
    <col min="14" max="14" width="13.28515625" bestFit="1" customWidth="1"/>
    <col min="15" max="15" width="13.28515625" customWidth="1"/>
    <col min="16" max="16" width="13.28515625" hidden="1" customWidth="1" outlineLevel="1"/>
    <col min="17" max="17" width="9.140625" collapsed="1"/>
  </cols>
  <sheetData>
    <row r="1" spans="1:16" x14ac:dyDescent="0.25">
      <c r="A1" s="1" t="s">
        <v>0</v>
      </c>
    </row>
    <row r="2" spans="1:16" x14ac:dyDescent="0.25">
      <c r="A2" s="1" t="s">
        <v>1</v>
      </c>
    </row>
    <row r="3" spans="1:16" x14ac:dyDescent="0.25">
      <c r="A3" s="1" t="s">
        <v>31</v>
      </c>
    </row>
    <row r="5" spans="1:16" x14ac:dyDescent="0.25">
      <c r="C5" s="2">
        <v>2025</v>
      </c>
      <c r="D5" s="2">
        <v>2025</v>
      </c>
      <c r="E5" s="2">
        <v>2025</v>
      </c>
      <c r="F5" s="2">
        <v>2025</v>
      </c>
      <c r="G5" s="2">
        <v>2025</v>
      </c>
      <c r="H5" s="2">
        <v>2025</v>
      </c>
      <c r="I5" s="2">
        <v>2025</v>
      </c>
      <c r="J5" s="2">
        <v>2025</v>
      </c>
      <c r="K5" s="2">
        <v>2025</v>
      </c>
      <c r="L5" s="2">
        <v>2025</v>
      </c>
      <c r="M5" s="2">
        <v>2025</v>
      </c>
      <c r="N5" s="2">
        <v>2025</v>
      </c>
      <c r="O5" s="2">
        <f>N5</f>
        <v>2025</v>
      </c>
      <c r="P5" s="2">
        <v>2026</v>
      </c>
    </row>
    <row r="6" spans="1:16" x14ac:dyDescent="0.25"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13</v>
      </c>
      <c r="O6" s="2" t="s">
        <v>14</v>
      </c>
      <c r="P6" s="2" t="s">
        <v>15</v>
      </c>
    </row>
    <row r="7" spans="1:16" x14ac:dyDescent="0.25">
      <c r="A7" s="1" t="s">
        <v>16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x14ac:dyDescent="0.25">
      <c r="A8" t="s">
        <v>17</v>
      </c>
      <c r="C8" s="3">
        <f>N51</f>
        <v>-15215.274958446556</v>
      </c>
      <c r="D8" s="3">
        <f>C18</f>
        <v>-18649.244243602177</v>
      </c>
      <c r="E8" s="3">
        <f t="shared" ref="E8:N8" si="0">D18</f>
        <v>628498.03078062658</v>
      </c>
      <c r="F8" s="3">
        <f t="shared" si="0"/>
        <v>600669.14719858533</v>
      </c>
      <c r="G8" s="3">
        <f t="shared" si="0"/>
        <v>471682.02758337336</v>
      </c>
      <c r="H8" s="3">
        <f t="shared" si="0"/>
        <v>411744.44574535004</v>
      </c>
      <c r="I8" s="3">
        <f t="shared" si="0"/>
        <v>403039.19540297816</v>
      </c>
      <c r="J8" s="3">
        <f t="shared" si="0"/>
        <v>364495.21883707499</v>
      </c>
      <c r="K8" s="3">
        <f t="shared" si="0"/>
        <v>339836.00915471418</v>
      </c>
      <c r="L8" s="3">
        <f t="shared" si="0"/>
        <v>319320.92540035734</v>
      </c>
      <c r="M8" s="3">
        <f t="shared" si="0"/>
        <v>268005.81217068952</v>
      </c>
      <c r="N8" s="3">
        <f t="shared" si="0"/>
        <v>240150.20216516155</v>
      </c>
      <c r="O8" s="3"/>
      <c r="P8" s="3"/>
    </row>
    <row r="9" spans="1:16" x14ac:dyDescent="0.25">
      <c r="A9" t="s">
        <v>18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f t="shared" ref="O9:O15" si="1">SUM(C9:N9,O44)</f>
        <v>-2001.8330737508368</v>
      </c>
    </row>
    <row r="10" spans="1:16" x14ac:dyDescent="0.25">
      <c r="A10" t="s">
        <v>19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f t="shared" si="1"/>
        <v>-7496.556528860965</v>
      </c>
    </row>
    <row r="11" spans="1:16" x14ac:dyDescent="0.25">
      <c r="A11" t="s">
        <v>20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3">
        <f t="shared" si="1"/>
        <v>-4408.6604303879431</v>
      </c>
    </row>
    <row r="12" spans="1:16" x14ac:dyDescent="0.25">
      <c r="A12" t="s">
        <v>21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f t="shared" si="1"/>
        <v>-1110.838976958506</v>
      </c>
    </row>
    <row r="13" spans="1:16" x14ac:dyDescent="0.25">
      <c r="A13" t="s">
        <v>22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f t="shared" si="1"/>
        <v>-10827.272569853216</v>
      </c>
    </row>
    <row r="14" spans="1:16" x14ac:dyDescent="0.25">
      <c r="A14" t="s">
        <v>28</v>
      </c>
      <c r="C14" s="3">
        <v>-3433.9692851556224</v>
      </c>
      <c r="D14" s="3">
        <v>42.27502422873544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f t="shared" si="1"/>
        <v>7238.1923604379708</v>
      </c>
    </row>
    <row r="15" spans="1:16" x14ac:dyDescent="0.25">
      <c r="A15" t="s">
        <v>29</v>
      </c>
      <c r="C15" s="3"/>
      <c r="D15" s="3">
        <v>647105</v>
      </c>
      <c r="E15" s="3">
        <v>-27828.883582041213</v>
      </c>
      <c r="F15" s="3">
        <v>-128987.11961521197</v>
      </c>
      <c r="G15" s="3">
        <v>-59937.581838023318</v>
      </c>
      <c r="H15" s="3">
        <v>-8705.2503423718699</v>
      </c>
      <c r="I15" s="3">
        <v>-38543.976565903191</v>
      </c>
      <c r="J15" s="3">
        <v>-24659.209682360844</v>
      </c>
      <c r="K15" s="3">
        <v>-20515.083754356845</v>
      </c>
      <c r="L15" s="3">
        <v>-51315.113229667812</v>
      </c>
      <c r="M15" s="3">
        <v>-27855.61000552796</v>
      </c>
      <c r="N15" s="3">
        <v>-140490.13524509789</v>
      </c>
      <c r="O15" s="3">
        <f t="shared" si="1"/>
        <v>118267.03613943708</v>
      </c>
    </row>
    <row r="16" spans="1:16" x14ac:dyDescent="0.25">
      <c r="A16" t="s">
        <v>30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>
        <v>242479.4167</v>
      </c>
      <c r="O16" s="3">
        <f>SUM(C16:N16)</f>
        <v>242479.4167</v>
      </c>
    </row>
    <row r="17" spans="1:16" x14ac:dyDescent="0.25"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x14ac:dyDescent="0.25">
      <c r="A18" t="s">
        <v>14</v>
      </c>
      <c r="C18" s="3">
        <f t="shared" ref="C18:O18" si="2">SUM(C7:C17)</f>
        <v>-18649.244243602177</v>
      </c>
      <c r="D18" s="3">
        <f t="shared" si="2"/>
        <v>628498.03078062658</v>
      </c>
      <c r="E18" s="3">
        <f t="shared" si="2"/>
        <v>600669.14719858533</v>
      </c>
      <c r="F18" s="3">
        <f t="shared" si="2"/>
        <v>471682.02758337336</v>
      </c>
      <c r="G18" s="3">
        <f t="shared" si="2"/>
        <v>411744.44574535004</v>
      </c>
      <c r="H18" s="3">
        <f t="shared" si="2"/>
        <v>403039.19540297816</v>
      </c>
      <c r="I18" s="3">
        <f t="shared" si="2"/>
        <v>364495.21883707499</v>
      </c>
      <c r="J18" s="3">
        <f t="shared" si="2"/>
        <v>339836.00915471418</v>
      </c>
      <c r="K18" s="3">
        <f t="shared" si="2"/>
        <v>319320.92540035734</v>
      </c>
      <c r="L18" s="3">
        <f t="shared" si="2"/>
        <v>268005.81217068952</v>
      </c>
      <c r="M18" s="3">
        <f t="shared" si="2"/>
        <v>240150.20216516155</v>
      </c>
      <c r="N18" s="3">
        <f t="shared" si="2"/>
        <v>342139.48362006363</v>
      </c>
      <c r="O18" s="3">
        <f t="shared" si="2"/>
        <v>342139.48362006358</v>
      </c>
      <c r="P18" s="3">
        <f>N18</f>
        <v>342139.48362006363</v>
      </c>
    </row>
    <row r="19" spans="1:16" x14ac:dyDescent="0.25"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25">
      <c r="A20" s="1" t="s">
        <v>23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25">
      <c r="A21" t="s">
        <v>17</v>
      </c>
      <c r="C21" s="3">
        <f>N62</f>
        <v>249.29189853976823</v>
      </c>
      <c r="D21" s="3">
        <f>C31</f>
        <v>19.82118369539026</v>
      </c>
      <c r="E21" s="3">
        <f t="shared" ref="E21:N21" si="3">D31</f>
        <v>16815.646159466654</v>
      </c>
      <c r="F21" s="3">
        <f t="shared" si="3"/>
        <v>16093.459741507872</v>
      </c>
      <c r="G21" s="3">
        <f t="shared" si="3"/>
        <v>12746.119356719846</v>
      </c>
      <c r="H21" s="3">
        <f t="shared" si="3"/>
        <v>11190.681194743156</v>
      </c>
      <c r="I21" s="3">
        <f t="shared" si="3"/>
        <v>10964.771537115026</v>
      </c>
      <c r="J21" s="3">
        <f t="shared" si="3"/>
        <v>9964.518103018223</v>
      </c>
      <c r="K21" s="3">
        <f t="shared" si="3"/>
        <v>9324.587785379068</v>
      </c>
      <c r="L21" s="3">
        <f t="shared" si="3"/>
        <v>8792.2015397359119</v>
      </c>
      <c r="M21" s="3">
        <f t="shared" si="3"/>
        <v>7460.5247694037225</v>
      </c>
      <c r="N21" s="3">
        <f t="shared" si="3"/>
        <v>6737.6447749316803</v>
      </c>
      <c r="O21" s="3"/>
      <c r="P21" s="3"/>
    </row>
    <row r="22" spans="1:16" x14ac:dyDescent="0.25">
      <c r="A22" t="s">
        <v>18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f t="shared" ref="O22:O28" si="4">SUM(C22:N22,O55)</f>
        <v>-13.188826824562057</v>
      </c>
    </row>
    <row r="23" spans="1:16" x14ac:dyDescent="0.25">
      <c r="A23" t="s">
        <v>19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f t="shared" si="4"/>
        <v>-204.38256881187226</v>
      </c>
    </row>
    <row r="24" spans="1:16" x14ac:dyDescent="0.25">
      <c r="A24" t="s">
        <v>20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3">
        <f t="shared" si="4"/>
        <v>-50.699847942714314</v>
      </c>
    </row>
    <row r="25" spans="1:16" x14ac:dyDescent="0.25">
      <c r="A25" t="s">
        <v>21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f t="shared" si="4"/>
        <v>-10.879746444702782</v>
      </c>
    </row>
    <row r="26" spans="1:16" x14ac:dyDescent="0.25">
      <c r="A26" t="s">
        <v>22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f t="shared" si="4"/>
        <v>-181.88602796562463</v>
      </c>
    </row>
    <row r="27" spans="1:16" x14ac:dyDescent="0.25">
      <c r="A27" t="s">
        <v>28</v>
      </c>
      <c r="C27" s="3">
        <v>-229.47071484437797</v>
      </c>
      <c r="D27" s="3">
        <v>2.8249757712645618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f t="shared" si="4"/>
        <v>483.6831774561274</v>
      </c>
    </row>
    <row r="28" spans="1:16" x14ac:dyDescent="0.25">
      <c r="A28" t="s">
        <v>29</v>
      </c>
      <c r="C28" s="3"/>
      <c r="D28" s="3">
        <v>16793</v>
      </c>
      <c r="E28" s="3">
        <v>-722.18641795878273</v>
      </c>
      <c r="F28" s="3">
        <v>-3347.3403847880245</v>
      </c>
      <c r="G28" s="3">
        <v>-1555.4381619766893</v>
      </c>
      <c r="H28" s="3">
        <v>-225.90965762812962</v>
      </c>
      <c r="I28" s="3">
        <v>-1000.253434096804</v>
      </c>
      <c r="J28" s="3">
        <v>-639.93031763915542</v>
      </c>
      <c r="K28" s="3">
        <v>-532.38624564315603</v>
      </c>
      <c r="L28" s="3">
        <v>-1331.6767703321896</v>
      </c>
      <c r="M28" s="3">
        <v>-722.87999447204243</v>
      </c>
      <c r="N28" s="3">
        <v>-3645.8547549021082</v>
      </c>
      <c r="O28" s="3">
        <f t="shared" si="4"/>
        <v>3069.1438605629178</v>
      </c>
    </row>
    <row r="29" spans="1:16" x14ac:dyDescent="0.25">
      <c r="A29" t="s">
        <v>30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>
        <v>15653.805447630002</v>
      </c>
      <c r="O29" s="3">
        <f>SUM(C29:N29)</f>
        <v>15653.805447630002</v>
      </c>
    </row>
    <row r="30" spans="1:16" x14ac:dyDescent="0.25"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</row>
    <row r="31" spans="1:16" x14ac:dyDescent="0.25">
      <c r="A31" t="s">
        <v>14</v>
      </c>
      <c r="C31" s="3">
        <f t="shared" ref="C31:O31" si="5">SUM(C20:C30)</f>
        <v>19.82118369539026</v>
      </c>
      <c r="D31" s="3">
        <f t="shared" si="5"/>
        <v>16815.646159466654</v>
      </c>
      <c r="E31" s="3">
        <f t="shared" si="5"/>
        <v>16093.459741507872</v>
      </c>
      <c r="F31" s="3">
        <f t="shared" si="5"/>
        <v>12746.119356719846</v>
      </c>
      <c r="G31" s="3">
        <f t="shared" si="5"/>
        <v>11190.681194743156</v>
      </c>
      <c r="H31" s="3">
        <f t="shared" si="5"/>
        <v>10964.771537115026</v>
      </c>
      <c r="I31" s="3">
        <f t="shared" si="5"/>
        <v>9964.518103018223</v>
      </c>
      <c r="J31" s="3">
        <f t="shared" si="5"/>
        <v>9324.587785379068</v>
      </c>
      <c r="K31" s="3">
        <f t="shared" si="5"/>
        <v>8792.2015397359119</v>
      </c>
      <c r="L31" s="3">
        <f t="shared" si="5"/>
        <v>7460.5247694037225</v>
      </c>
      <c r="M31" s="3">
        <f t="shared" si="5"/>
        <v>6737.6447749316803</v>
      </c>
      <c r="N31" s="3">
        <f t="shared" si="5"/>
        <v>18745.595467659576</v>
      </c>
      <c r="O31" s="3">
        <f t="shared" si="5"/>
        <v>18745.595467659572</v>
      </c>
      <c r="P31" s="3">
        <f>N31</f>
        <v>18745.595467659576</v>
      </c>
    </row>
    <row r="32" spans="1:16" x14ac:dyDescent="0.25"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x14ac:dyDescent="0.25">
      <c r="A33" s="6" t="s">
        <v>24</v>
      </c>
      <c r="C33" s="3">
        <f>N66</f>
        <v>11780.189999999999</v>
      </c>
      <c r="D33" s="3">
        <f>C35</f>
        <v>11734.039999999999</v>
      </c>
      <c r="E33" s="3">
        <f t="shared" ref="E33:N33" si="6">D35</f>
        <v>11677.47</v>
      </c>
      <c r="F33" s="3">
        <f t="shared" si="6"/>
        <v>13583.91</v>
      </c>
      <c r="G33" s="3">
        <f t="shared" si="6"/>
        <v>15165.67</v>
      </c>
      <c r="H33" s="3">
        <f t="shared" si="6"/>
        <v>16407.77</v>
      </c>
      <c r="I33" s="3">
        <f t="shared" si="6"/>
        <v>17492.03</v>
      </c>
      <c r="J33" s="3">
        <f t="shared" si="6"/>
        <v>18469.399999999998</v>
      </c>
      <c r="K33" s="3">
        <f t="shared" si="6"/>
        <v>19353.3</v>
      </c>
      <c r="L33" s="3">
        <f t="shared" si="6"/>
        <v>20177.399999999998</v>
      </c>
      <c r="M33" s="3">
        <f t="shared" si="6"/>
        <v>20951.749999999996</v>
      </c>
      <c r="N33" s="3">
        <f t="shared" si="6"/>
        <v>21601.659999999996</v>
      </c>
      <c r="O33" s="3"/>
      <c r="P33" s="3">
        <f>N35</f>
        <v>22184.019999999997</v>
      </c>
    </row>
    <row r="34" spans="1:16" x14ac:dyDescent="0.25">
      <c r="A34" s="6" t="s">
        <v>25</v>
      </c>
      <c r="C34" s="5">
        <f t="shared" ref="C34:N34" si="7">ROUND(C8*C37/12,2)</f>
        <v>-46.15</v>
      </c>
      <c r="D34" s="5">
        <f t="shared" si="7"/>
        <v>-56.57</v>
      </c>
      <c r="E34" s="5">
        <f t="shared" si="7"/>
        <v>1906.44</v>
      </c>
      <c r="F34" s="5">
        <f t="shared" si="7"/>
        <v>1581.76</v>
      </c>
      <c r="G34" s="5">
        <f t="shared" si="7"/>
        <v>1242.0999999999999</v>
      </c>
      <c r="H34" s="5">
        <f t="shared" si="7"/>
        <v>1084.26</v>
      </c>
      <c r="I34" s="5">
        <f t="shared" si="7"/>
        <v>977.37</v>
      </c>
      <c r="J34" s="5">
        <f t="shared" si="7"/>
        <v>883.9</v>
      </c>
      <c r="K34" s="5">
        <f t="shared" si="7"/>
        <v>824.1</v>
      </c>
      <c r="L34" s="5">
        <f t="shared" si="7"/>
        <v>774.35</v>
      </c>
      <c r="M34" s="5">
        <f t="shared" si="7"/>
        <v>649.91</v>
      </c>
      <c r="N34" s="5">
        <f t="shared" si="7"/>
        <v>582.36</v>
      </c>
      <c r="O34" s="5"/>
      <c r="P34" s="5">
        <f>N18*P37</f>
        <v>8724.5568323116222</v>
      </c>
    </row>
    <row r="35" spans="1:16" x14ac:dyDescent="0.25">
      <c r="A35" s="6" t="s">
        <v>26</v>
      </c>
      <c r="C35" s="3">
        <f>SUM(C33:C34)</f>
        <v>11734.039999999999</v>
      </c>
      <c r="D35" s="3">
        <f t="shared" ref="D35:N35" si="8">SUM(D33:D34)</f>
        <v>11677.47</v>
      </c>
      <c r="E35" s="3">
        <f t="shared" si="8"/>
        <v>13583.91</v>
      </c>
      <c r="F35" s="3">
        <f t="shared" si="8"/>
        <v>15165.67</v>
      </c>
      <c r="G35" s="3">
        <f t="shared" si="8"/>
        <v>16407.77</v>
      </c>
      <c r="H35" s="3">
        <f t="shared" si="8"/>
        <v>17492.03</v>
      </c>
      <c r="I35" s="3">
        <f t="shared" si="8"/>
        <v>18469.399999999998</v>
      </c>
      <c r="J35" s="3">
        <f t="shared" si="8"/>
        <v>19353.3</v>
      </c>
      <c r="K35" s="3">
        <f t="shared" si="8"/>
        <v>20177.399999999998</v>
      </c>
      <c r="L35" s="3">
        <f t="shared" si="8"/>
        <v>20951.749999999996</v>
      </c>
      <c r="M35" s="3">
        <f t="shared" si="8"/>
        <v>21601.659999999996</v>
      </c>
      <c r="N35" s="3">
        <f t="shared" si="8"/>
        <v>22184.019999999997</v>
      </c>
      <c r="O35" s="3"/>
      <c r="P35" s="3"/>
    </row>
    <row r="36" spans="1:16" x14ac:dyDescent="0.25"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x14ac:dyDescent="0.25">
      <c r="A37" s="6" t="s">
        <v>27</v>
      </c>
      <c r="C37" s="7">
        <v>3.6400000000000002E-2</v>
      </c>
      <c r="D37" s="7">
        <v>3.6400000000000002E-2</v>
      </c>
      <c r="E37" s="7">
        <v>3.6400000000000002E-2</v>
      </c>
      <c r="F37" s="7">
        <v>3.1600000000000003E-2</v>
      </c>
      <c r="G37" s="7">
        <v>3.1600000000000003E-2</v>
      </c>
      <c r="H37" s="7">
        <v>3.1600000000000003E-2</v>
      </c>
      <c r="I37" s="7">
        <v>2.9100000000000001E-2</v>
      </c>
      <c r="J37" s="7">
        <v>2.9100000000000001E-2</v>
      </c>
      <c r="K37" s="7">
        <v>2.9100000000000001E-2</v>
      </c>
      <c r="L37" s="7">
        <v>2.9100000000000001E-2</v>
      </c>
      <c r="M37" s="7">
        <v>2.9100000000000001E-2</v>
      </c>
      <c r="N37" s="7">
        <v>2.9100000000000001E-2</v>
      </c>
      <c r="O37" s="7"/>
      <c r="P37" s="8">
        <f>AVERAGE(2.55%,2.55%,2.55%,2.55%)</f>
        <v>2.5499999999999998E-2</v>
      </c>
    </row>
    <row r="38" spans="1:16" x14ac:dyDescent="0.25"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40" spans="1:16" x14ac:dyDescent="0.25">
      <c r="C40" s="2">
        <v>2024</v>
      </c>
      <c r="D40" s="2">
        <v>2024</v>
      </c>
      <c r="E40" s="2">
        <v>2024</v>
      </c>
      <c r="F40" s="2">
        <v>2024</v>
      </c>
      <c r="G40" s="2">
        <v>2024</v>
      </c>
      <c r="H40" s="2">
        <v>2024</v>
      </c>
      <c r="I40" s="2">
        <v>2024</v>
      </c>
      <c r="J40" s="2">
        <v>2024</v>
      </c>
      <c r="K40" s="2">
        <v>2024</v>
      </c>
      <c r="L40" s="2">
        <v>2024</v>
      </c>
      <c r="M40" s="2">
        <v>2024</v>
      </c>
      <c r="N40" s="2">
        <v>2024</v>
      </c>
      <c r="O40" s="2">
        <f>N40</f>
        <v>2024</v>
      </c>
      <c r="P40" s="2">
        <v>2025</v>
      </c>
    </row>
    <row r="41" spans="1:16" x14ac:dyDescent="0.25">
      <c r="C41" s="2" t="s">
        <v>2</v>
      </c>
      <c r="D41" s="2" t="s">
        <v>3</v>
      </c>
      <c r="E41" s="2" t="s">
        <v>4</v>
      </c>
      <c r="F41" s="2" t="s">
        <v>5</v>
      </c>
      <c r="G41" s="2" t="s">
        <v>6</v>
      </c>
      <c r="H41" s="2" t="s">
        <v>7</v>
      </c>
      <c r="I41" s="2" t="s">
        <v>8</v>
      </c>
      <c r="J41" s="2" t="s">
        <v>9</v>
      </c>
      <c r="K41" s="2" t="s">
        <v>10</v>
      </c>
      <c r="L41" s="2" t="s">
        <v>11</v>
      </c>
      <c r="M41" s="2" t="s">
        <v>12</v>
      </c>
      <c r="N41" s="2" t="s">
        <v>13</v>
      </c>
      <c r="O41" s="2" t="s">
        <v>14</v>
      </c>
      <c r="P41" s="2" t="s">
        <v>15</v>
      </c>
    </row>
    <row r="42" spans="1:16" x14ac:dyDescent="0.25">
      <c r="A42" s="1" t="s">
        <v>16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x14ac:dyDescent="0.25">
      <c r="A43" t="s">
        <v>17</v>
      </c>
      <c r="C43" s="3">
        <f>N82</f>
        <v>204017.95768445061</v>
      </c>
      <c r="D43" s="3">
        <f>C51</f>
        <v>170669.468859955</v>
      </c>
      <c r="E43" s="3">
        <f t="shared" ref="E43:N43" si="9">D51</f>
        <v>142089.19032919998</v>
      </c>
      <c r="F43" s="3">
        <f t="shared" si="9"/>
        <v>130603.29121312207</v>
      </c>
      <c r="G43" s="3">
        <f t="shared" si="9"/>
        <v>86485.460246415838</v>
      </c>
      <c r="H43" s="3">
        <f t="shared" si="9"/>
        <v>75961.041409764555</v>
      </c>
      <c r="I43" s="3">
        <f t="shared" si="9"/>
        <v>71688.405008695583</v>
      </c>
      <c r="J43" s="3">
        <f t="shared" si="9"/>
        <v>64416.304083690244</v>
      </c>
      <c r="K43" s="3">
        <f t="shared" si="9"/>
        <v>57903.194508313492</v>
      </c>
      <c r="L43" s="3">
        <f t="shared" si="9"/>
        <v>53536.850032474089</v>
      </c>
      <c r="M43" s="3">
        <f t="shared" si="9"/>
        <v>39698.27551592033</v>
      </c>
      <c r="N43" s="3">
        <f t="shared" si="9"/>
        <v>16283.123825677874</v>
      </c>
      <c r="O43" s="3"/>
      <c r="P43" s="3"/>
    </row>
    <row r="44" spans="1:16" x14ac:dyDescent="0.25">
      <c r="A44" t="s">
        <v>18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f t="shared" ref="O44:O49" si="10">SUM(C44:N44,O75)</f>
        <v>-2001.8330737508368</v>
      </c>
    </row>
    <row r="45" spans="1:16" x14ac:dyDescent="0.25">
      <c r="A45" t="s">
        <v>19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3">
        <f t="shared" si="10"/>
        <v>-7496.556528860965</v>
      </c>
    </row>
    <row r="46" spans="1:16" x14ac:dyDescent="0.25">
      <c r="A46" t="s">
        <v>20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3">
        <f t="shared" si="10"/>
        <v>-4408.6604303879431</v>
      </c>
    </row>
    <row r="47" spans="1:16" x14ac:dyDescent="0.25">
      <c r="A47" t="s">
        <v>21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f t="shared" si="10"/>
        <v>-1110.838976958506</v>
      </c>
    </row>
    <row r="48" spans="1:16" x14ac:dyDescent="0.25">
      <c r="A48" t="s">
        <v>22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f t="shared" si="10"/>
        <v>-10827.272569853216</v>
      </c>
    </row>
    <row r="49" spans="1:16" x14ac:dyDescent="0.25">
      <c r="A49" t="s">
        <v>28</v>
      </c>
      <c r="C49" s="3">
        <v>-33348.488824495609</v>
      </c>
      <c r="D49" s="3">
        <v>-28580.278530755011</v>
      </c>
      <c r="E49" s="3">
        <v>-11485.89911607791</v>
      </c>
      <c r="F49" s="3">
        <v>-44117.83096670622</v>
      </c>
      <c r="G49" s="3">
        <v>-10524.418836651284</v>
      </c>
      <c r="H49" s="3">
        <v>-4272.6364010689676</v>
      </c>
      <c r="I49" s="3">
        <v>-7272.1009250053421</v>
      </c>
      <c r="J49" s="3">
        <v>-6513.1095753767522</v>
      </c>
      <c r="K49" s="3">
        <v>-4366.3444758394035</v>
      </c>
      <c r="L49" s="3">
        <v>-13838.574516553759</v>
      </c>
      <c r="M49" s="3">
        <v>-23415.151690242456</v>
      </c>
      <c r="N49" s="3">
        <v>-31498.398784124431</v>
      </c>
      <c r="O49" s="3">
        <f t="shared" si="10"/>
        <v>10629.886621364858</v>
      </c>
    </row>
    <row r="50" spans="1:16" x14ac:dyDescent="0.25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  <row r="51" spans="1:16" x14ac:dyDescent="0.25">
      <c r="A51" t="s">
        <v>14</v>
      </c>
      <c r="C51" s="3">
        <f t="shared" ref="C51:O51" si="11">SUM(C42:C50)</f>
        <v>170669.468859955</v>
      </c>
      <c r="D51" s="3">
        <f t="shared" si="11"/>
        <v>142089.19032919998</v>
      </c>
      <c r="E51" s="3">
        <f t="shared" si="11"/>
        <v>130603.29121312207</v>
      </c>
      <c r="F51" s="3">
        <f t="shared" si="11"/>
        <v>86485.460246415838</v>
      </c>
      <c r="G51" s="3">
        <f t="shared" si="11"/>
        <v>75961.041409764555</v>
      </c>
      <c r="H51" s="3">
        <f t="shared" si="11"/>
        <v>71688.405008695583</v>
      </c>
      <c r="I51" s="3">
        <f t="shared" si="11"/>
        <v>64416.304083690244</v>
      </c>
      <c r="J51" s="3">
        <f t="shared" si="11"/>
        <v>57903.194508313492</v>
      </c>
      <c r="K51" s="3">
        <f t="shared" si="11"/>
        <v>53536.850032474089</v>
      </c>
      <c r="L51" s="3">
        <f t="shared" si="11"/>
        <v>39698.27551592033</v>
      </c>
      <c r="M51" s="3">
        <f t="shared" si="11"/>
        <v>16283.123825677874</v>
      </c>
      <c r="N51" s="3">
        <f t="shared" si="11"/>
        <v>-15215.274958446556</v>
      </c>
      <c r="O51" s="3">
        <f t="shared" si="11"/>
        <v>-15215.274958446607</v>
      </c>
      <c r="P51" s="3">
        <f>N51</f>
        <v>-15215.274958446556</v>
      </c>
    </row>
    <row r="52" spans="1:16" x14ac:dyDescent="0.25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x14ac:dyDescent="0.25">
      <c r="A53" s="1" t="s">
        <v>23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x14ac:dyDescent="0.25">
      <c r="A54" t="s">
        <v>17</v>
      </c>
      <c r="C54" s="3">
        <f>N93</f>
        <v>14899.27925564263</v>
      </c>
      <c r="D54" s="3">
        <f>C62</f>
        <v>12670.808080138229</v>
      </c>
      <c r="E54" s="3">
        <f t="shared" ref="E54:N54" si="12">D62</f>
        <v>10760.96661089324</v>
      </c>
      <c r="F54" s="3">
        <f t="shared" si="12"/>
        <v>9993.4357269711491</v>
      </c>
      <c r="G54" s="3">
        <f t="shared" si="12"/>
        <v>7045.3166936773732</v>
      </c>
      <c r="H54" s="3">
        <f t="shared" si="12"/>
        <v>6342.0355303286569</v>
      </c>
      <c r="I54" s="3">
        <f t="shared" si="12"/>
        <v>6056.5219313976249</v>
      </c>
      <c r="J54" s="3">
        <f t="shared" si="12"/>
        <v>5570.5728564029678</v>
      </c>
      <c r="K54" s="3">
        <f t="shared" si="12"/>
        <v>5135.3424317797217</v>
      </c>
      <c r="L54" s="3">
        <f t="shared" si="12"/>
        <v>4843.5669076191261</v>
      </c>
      <c r="M54" s="3">
        <f t="shared" si="12"/>
        <v>3918.8214241728838</v>
      </c>
      <c r="N54" s="3">
        <f t="shared" si="12"/>
        <v>2354.1331144153373</v>
      </c>
      <c r="O54" s="3"/>
      <c r="P54" s="3"/>
    </row>
    <row r="55" spans="1:16" x14ac:dyDescent="0.25">
      <c r="A55" t="s">
        <v>18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f t="shared" ref="O55:O60" si="13">SUM(C55:N55,O86)</f>
        <v>-13.188826824562057</v>
      </c>
    </row>
    <row r="56" spans="1:16" x14ac:dyDescent="0.25">
      <c r="A56" t="s">
        <v>19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3">
        <f t="shared" si="13"/>
        <v>-204.38256881187226</v>
      </c>
    </row>
    <row r="57" spans="1:16" x14ac:dyDescent="0.25">
      <c r="A57" t="s">
        <v>20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3">
        <f t="shared" si="13"/>
        <v>-50.699847942714314</v>
      </c>
    </row>
    <row r="58" spans="1:16" x14ac:dyDescent="0.25">
      <c r="A58" t="s">
        <v>21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f t="shared" si="13"/>
        <v>-10.879746444702782</v>
      </c>
    </row>
    <row r="59" spans="1:16" x14ac:dyDescent="0.25">
      <c r="A59" t="s">
        <v>22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f t="shared" si="13"/>
        <v>-181.88602796562463</v>
      </c>
    </row>
    <row r="60" spans="1:16" x14ac:dyDescent="0.25">
      <c r="A60" t="s">
        <v>28</v>
      </c>
      <c r="C60" s="3">
        <v>-2228.4711755044013</v>
      </c>
      <c r="D60" s="3">
        <v>-1909.8414692449896</v>
      </c>
      <c r="E60" s="3">
        <v>-767.53088392209133</v>
      </c>
      <c r="F60" s="3">
        <v>-2948.1190332937758</v>
      </c>
      <c r="G60" s="3">
        <v>-703.28116334871663</v>
      </c>
      <c r="H60" s="3">
        <v>-285.51359893103239</v>
      </c>
      <c r="I60" s="3">
        <v>-485.949074994657</v>
      </c>
      <c r="J60" s="3">
        <v>-435.23042462324611</v>
      </c>
      <c r="K60" s="3">
        <v>-291.77552416059598</v>
      </c>
      <c r="L60" s="3">
        <v>-924.74548344624236</v>
      </c>
      <c r="M60" s="3">
        <v>-1564.6883097575464</v>
      </c>
      <c r="N60" s="3">
        <v>-2104.8412158755691</v>
      </c>
      <c r="O60" s="3">
        <f t="shared" si="13"/>
        <v>710.32891652924081</v>
      </c>
    </row>
    <row r="61" spans="1:16" x14ac:dyDescent="0.25"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</row>
    <row r="62" spans="1:16" x14ac:dyDescent="0.25">
      <c r="A62" t="s">
        <v>14</v>
      </c>
      <c r="C62" s="3">
        <f t="shared" ref="C62:O62" si="14">SUM(C53:C61)</f>
        <v>12670.808080138229</v>
      </c>
      <c r="D62" s="3">
        <f t="shared" si="14"/>
        <v>10760.96661089324</v>
      </c>
      <c r="E62" s="3">
        <f t="shared" si="14"/>
        <v>9993.4357269711491</v>
      </c>
      <c r="F62" s="3">
        <f t="shared" si="14"/>
        <v>7045.3166936773732</v>
      </c>
      <c r="G62" s="3">
        <f t="shared" si="14"/>
        <v>6342.0355303286569</v>
      </c>
      <c r="H62" s="3">
        <f t="shared" si="14"/>
        <v>6056.5219313976249</v>
      </c>
      <c r="I62" s="3">
        <f t="shared" si="14"/>
        <v>5570.5728564029678</v>
      </c>
      <c r="J62" s="3">
        <f t="shared" si="14"/>
        <v>5135.3424317797217</v>
      </c>
      <c r="K62" s="3">
        <f t="shared" si="14"/>
        <v>4843.5669076191261</v>
      </c>
      <c r="L62" s="3">
        <f t="shared" si="14"/>
        <v>3918.8214241728838</v>
      </c>
      <c r="M62" s="3">
        <f t="shared" si="14"/>
        <v>2354.1331144153373</v>
      </c>
      <c r="N62" s="3">
        <f t="shared" si="14"/>
        <v>249.29189853976823</v>
      </c>
      <c r="O62" s="3">
        <f t="shared" si="14"/>
        <v>249.29189853976476</v>
      </c>
      <c r="P62" s="3">
        <f>N62</f>
        <v>249.29189853976823</v>
      </c>
    </row>
    <row r="63" spans="1:16" x14ac:dyDescent="0.25"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x14ac:dyDescent="0.25">
      <c r="A64" s="6" t="s">
        <v>24</v>
      </c>
      <c r="C64" s="3">
        <f>N97</f>
        <v>6832.9800000000005</v>
      </c>
      <c r="D64" s="3">
        <f>C66</f>
        <v>7766.3600000000006</v>
      </c>
      <c r="E64" s="3">
        <f t="shared" ref="E64:N64" si="15">D66</f>
        <v>8547.17</v>
      </c>
      <c r="F64" s="3">
        <f t="shared" si="15"/>
        <v>9197.23</v>
      </c>
      <c r="G64" s="3">
        <f t="shared" si="15"/>
        <v>9794.74</v>
      </c>
      <c r="H64" s="3">
        <f t="shared" si="15"/>
        <v>10190.41</v>
      </c>
      <c r="I64" s="3">
        <f t="shared" si="15"/>
        <v>10537.93</v>
      </c>
      <c r="J64" s="3">
        <f t="shared" si="15"/>
        <v>10848.58</v>
      </c>
      <c r="K64" s="3">
        <f t="shared" si="15"/>
        <v>11127.72</v>
      </c>
      <c r="L64" s="3">
        <f t="shared" si="15"/>
        <v>11378.63</v>
      </c>
      <c r="M64" s="3">
        <f t="shared" si="15"/>
        <v>11574.929999999998</v>
      </c>
      <c r="N64" s="3">
        <f t="shared" si="15"/>
        <v>11720.489999999998</v>
      </c>
      <c r="O64" s="3"/>
      <c r="P64" s="3">
        <f>N66</f>
        <v>11780.189999999999</v>
      </c>
    </row>
    <row r="65" spans="1:16" x14ac:dyDescent="0.25">
      <c r="A65" s="6" t="s">
        <v>25</v>
      </c>
      <c r="C65" s="5">
        <f t="shared" ref="C65:N65" si="16">ROUND(C43*C68/12,2)</f>
        <v>933.38</v>
      </c>
      <c r="D65" s="5">
        <f t="shared" si="16"/>
        <v>780.81</v>
      </c>
      <c r="E65" s="5">
        <f t="shared" si="16"/>
        <v>650.05999999999995</v>
      </c>
      <c r="F65" s="5">
        <f t="shared" si="16"/>
        <v>597.51</v>
      </c>
      <c r="G65" s="5">
        <f t="shared" si="16"/>
        <v>395.67</v>
      </c>
      <c r="H65" s="5">
        <f t="shared" si="16"/>
        <v>347.52</v>
      </c>
      <c r="I65" s="5">
        <f t="shared" si="16"/>
        <v>310.64999999999998</v>
      </c>
      <c r="J65" s="5">
        <f t="shared" si="16"/>
        <v>279.14</v>
      </c>
      <c r="K65" s="5">
        <f t="shared" si="16"/>
        <v>250.91</v>
      </c>
      <c r="L65" s="5">
        <f t="shared" si="16"/>
        <v>196.3</v>
      </c>
      <c r="M65" s="5">
        <f t="shared" si="16"/>
        <v>145.56</v>
      </c>
      <c r="N65" s="5">
        <f t="shared" si="16"/>
        <v>59.7</v>
      </c>
      <c r="O65" s="5"/>
      <c r="P65" s="5">
        <f>N51*P68</f>
        <v>-480.04192493898887</v>
      </c>
    </row>
    <row r="66" spans="1:16" x14ac:dyDescent="0.25">
      <c r="A66" s="6" t="s">
        <v>26</v>
      </c>
      <c r="C66" s="3">
        <f>SUM(C64:C65)</f>
        <v>7766.3600000000006</v>
      </c>
      <c r="D66" s="3">
        <f t="shared" ref="D66:N66" si="17">SUM(D64:D65)</f>
        <v>8547.17</v>
      </c>
      <c r="E66" s="3">
        <f t="shared" si="17"/>
        <v>9197.23</v>
      </c>
      <c r="F66" s="3">
        <f t="shared" si="17"/>
        <v>9794.74</v>
      </c>
      <c r="G66" s="3">
        <f t="shared" si="17"/>
        <v>10190.41</v>
      </c>
      <c r="H66" s="3">
        <f t="shared" si="17"/>
        <v>10537.93</v>
      </c>
      <c r="I66" s="3">
        <f t="shared" si="17"/>
        <v>10848.58</v>
      </c>
      <c r="J66" s="3">
        <f t="shared" si="17"/>
        <v>11127.72</v>
      </c>
      <c r="K66" s="3">
        <f t="shared" si="17"/>
        <v>11378.63</v>
      </c>
      <c r="L66" s="3">
        <f t="shared" si="17"/>
        <v>11574.929999999998</v>
      </c>
      <c r="M66" s="3">
        <f t="shared" si="17"/>
        <v>11720.489999999998</v>
      </c>
      <c r="N66" s="3">
        <f t="shared" si="17"/>
        <v>11780.189999999999</v>
      </c>
      <c r="O66" s="3"/>
      <c r="P66" s="3"/>
    </row>
    <row r="67" spans="1:16" x14ac:dyDescent="0.25"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x14ac:dyDescent="0.25">
      <c r="A68" s="6" t="s">
        <v>27</v>
      </c>
      <c r="C68" s="7">
        <v>5.4899999999999997E-2</v>
      </c>
      <c r="D68" s="7">
        <v>5.4899999999999997E-2</v>
      </c>
      <c r="E68" s="7">
        <v>5.4899999999999997E-2</v>
      </c>
      <c r="F68" s="7">
        <v>5.4899999999999997E-2</v>
      </c>
      <c r="G68" s="7">
        <v>5.4899999999999997E-2</v>
      </c>
      <c r="H68" s="7">
        <v>5.4899999999999997E-2</v>
      </c>
      <c r="I68" s="7">
        <v>5.1999999999999998E-2</v>
      </c>
      <c r="J68" s="7">
        <v>5.1999999999999998E-2</v>
      </c>
      <c r="K68" s="7">
        <v>5.1999999999999998E-2</v>
      </c>
      <c r="L68" s="7">
        <v>4.3999999999999997E-2</v>
      </c>
      <c r="M68" s="7">
        <v>4.3999999999999997E-2</v>
      </c>
      <c r="N68" s="7">
        <v>4.3999999999999997E-2</v>
      </c>
      <c r="O68" s="7"/>
      <c r="P68" s="8">
        <f>AVERAGE(3.64%,3.16%,2.91%,2.91%)</f>
        <v>3.1550000000000002E-2</v>
      </c>
    </row>
    <row r="69" spans="1:16" x14ac:dyDescent="0.25"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1" spans="1:16" x14ac:dyDescent="0.25">
      <c r="C71" s="2">
        <v>2023</v>
      </c>
      <c r="D71" s="2">
        <v>2023</v>
      </c>
      <c r="E71" s="2">
        <v>2023</v>
      </c>
      <c r="F71" s="2">
        <v>2023</v>
      </c>
      <c r="G71" s="2">
        <v>2023</v>
      </c>
      <c r="H71" s="2">
        <v>2023</v>
      </c>
      <c r="I71" s="2">
        <v>2023</v>
      </c>
      <c r="J71" s="2">
        <v>2023</v>
      </c>
      <c r="K71" s="2">
        <v>2023</v>
      </c>
      <c r="L71" s="2">
        <v>2023</v>
      </c>
      <c r="M71" s="2">
        <v>2023</v>
      </c>
      <c r="N71" s="2">
        <v>2023</v>
      </c>
      <c r="O71" s="2">
        <f>N71</f>
        <v>2023</v>
      </c>
      <c r="P71" s="2">
        <v>2024</v>
      </c>
    </row>
    <row r="72" spans="1:16" x14ac:dyDescent="0.25">
      <c r="C72" s="2" t="s">
        <v>2</v>
      </c>
      <c r="D72" s="2" t="s">
        <v>3</v>
      </c>
      <c r="E72" s="2" t="s">
        <v>4</v>
      </c>
      <c r="F72" s="2" t="s">
        <v>5</v>
      </c>
      <c r="G72" s="2" t="s">
        <v>6</v>
      </c>
      <c r="H72" s="2" t="s">
        <v>7</v>
      </c>
      <c r="I72" s="2" t="s">
        <v>8</v>
      </c>
      <c r="J72" s="2" t="s">
        <v>9</v>
      </c>
      <c r="K72" s="2" t="s">
        <v>10</v>
      </c>
      <c r="L72" s="2" t="s">
        <v>11</v>
      </c>
      <c r="M72" s="2" t="s">
        <v>12</v>
      </c>
      <c r="N72" s="2" t="s">
        <v>13</v>
      </c>
      <c r="O72" s="2" t="s">
        <v>14</v>
      </c>
      <c r="P72" s="2" t="s">
        <v>15</v>
      </c>
    </row>
    <row r="73" spans="1:16" x14ac:dyDescent="0.25">
      <c r="A73" s="1" t="s">
        <v>16</v>
      </c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x14ac:dyDescent="0.25">
      <c r="A74" t="s">
        <v>17</v>
      </c>
      <c r="C74" s="3">
        <f>N112</f>
        <v>115016.77291074634</v>
      </c>
      <c r="D74" s="3">
        <f>C82</f>
        <v>93447.74900533352</v>
      </c>
      <c r="E74" s="3">
        <f t="shared" ref="E74:N74" si="18">D82</f>
        <v>74933.527744343155</v>
      </c>
      <c r="F74" s="3">
        <f t="shared" si="18"/>
        <v>57458.67741512564</v>
      </c>
      <c r="G74" s="3">
        <f t="shared" si="18"/>
        <v>44303.086576978531</v>
      </c>
      <c r="H74" s="3">
        <f t="shared" si="18"/>
        <v>35299.516450594601</v>
      </c>
      <c r="I74" s="3">
        <f t="shared" si="18"/>
        <v>31109.081062285397</v>
      </c>
      <c r="J74" s="3">
        <f t="shared" si="18"/>
        <v>27992.850242776338</v>
      </c>
      <c r="K74" s="3">
        <f t="shared" si="18"/>
        <v>24552.661551934922</v>
      </c>
      <c r="L74" s="3">
        <f t="shared" si="18"/>
        <v>20558.695695975654</v>
      </c>
      <c r="M74" s="3">
        <f t="shared" si="18"/>
        <v>14301.411055523395</v>
      </c>
      <c r="N74" s="3">
        <f t="shared" si="18"/>
        <v>-1470.8427808759316</v>
      </c>
      <c r="O74" s="3"/>
      <c r="P74" s="3"/>
    </row>
    <row r="75" spans="1:16" x14ac:dyDescent="0.25">
      <c r="A75" t="s">
        <v>18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3">
        <f t="shared" ref="O75:O80" si="19">SUM(C75:N75,O106)</f>
        <v>-2001.8330737508368</v>
      </c>
    </row>
    <row r="76" spans="1:16" x14ac:dyDescent="0.25">
      <c r="A76" t="s">
        <v>19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3">
        <f t="shared" si="19"/>
        <v>-7496.556528860965</v>
      </c>
    </row>
    <row r="77" spans="1:16" x14ac:dyDescent="0.25">
      <c r="A77" t="s">
        <v>20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3">
        <f t="shared" si="19"/>
        <v>-4408.6604303879431</v>
      </c>
    </row>
    <row r="78" spans="1:16" x14ac:dyDescent="0.25">
      <c r="A78" t="s">
        <v>21</v>
      </c>
      <c r="C78" s="3">
        <v>-1491.0021379869675</v>
      </c>
      <c r="D78" s="3">
        <v>-591.71918189250027</v>
      </c>
      <c r="E78" s="3">
        <v>-591.52130897180825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f t="shared" si="19"/>
        <v>-1110.838976958506</v>
      </c>
    </row>
    <row r="79" spans="1:16" x14ac:dyDescent="0.25">
      <c r="A79" t="s">
        <v>22</v>
      </c>
      <c r="C79" s="3">
        <v>-20078.021767425846</v>
      </c>
      <c r="D79" s="3">
        <v>-17922.502079097856</v>
      </c>
      <c r="E79" s="3">
        <v>-16883.329020245717</v>
      </c>
      <c r="F79" s="3">
        <v>-13155.590838147111</v>
      </c>
      <c r="G79" s="3">
        <v>-9003.5701263839273</v>
      </c>
      <c r="H79" s="3">
        <v>-4190.4353883092026</v>
      </c>
      <c r="I79" s="3">
        <v>-3116.2308195090595</v>
      </c>
      <c r="J79" s="3">
        <v>-3440.1886908414162</v>
      </c>
      <c r="K79" s="3">
        <v>-3993.9658559592694</v>
      </c>
      <c r="L79" s="3">
        <v>-6257.2846404522588</v>
      </c>
      <c r="M79" s="3">
        <v>-15772.253836399326</v>
      </c>
      <c r="N79" s="3">
        <v>-24374.318798935474</v>
      </c>
      <c r="O79" s="3">
        <f t="shared" si="19"/>
        <v>-10827.272569853216</v>
      </c>
    </row>
    <row r="80" spans="1:16" x14ac:dyDescent="0.25">
      <c r="A80" t="s">
        <v>28</v>
      </c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>
        <v>229863.119264262</v>
      </c>
      <c r="O80" s="3">
        <f t="shared" si="19"/>
        <v>229863.119264262</v>
      </c>
    </row>
    <row r="81" spans="1:16" x14ac:dyDescent="0.25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</row>
    <row r="82" spans="1:16" x14ac:dyDescent="0.25">
      <c r="A82" t="s">
        <v>14</v>
      </c>
      <c r="C82" s="3">
        <f t="shared" ref="C82:M82" si="20">SUM(C73:C81)</f>
        <v>93447.74900533352</v>
      </c>
      <c r="D82" s="3">
        <f t="shared" si="20"/>
        <v>74933.527744343155</v>
      </c>
      <c r="E82" s="3">
        <f t="shared" si="20"/>
        <v>57458.67741512564</v>
      </c>
      <c r="F82" s="3">
        <f t="shared" si="20"/>
        <v>44303.086576978531</v>
      </c>
      <c r="G82" s="3">
        <f t="shared" si="20"/>
        <v>35299.516450594601</v>
      </c>
      <c r="H82" s="3">
        <f t="shared" si="20"/>
        <v>31109.081062285397</v>
      </c>
      <c r="I82" s="3">
        <f t="shared" si="20"/>
        <v>27992.850242776338</v>
      </c>
      <c r="J82" s="3">
        <f t="shared" si="20"/>
        <v>24552.661551934922</v>
      </c>
      <c r="K82" s="3">
        <f t="shared" si="20"/>
        <v>20558.695695975654</v>
      </c>
      <c r="L82" s="3">
        <f t="shared" si="20"/>
        <v>14301.411055523395</v>
      </c>
      <c r="M82" s="3">
        <f t="shared" si="20"/>
        <v>-1470.8427808759316</v>
      </c>
      <c r="N82" s="3">
        <f>SUM(N73:N81)</f>
        <v>204017.95768445061</v>
      </c>
      <c r="O82" s="3">
        <f>SUM(O73:O81)</f>
        <v>204017.95768445055</v>
      </c>
      <c r="P82" s="3">
        <f>N82</f>
        <v>204017.95768445061</v>
      </c>
    </row>
    <row r="83" spans="1:16" x14ac:dyDescent="0.25"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x14ac:dyDescent="0.25">
      <c r="A84" s="1" t="s">
        <v>23</v>
      </c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x14ac:dyDescent="0.25">
      <c r="A85" t="s">
        <v>17</v>
      </c>
      <c r="C85" s="3">
        <f>N122</f>
        <v>1889.1084914530109</v>
      </c>
      <c r="D85" s="3">
        <f>C93</f>
        <v>1535.7923968663154</v>
      </c>
      <c r="E85" s="3">
        <f t="shared" ref="E85:N85" si="21">D93</f>
        <v>1228.3536578566777</v>
      </c>
      <c r="F85" s="3">
        <f t="shared" si="21"/>
        <v>938.37398707423279</v>
      </c>
      <c r="G85" s="3">
        <f t="shared" si="21"/>
        <v>717.37482522123275</v>
      </c>
      <c r="H85" s="3">
        <f t="shared" si="21"/>
        <v>566.1249516050807</v>
      </c>
      <c r="I85" s="3">
        <f t="shared" si="21"/>
        <v>495.73033991419913</v>
      </c>
      <c r="J85" s="3">
        <f t="shared" si="21"/>
        <v>443.38115942319303</v>
      </c>
      <c r="K85" s="3">
        <f t="shared" si="21"/>
        <v>385.58985026453854</v>
      </c>
      <c r="L85" s="3">
        <f t="shared" si="21"/>
        <v>318.49570622373642</v>
      </c>
      <c r="M85" s="3">
        <f t="shared" si="21"/>
        <v>213.38034667593467</v>
      </c>
      <c r="N85" s="3">
        <f t="shared" si="21"/>
        <v>-51.575816924844389</v>
      </c>
      <c r="O85" s="3"/>
      <c r="P85" s="3"/>
    </row>
    <row r="86" spans="1:16" x14ac:dyDescent="0.25">
      <c r="A86" t="s">
        <v>18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3">
        <f t="shared" ref="O86:O91" si="22">SUM(C86:N86,O116)</f>
        <v>-13.188826824562057</v>
      </c>
    </row>
    <row r="87" spans="1:16" x14ac:dyDescent="0.25">
      <c r="A87" t="s">
        <v>19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3">
        <f t="shared" si="22"/>
        <v>-204.38256881187226</v>
      </c>
    </row>
    <row r="88" spans="1:16" x14ac:dyDescent="0.25">
      <c r="A88" t="s">
        <v>20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3">
        <f t="shared" si="22"/>
        <v>-50.699847942714314</v>
      </c>
    </row>
    <row r="89" spans="1:16" x14ac:dyDescent="0.25">
      <c r="A89" t="s">
        <v>21</v>
      </c>
      <c r="C89" s="3">
        <v>-16.027862012539064</v>
      </c>
      <c r="D89" s="3">
        <v>-6.360818107444187</v>
      </c>
      <c r="E89" s="3">
        <v>-6.358691028087244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f t="shared" si="22"/>
        <v>-10.879746444702782</v>
      </c>
    </row>
    <row r="90" spans="1:16" x14ac:dyDescent="0.25">
      <c r="A90" t="s">
        <v>22</v>
      </c>
      <c r="C90" s="3">
        <v>-337.28823257415638</v>
      </c>
      <c r="D90" s="3">
        <v>-301.07792090219351</v>
      </c>
      <c r="E90" s="3">
        <v>-283.62097975435779</v>
      </c>
      <c r="F90" s="3">
        <v>-220.99916185300006</v>
      </c>
      <c r="G90" s="3">
        <v>-151.249873616152</v>
      </c>
      <c r="H90" s="3">
        <v>-70.394611690881533</v>
      </c>
      <c r="I90" s="3">
        <v>-52.34918049100613</v>
      </c>
      <c r="J90" s="3">
        <v>-57.791309158654514</v>
      </c>
      <c r="K90" s="3">
        <v>-67.094144040802092</v>
      </c>
      <c r="L90" s="3">
        <v>-105.11535954780176</v>
      </c>
      <c r="M90" s="3">
        <v>-264.95616360077906</v>
      </c>
      <c r="N90" s="3">
        <v>-409.4612010646303</v>
      </c>
      <c r="O90" s="3">
        <f t="shared" si="22"/>
        <v>-181.88602796562463</v>
      </c>
    </row>
    <row r="91" spans="1:16" x14ac:dyDescent="0.25">
      <c r="A91" t="s">
        <v>28</v>
      </c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>
        <v>15360.316273632105</v>
      </c>
      <c r="O91" s="3">
        <f t="shared" si="22"/>
        <v>15360.316273632105</v>
      </c>
    </row>
    <row r="92" spans="1:16" x14ac:dyDescent="0.2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</row>
    <row r="93" spans="1:16" x14ac:dyDescent="0.25">
      <c r="A93" t="s">
        <v>14</v>
      </c>
      <c r="C93" s="3">
        <f t="shared" ref="C93:O93" si="23">SUM(C84:C92)</f>
        <v>1535.7923968663154</v>
      </c>
      <c r="D93" s="3">
        <f t="shared" si="23"/>
        <v>1228.3536578566777</v>
      </c>
      <c r="E93" s="3">
        <f t="shared" si="23"/>
        <v>938.37398707423279</v>
      </c>
      <c r="F93" s="3">
        <f t="shared" si="23"/>
        <v>717.37482522123275</v>
      </c>
      <c r="G93" s="3">
        <f t="shared" si="23"/>
        <v>566.1249516050807</v>
      </c>
      <c r="H93" s="3">
        <f t="shared" si="23"/>
        <v>495.73033991419913</v>
      </c>
      <c r="I93" s="3">
        <f t="shared" si="23"/>
        <v>443.38115942319303</v>
      </c>
      <c r="J93" s="3">
        <f t="shared" si="23"/>
        <v>385.58985026453854</v>
      </c>
      <c r="K93" s="3">
        <f t="shared" si="23"/>
        <v>318.49570622373642</v>
      </c>
      <c r="L93" s="3">
        <f t="shared" si="23"/>
        <v>213.38034667593467</v>
      </c>
      <c r="M93" s="3">
        <f t="shared" si="23"/>
        <v>-51.575816924844389</v>
      </c>
      <c r="N93" s="3">
        <f t="shared" si="23"/>
        <v>14899.27925564263</v>
      </c>
      <c r="O93" s="3">
        <f t="shared" si="23"/>
        <v>14899.279255642628</v>
      </c>
      <c r="P93" s="3">
        <f>N93</f>
        <v>14899.27925564263</v>
      </c>
    </row>
    <row r="94" spans="1:16" x14ac:dyDescent="0.25"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 x14ac:dyDescent="0.25">
      <c r="A95" s="6" t="s">
        <v>24</v>
      </c>
      <c r="C95" s="3">
        <f>N126</f>
        <v>4647.2</v>
      </c>
      <c r="D95" s="3">
        <f>C97</f>
        <v>5100.5599999999995</v>
      </c>
      <c r="E95" s="3">
        <f t="shared" ref="E95:N95" si="24">D97</f>
        <v>5468.9</v>
      </c>
      <c r="F95" s="3">
        <f t="shared" si="24"/>
        <v>5764.2599999999993</v>
      </c>
      <c r="G95" s="3">
        <f t="shared" si="24"/>
        <v>6002.7099999999991</v>
      </c>
      <c r="H95" s="3">
        <f t="shared" si="24"/>
        <v>6186.5699999999988</v>
      </c>
      <c r="I95" s="3">
        <f t="shared" si="24"/>
        <v>6333.0599999999986</v>
      </c>
      <c r="J95" s="3">
        <f t="shared" si="24"/>
        <v>6462.1599999999989</v>
      </c>
      <c r="K95" s="3">
        <f t="shared" si="24"/>
        <v>6578.329999999999</v>
      </c>
      <c r="L95" s="3">
        <f t="shared" si="24"/>
        <v>6680.2199999999993</v>
      </c>
      <c r="M95" s="3">
        <f t="shared" si="24"/>
        <v>6774.28</v>
      </c>
      <c r="N95" s="3">
        <f t="shared" si="24"/>
        <v>6839.71</v>
      </c>
      <c r="O95" s="3"/>
      <c r="P95" s="3">
        <f>N97</f>
        <v>6832.9800000000005</v>
      </c>
    </row>
    <row r="96" spans="1:16" x14ac:dyDescent="0.25">
      <c r="A96" s="6" t="s">
        <v>25</v>
      </c>
      <c r="C96" s="5">
        <f t="shared" ref="C96:N96" si="25">ROUND(C74*C99/12,2)</f>
        <v>453.36</v>
      </c>
      <c r="D96" s="5">
        <f t="shared" si="25"/>
        <v>368.34</v>
      </c>
      <c r="E96" s="5">
        <f t="shared" si="25"/>
        <v>295.36</v>
      </c>
      <c r="F96" s="5">
        <f t="shared" si="25"/>
        <v>238.45</v>
      </c>
      <c r="G96" s="5">
        <f t="shared" si="25"/>
        <v>183.86</v>
      </c>
      <c r="H96" s="5">
        <f t="shared" si="25"/>
        <v>146.49</v>
      </c>
      <c r="I96" s="5">
        <f t="shared" si="25"/>
        <v>129.1</v>
      </c>
      <c r="J96" s="5">
        <f t="shared" si="25"/>
        <v>116.17</v>
      </c>
      <c r="K96" s="5">
        <f t="shared" si="25"/>
        <v>101.89</v>
      </c>
      <c r="L96" s="5">
        <f t="shared" si="25"/>
        <v>94.06</v>
      </c>
      <c r="M96" s="5">
        <f t="shared" si="25"/>
        <v>65.430000000000007</v>
      </c>
      <c r="N96" s="5">
        <f t="shared" si="25"/>
        <v>-6.73</v>
      </c>
      <c r="O96" s="5"/>
      <c r="P96" s="5">
        <f>N82*P99</f>
        <v>10496.723922864985</v>
      </c>
    </row>
    <row r="97" spans="1:16" x14ac:dyDescent="0.25">
      <c r="A97" s="6" t="s">
        <v>26</v>
      </c>
      <c r="C97" s="3">
        <f>SUM(C95:C96)</f>
        <v>5100.5599999999995</v>
      </c>
      <c r="D97" s="3">
        <f t="shared" ref="D97:N97" si="26">SUM(D95:D96)</f>
        <v>5468.9</v>
      </c>
      <c r="E97" s="3">
        <f t="shared" si="26"/>
        <v>5764.2599999999993</v>
      </c>
      <c r="F97" s="3">
        <f t="shared" si="26"/>
        <v>6002.7099999999991</v>
      </c>
      <c r="G97" s="3">
        <f t="shared" si="26"/>
        <v>6186.5699999999988</v>
      </c>
      <c r="H97" s="3">
        <f t="shared" si="26"/>
        <v>6333.0599999999986</v>
      </c>
      <c r="I97" s="3">
        <f t="shared" si="26"/>
        <v>6462.1599999999989</v>
      </c>
      <c r="J97" s="3">
        <f t="shared" si="26"/>
        <v>6578.329999999999</v>
      </c>
      <c r="K97" s="3">
        <f t="shared" si="26"/>
        <v>6680.2199999999993</v>
      </c>
      <c r="L97" s="3">
        <f t="shared" si="26"/>
        <v>6774.28</v>
      </c>
      <c r="M97" s="3">
        <f t="shared" si="26"/>
        <v>6839.71</v>
      </c>
      <c r="N97" s="3">
        <f t="shared" si="26"/>
        <v>6832.9800000000005</v>
      </c>
      <c r="O97" s="3"/>
      <c r="P97" s="3">
        <f>SUM(P95:P96)</f>
        <v>17329.703922864985</v>
      </c>
    </row>
    <row r="98" spans="1:16" x14ac:dyDescent="0.25"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1:16" x14ac:dyDescent="0.25">
      <c r="A99" s="6" t="s">
        <v>27</v>
      </c>
      <c r="C99" s="7">
        <v>4.7300000000000002E-2</v>
      </c>
      <c r="D99" s="7">
        <v>4.7300000000000002E-2</v>
      </c>
      <c r="E99" s="7">
        <v>4.7300000000000002E-2</v>
      </c>
      <c r="F99" s="7">
        <v>4.9799999999999997E-2</v>
      </c>
      <c r="G99" s="7">
        <v>4.9799999999999997E-2</v>
      </c>
      <c r="H99" s="7">
        <v>4.9799999999999997E-2</v>
      </c>
      <c r="I99" s="7">
        <v>4.9799999999999997E-2</v>
      </c>
      <c r="J99" s="7">
        <v>4.9799999999999997E-2</v>
      </c>
      <c r="K99" s="7">
        <v>4.9799999999999997E-2</v>
      </c>
      <c r="L99" s="7">
        <v>5.4899999999999997E-2</v>
      </c>
      <c r="M99" s="7">
        <v>5.4899999999999997E-2</v>
      </c>
      <c r="N99" s="7">
        <v>5.4899999999999997E-2</v>
      </c>
      <c r="O99" s="7"/>
      <c r="P99" s="8">
        <f>AVERAGE(5.49%,5.49%,5.2%,4.4%)</f>
        <v>5.1450000000000003E-2</v>
      </c>
    </row>
    <row r="100" spans="1:16" x14ac:dyDescent="0.25"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2" spans="1:16" x14ac:dyDescent="0.25">
      <c r="C102" s="2">
        <v>2022</v>
      </c>
      <c r="D102" s="2">
        <v>2022</v>
      </c>
      <c r="E102" s="2">
        <v>2022</v>
      </c>
      <c r="F102" s="2">
        <v>2022</v>
      </c>
      <c r="G102" s="2">
        <v>2022</v>
      </c>
      <c r="H102" s="2">
        <v>2022</v>
      </c>
      <c r="I102" s="2">
        <v>2022</v>
      </c>
      <c r="J102" s="2">
        <v>2022</v>
      </c>
      <c r="K102" s="2">
        <v>2022</v>
      </c>
      <c r="L102" s="2">
        <v>2022</v>
      </c>
      <c r="M102" s="2">
        <v>2022</v>
      </c>
      <c r="N102" s="2">
        <v>2022</v>
      </c>
      <c r="O102" s="2">
        <f>N102</f>
        <v>2022</v>
      </c>
      <c r="P102" s="2">
        <v>2023</v>
      </c>
    </row>
    <row r="103" spans="1:16" x14ac:dyDescent="0.25">
      <c r="C103" s="2" t="s">
        <v>2</v>
      </c>
      <c r="D103" s="2" t="s">
        <v>3</v>
      </c>
      <c r="E103" s="2" t="s">
        <v>4</v>
      </c>
      <c r="F103" s="2" t="s">
        <v>5</v>
      </c>
      <c r="G103" s="2" t="s">
        <v>6</v>
      </c>
      <c r="H103" s="2" t="s">
        <v>7</v>
      </c>
      <c r="I103" s="2" t="s">
        <v>8</v>
      </c>
      <c r="J103" s="2" t="s">
        <v>9</v>
      </c>
      <c r="K103" s="2" t="s">
        <v>10</v>
      </c>
      <c r="L103" s="2" t="s">
        <v>11</v>
      </c>
      <c r="M103" s="2" t="s">
        <v>12</v>
      </c>
      <c r="N103" s="2" t="s">
        <v>13</v>
      </c>
      <c r="O103" s="2" t="s">
        <v>14</v>
      </c>
      <c r="P103" s="2" t="s">
        <v>15</v>
      </c>
    </row>
    <row r="104" spans="1:16" x14ac:dyDescent="0.25">
      <c r="A104" s="1" t="s">
        <v>16</v>
      </c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1:16" x14ac:dyDescent="0.25">
      <c r="A105" t="s">
        <v>17</v>
      </c>
      <c r="C105" s="3">
        <f>P138</f>
        <v>608751.08683244255</v>
      </c>
      <c r="D105" s="3">
        <f>C112</f>
        <v>490339.652218893</v>
      </c>
      <c r="E105" s="3">
        <f t="shared" ref="E105:N105" si="27">D112</f>
        <v>365522.29422183568</v>
      </c>
      <c r="F105" s="3">
        <f t="shared" si="27"/>
        <v>258157.79985522162</v>
      </c>
      <c r="G105" s="3">
        <f t="shared" si="27"/>
        <v>198610.34980733838</v>
      </c>
      <c r="H105" s="3">
        <f t="shared" si="27"/>
        <v>171136.57374860556</v>
      </c>
      <c r="I105" s="3">
        <f t="shared" si="27"/>
        <v>149562.77820838985</v>
      </c>
      <c r="J105" s="3">
        <f t="shared" si="27"/>
        <v>129248.5780438628</v>
      </c>
      <c r="K105" s="3">
        <f t="shared" si="27"/>
        <v>109172.36022869688</v>
      </c>
      <c r="L105" s="3">
        <f t="shared" si="27"/>
        <v>88086.995844381905</v>
      </c>
      <c r="M105" s="3">
        <f t="shared" si="27"/>
        <v>63098.566104827893</v>
      </c>
      <c r="N105" s="3">
        <f t="shared" si="27"/>
        <v>29448.078041453802</v>
      </c>
      <c r="O105" s="3"/>
      <c r="P105" s="3"/>
    </row>
    <row r="106" spans="1:16" x14ac:dyDescent="0.25">
      <c r="A106" t="s">
        <v>18</v>
      </c>
      <c r="C106" s="3">
        <v>-31742.64981668747</v>
      </c>
      <c r="D106" s="3">
        <v>-30866.628888720221</v>
      </c>
      <c r="E106" s="3">
        <v>-28153.791918748142</v>
      </c>
      <c r="F106" s="3">
        <v>-6157.2439065668268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f>SUM(C106:N106,O134)</f>
        <v>-2001.8330737508368</v>
      </c>
    </row>
    <row r="107" spans="1:16" x14ac:dyDescent="0.25">
      <c r="A107" t="s">
        <v>19</v>
      </c>
      <c r="C107" s="3">
        <v>-47748.810645609054</v>
      </c>
      <c r="D107" s="3">
        <v>-51188.116574154104</v>
      </c>
      <c r="E107" s="3">
        <v>-45951.142027831149</v>
      </c>
      <c r="F107" s="3">
        <v>-27921.09265673731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f>SUM(C107:N107,O135)</f>
        <v>-7496.556528860965</v>
      </c>
    </row>
    <row r="108" spans="1:16" x14ac:dyDescent="0.25">
      <c r="A108" t="s">
        <v>20</v>
      </c>
      <c r="C108" s="3">
        <v>-38919.974151253053</v>
      </c>
      <c r="D108" s="3">
        <v>-42762.612534182961</v>
      </c>
      <c r="E108" s="3">
        <v>-39486.560420034781</v>
      </c>
      <c r="F108" s="3">
        <f>-25469.1134845791</f>
        <v>-25469.113484579098</v>
      </c>
      <c r="G108" s="3">
        <v>-26892.620764765383</v>
      </c>
      <c r="H108" s="3">
        <v>-20993.48394270143</v>
      </c>
      <c r="I108" s="3">
        <v>-19734.947818647521</v>
      </c>
      <c r="J108" s="3">
        <v>-19495.846013763003</v>
      </c>
      <c r="K108" s="3">
        <v>-20502.576849255347</v>
      </c>
      <c r="L108" s="3">
        <v>-24404.534958151213</v>
      </c>
      <c r="M108" s="3">
        <v>-33063.272595457296</v>
      </c>
      <c r="N108" s="3">
        <v>-41203.116897596854</v>
      </c>
      <c r="O108" s="3">
        <f>SUM(C108:N108,O136)</f>
        <v>-4408.6604303879431</v>
      </c>
    </row>
    <row r="109" spans="1:16" x14ac:dyDescent="0.25">
      <c r="A109" t="s">
        <v>21</v>
      </c>
      <c r="C109" s="3"/>
      <c r="D109" s="3"/>
      <c r="E109" s="3">
        <f>61676-55449</f>
        <v>6227</v>
      </c>
      <c r="F109" s="4">
        <v>0</v>
      </c>
      <c r="G109" s="3">
        <v>-581.15529396742454</v>
      </c>
      <c r="H109" s="3">
        <v>-580.31159751429743</v>
      </c>
      <c r="I109" s="3">
        <v>-579.25234587953332</v>
      </c>
      <c r="J109" s="3">
        <v>-580.37180140291878</v>
      </c>
      <c r="K109" s="3">
        <v>-582.78753505962675</v>
      </c>
      <c r="L109" s="3">
        <v>-583.89478140280255</v>
      </c>
      <c r="M109" s="3">
        <v>-587.21546791679441</v>
      </c>
      <c r="N109" s="3">
        <v>-588.60752496383259</v>
      </c>
      <c r="O109" s="3">
        <f>SUM(C109:N109,O137)</f>
        <v>1563.4036518927701</v>
      </c>
    </row>
    <row r="110" spans="1:16" x14ac:dyDescent="0.25">
      <c r="A110" t="s">
        <v>22</v>
      </c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>
        <v>127360.41929185322</v>
      </c>
      <c r="O110" s="3">
        <f>SUM(C110:N110)</f>
        <v>127360.41929185322</v>
      </c>
    </row>
    <row r="111" spans="1:16" x14ac:dyDescent="0.2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</row>
    <row r="112" spans="1:16" x14ac:dyDescent="0.25">
      <c r="A112" t="s">
        <v>14</v>
      </c>
      <c r="C112" s="3">
        <f>SUM(C104:C111)</f>
        <v>490339.652218893</v>
      </c>
      <c r="D112" s="3">
        <f t="shared" ref="D112:O112" si="28">SUM(D104:D111)</f>
        <v>365522.29422183568</v>
      </c>
      <c r="E112" s="3">
        <f t="shared" si="28"/>
        <v>258157.79985522162</v>
      </c>
      <c r="F112" s="3">
        <f t="shared" si="28"/>
        <v>198610.34980733838</v>
      </c>
      <c r="G112" s="3">
        <f t="shared" si="28"/>
        <v>171136.57374860556</v>
      </c>
      <c r="H112" s="3">
        <f t="shared" si="28"/>
        <v>149562.77820838985</v>
      </c>
      <c r="I112" s="3">
        <f t="shared" si="28"/>
        <v>129248.5780438628</v>
      </c>
      <c r="J112" s="3">
        <f t="shared" si="28"/>
        <v>109172.36022869688</v>
      </c>
      <c r="K112" s="3">
        <f t="shared" si="28"/>
        <v>88086.995844381905</v>
      </c>
      <c r="L112" s="3">
        <f t="shared" si="28"/>
        <v>63098.566104827893</v>
      </c>
      <c r="M112" s="3">
        <f t="shared" si="28"/>
        <v>29448.078041453802</v>
      </c>
      <c r="N112" s="3">
        <f t="shared" si="28"/>
        <v>115016.77291074634</v>
      </c>
      <c r="O112" s="3">
        <f t="shared" si="28"/>
        <v>115016.77291074625</v>
      </c>
      <c r="P112" s="3">
        <f>N112</f>
        <v>115016.77291074634</v>
      </c>
    </row>
    <row r="113" spans="1:16" x14ac:dyDescent="0.25"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1:16" x14ac:dyDescent="0.25">
      <c r="A114" s="1" t="s">
        <v>23</v>
      </c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1:16" x14ac:dyDescent="0.25">
      <c r="A115" t="s">
        <v>17</v>
      </c>
      <c r="C115" s="3">
        <f>N146</f>
        <v>9140.3631675574798</v>
      </c>
      <c r="D115" s="3">
        <f>C122</f>
        <v>7181.847781105731</v>
      </c>
      <c r="E115" s="3">
        <f t="shared" ref="E115:N115" si="29">D122</f>
        <v>5091.1457781648469</v>
      </c>
      <c r="F115" s="3">
        <f t="shared" si="29"/>
        <v>3266.7701447814247</v>
      </c>
      <c r="G115" s="3">
        <f t="shared" si="29"/>
        <v>2172.0801926657596</v>
      </c>
      <c r="H115" s="3">
        <f t="shared" si="29"/>
        <v>1856.5662514000255</v>
      </c>
      <c r="I115" s="3">
        <f t="shared" si="29"/>
        <v>1608.9017916173566</v>
      </c>
      <c r="J115" s="3">
        <f t="shared" si="29"/>
        <v>1375.7219561461602</v>
      </c>
      <c r="K115" s="3">
        <f t="shared" si="29"/>
        <v>1145.2797713137998</v>
      </c>
      <c r="L115" s="3">
        <f t="shared" si="29"/>
        <v>903.23415563055755</v>
      </c>
      <c r="M115" s="3">
        <f t="shared" si="29"/>
        <v>616.30389518613936</v>
      </c>
      <c r="N115" s="3">
        <f t="shared" si="29"/>
        <v>229.7619585618435</v>
      </c>
      <c r="O115" s="3"/>
      <c r="P115" s="3"/>
    </row>
    <row r="116" spans="1:16" x14ac:dyDescent="0.25">
      <c r="A116" t="s">
        <v>18</v>
      </c>
      <c r="C116" s="3">
        <v>-209.1324780645125</v>
      </c>
      <c r="D116" s="3">
        <v>-203.36092375004401</v>
      </c>
      <c r="E116" s="3">
        <v>-185.48773668495451</v>
      </c>
      <c r="F116" s="3">
        <v>-40.56623135321842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f>SUM(C116:N116,O142)</f>
        <v>-13.188826824562057</v>
      </c>
    </row>
    <row r="117" spans="1:16" x14ac:dyDescent="0.25">
      <c r="A117" t="s">
        <v>19</v>
      </c>
      <c r="C117" s="3">
        <v>-1301.8009722050324</v>
      </c>
      <c r="D117" s="3">
        <v>-1395.5685810931545</v>
      </c>
      <c r="E117" s="3">
        <v>-1252.7901859114274</v>
      </c>
      <c r="F117" s="3">
        <v>-761.22745413157065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f>SUM(C117:N117,O143)</f>
        <v>-204.38256881187226</v>
      </c>
    </row>
    <row r="118" spans="1:16" x14ac:dyDescent="0.25">
      <c r="A118" t="s">
        <v>20</v>
      </c>
      <c r="C118" s="3">
        <v>-447.58193618220548</v>
      </c>
      <c r="D118" s="3">
        <v>-491.7724980976854</v>
      </c>
      <c r="E118" s="3">
        <v>-454.09771078704068</v>
      </c>
      <c r="F118" s="3">
        <v>-292.89626663087597</v>
      </c>
      <c r="G118" s="3">
        <v>-309.2666820417183</v>
      </c>
      <c r="H118" s="3">
        <v>-241.42627006297297</v>
      </c>
      <c r="I118" s="3">
        <v>-226.95303241460829</v>
      </c>
      <c r="J118" s="3">
        <v>-224.2033479374559</v>
      </c>
      <c r="K118" s="3">
        <v>-235.78081031738623</v>
      </c>
      <c r="L118" s="3">
        <v>-280.65355248556773</v>
      </c>
      <c r="M118" s="3">
        <v>-380.229532200714</v>
      </c>
      <c r="N118" s="3">
        <v>-473.83820878448358</v>
      </c>
      <c r="O118" s="3">
        <f>SUM(C118:N118,O144)</f>
        <v>-50.699847942714314</v>
      </c>
    </row>
    <row r="119" spans="1:16" x14ac:dyDescent="0.25">
      <c r="A119" t="s">
        <v>21</v>
      </c>
      <c r="C119" s="3"/>
      <c r="D119" s="3"/>
      <c r="E119" s="3">
        <f>663-595</f>
        <v>68</v>
      </c>
      <c r="F119" s="4">
        <v>0</v>
      </c>
      <c r="G119" s="3">
        <v>-6.2472592240158633</v>
      </c>
      <c r="H119" s="3">
        <v>-6.2381897196961411</v>
      </c>
      <c r="I119" s="3">
        <v>-6.2268030565881469</v>
      </c>
      <c r="J119" s="3">
        <v>-6.2388368949045843</v>
      </c>
      <c r="K119" s="3">
        <v>-6.264805365855965</v>
      </c>
      <c r="L119" s="3">
        <v>-6.2767079588504124</v>
      </c>
      <c r="M119" s="3">
        <v>-6.3124044235818575</v>
      </c>
      <c r="N119" s="3">
        <v>-6.3273686531393238</v>
      </c>
      <c r="O119" s="3">
        <f>SUM(C119:N119,O145)</f>
        <v>17.86762470336771</v>
      </c>
    </row>
    <row r="120" spans="1:16" x14ac:dyDescent="0.25">
      <c r="A120" t="s">
        <v>22</v>
      </c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>
        <v>2139.5121103287902</v>
      </c>
      <c r="O120" s="3">
        <f>SUM(C120:N120)</f>
        <v>2139.5121103287902</v>
      </c>
    </row>
    <row r="121" spans="1:16" x14ac:dyDescent="0.2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</row>
    <row r="122" spans="1:16" x14ac:dyDescent="0.25">
      <c r="A122" t="s">
        <v>14</v>
      </c>
      <c r="C122" s="3">
        <f>SUM(C114:C121)</f>
        <v>7181.847781105731</v>
      </c>
      <c r="D122" s="3">
        <f t="shared" ref="D122:O122" si="30">SUM(D114:D121)</f>
        <v>5091.1457781648469</v>
      </c>
      <c r="E122" s="3">
        <f t="shared" si="30"/>
        <v>3266.7701447814247</v>
      </c>
      <c r="F122" s="3">
        <f t="shared" si="30"/>
        <v>2172.0801926657596</v>
      </c>
      <c r="G122" s="3">
        <f t="shared" si="30"/>
        <v>1856.5662514000255</v>
      </c>
      <c r="H122" s="3">
        <f t="shared" si="30"/>
        <v>1608.9017916173566</v>
      </c>
      <c r="I122" s="3">
        <f t="shared" si="30"/>
        <v>1375.7219561461602</v>
      </c>
      <c r="J122" s="3">
        <f t="shared" si="30"/>
        <v>1145.2797713137998</v>
      </c>
      <c r="K122" s="3">
        <f t="shared" si="30"/>
        <v>903.23415563055755</v>
      </c>
      <c r="L122" s="3">
        <f t="shared" si="30"/>
        <v>616.30389518613936</v>
      </c>
      <c r="M122" s="3">
        <f t="shared" si="30"/>
        <v>229.7619585618435</v>
      </c>
      <c r="N122" s="3">
        <f t="shared" si="30"/>
        <v>1889.1084914530109</v>
      </c>
      <c r="O122" s="3">
        <f t="shared" si="30"/>
        <v>1889.1084914530093</v>
      </c>
      <c r="P122" s="3">
        <f>N122</f>
        <v>1889.1084914530109</v>
      </c>
    </row>
    <row r="123" spans="1:16" x14ac:dyDescent="0.25"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1:16" x14ac:dyDescent="0.25">
      <c r="A124" s="6" t="s">
        <v>24</v>
      </c>
      <c r="C124" s="3">
        <f>N150</f>
        <v>2123.94</v>
      </c>
      <c r="D124" s="3">
        <f>C126</f>
        <v>2413.1</v>
      </c>
      <c r="E124" s="3">
        <f t="shared" ref="E124:N124" si="31">D126</f>
        <v>2646.0099999999998</v>
      </c>
      <c r="F124" s="3">
        <f t="shared" si="31"/>
        <v>2819.6299999999997</v>
      </c>
      <c r="G124" s="3">
        <f t="shared" si="31"/>
        <v>3039.0599999999995</v>
      </c>
      <c r="H124" s="3">
        <f t="shared" si="31"/>
        <v>3207.8799999999997</v>
      </c>
      <c r="I124" s="3">
        <f t="shared" si="31"/>
        <v>3353.3499999999995</v>
      </c>
      <c r="J124" s="3">
        <f t="shared" si="31"/>
        <v>3627.5499999999993</v>
      </c>
      <c r="K124" s="3">
        <f t="shared" si="31"/>
        <v>3864.5099999999993</v>
      </c>
      <c r="L124" s="3">
        <f t="shared" si="31"/>
        <v>4064.6599999999994</v>
      </c>
      <c r="M124" s="3">
        <f t="shared" si="31"/>
        <v>4348.74</v>
      </c>
      <c r="N124" s="3">
        <f t="shared" si="31"/>
        <v>4552.2299999999996</v>
      </c>
      <c r="O124" s="3"/>
      <c r="P124" s="3">
        <f>N126</f>
        <v>4647.2</v>
      </c>
    </row>
    <row r="125" spans="1:16" x14ac:dyDescent="0.25">
      <c r="A125" s="6" t="s">
        <v>25</v>
      </c>
      <c r="C125" s="5">
        <f>ROUND(C105*C128/12,2)</f>
        <v>289.16000000000003</v>
      </c>
      <c r="D125" s="5">
        <f t="shared" ref="D125:N125" si="32">ROUND(D105*D128/12,2)</f>
        <v>232.91</v>
      </c>
      <c r="E125" s="5">
        <f t="shared" si="32"/>
        <v>173.62</v>
      </c>
      <c r="F125" s="5">
        <f t="shared" si="32"/>
        <v>219.43</v>
      </c>
      <c r="G125" s="5">
        <f t="shared" si="32"/>
        <v>168.82</v>
      </c>
      <c r="H125" s="5">
        <f t="shared" si="32"/>
        <v>145.47</v>
      </c>
      <c r="I125" s="5">
        <f t="shared" si="32"/>
        <v>274.2</v>
      </c>
      <c r="J125" s="5">
        <f t="shared" si="32"/>
        <v>236.96</v>
      </c>
      <c r="K125" s="5">
        <f t="shared" si="32"/>
        <v>200.15</v>
      </c>
      <c r="L125" s="5">
        <f t="shared" si="32"/>
        <v>284.08</v>
      </c>
      <c r="M125" s="5">
        <f t="shared" si="32"/>
        <v>203.49</v>
      </c>
      <c r="N125" s="5">
        <f t="shared" si="32"/>
        <v>94.97</v>
      </c>
      <c r="O125" s="5"/>
      <c r="P125" s="5">
        <f>N112*P128</f>
        <v>5802.5961933471526</v>
      </c>
    </row>
    <row r="126" spans="1:16" x14ac:dyDescent="0.25">
      <c r="A126" s="6" t="s">
        <v>26</v>
      </c>
      <c r="C126" s="3">
        <f>SUM(C124:C125)</f>
        <v>2413.1</v>
      </c>
      <c r="D126" s="3">
        <f t="shared" ref="D126:N126" si="33">SUM(D124:D125)</f>
        <v>2646.0099999999998</v>
      </c>
      <c r="E126" s="3">
        <f t="shared" si="33"/>
        <v>2819.6299999999997</v>
      </c>
      <c r="F126" s="3">
        <f t="shared" si="33"/>
        <v>3039.0599999999995</v>
      </c>
      <c r="G126" s="3">
        <f t="shared" si="33"/>
        <v>3207.8799999999997</v>
      </c>
      <c r="H126" s="3">
        <f t="shared" si="33"/>
        <v>3353.3499999999995</v>
      </c>
      <c r="I126" s="3">
        <f t="shared" si="33"/>
        <v>3627.5499999999993</v>
      </c>
      <c r="J126" s="3">
        <f t="shared" si="33"/>
        <v>3864.5099999999993</v>
      </c>
      <c r="K126" s="3">
        <f t="shared" si="33"/>
        <v>4064.6599999999994</v>
      </c>
      <c r="L126" s="3">
        <f t="shared" si="33"/>
        <v>4348.74</v>
      </c>
      <c r="M126" s="3">
        <f t="shared" si="33"/>
        <v>4552.2299999999996</v>
      </c>
      <c r="N126" s="3">
        <f t="shared" si="33"/>
        <v>4647.2</v>
      </c>
      <c r="O126" s="3"/>
      <c r="P126" s="3">
        <f>SUM(P124:P125)</f>
        <v>10449.796193347152</v>
      </c>
    </row>
    <row r="127" spans="1:16" x14ac:dyDescent="0.25"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 spans="1:16" x14ac:dyDescent="0.25">
      <c r="A128" s="6" t="s">
        <v>27</v>
      </c>
      <c r="C128" s="7">
        <v>5.7000000000000002E-3</v>
      </c>
      <c r="D128" s="7">
        <v>5.7000000000000002E-3</v>
      </c>
      <c r="E128" s="7">
        <v>5.7000000000000002E-3</v>
      </c>
      <c r="F128" s="7">
        <v>1.0200000000000001E-2</v>
      </c>
      <c r="G128" s="7">
        <v>1.0200000000000001E-2</v>
      </c>
      <c r="H128" s="7">
        <v>1.0200000000000001E-2</v>
      </c>
      <c r="I128" s="7">
        <v>2.1999999999999999E-2</v>
      </c>
      <c r="J128" s="7">
        <v>2.1999999999999999E-2</v>
      </c>
      <c r="K128" s="7">
        <v>2.1999999999999999E-2</v>
      </c>
      <c r="L128" s="7">
        <v>3.8699999999999998E-2</v>
      </c>
      <c r="M128" s="7">
        <v>3.8699999999999998E-2</v>
      </c>
      <c r="N128" s="7">
        <v>3.8699999999999998E-2</v>
      </c>
      <c r="O128" s="7"/>
      <c r="P128" s="8">
        <f>AVERAGE(4.73%,4.98%,4.98%,5.49%)</f>
        <v>5.0450000000000002E-2</v>
      </c>
    </row>
    <row r="129" spans="1:16" x14ac:dyDescent="0.25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</row>
    <row r="130" spans="1:16" x14ac:dyDescent="0.25">
      <c r="C130" s="2">
        <v>2021</v>
      </c>
      <c r="D130" s="2">
        <v>2021</v>
      </c>
      <c r="E130" s="2">
        <v>2021</v>
      </c>
      <c r="F130" s="2">
        <v>2021</v>
      </c>
      <c r="G130" s="2">
        <v>2021</v>
      </c>
      <c r="H130" s="2">
        <v>2021</v>
      </c>
      <c r="I130" s="2">
        <v>2021</v>
      </c>
      <c r="J130" s="2">
        <v>2021</v>
      </c>
      <c r="K130" s="2">
        <v>2021</v>
      </c>
      <c r="L130" s="2">
        <v>2021</v>
      </c>
      <c r="M130" s="2">
        <v>2021</v>
      </c>
      <c r="N130" s="2">
        <v>2021</v>
      </c>
      <c r="O130" s="2">
        <f>N130</f>
        <v>2021</v>
      </c>
      <c r="P130" s="2">
        <v>2022</v>
      </c>
    </row>
    <row r="131" spans="1:16" x14ac:dyDescent="0.25">
      <c r="C131" s="2" t="s">
        <v>2</v>
      </c>
      <c r="D131" s="2" t="s">
        <v>3</v>
      </c>
      <c r="E131" s="2" t="s">
        <v>4</v>
      </c>
      <c r="F131" s="2" t="s">
        <v>5</v>
      </c>
      <c r="G131" s="2" t="s">
        <v>6</v>
      </c>
      <c r="H131" s="2" t="s">
        <v>7</v>
      </c>
      <c r="I131" s="2" t="s">
        <v>8</v>
      </c>
      <c r="J131" s="2" t="s">
        <v>9</v>
      </c>
      <c r="K131" s="2" t="s">
        <v>10</v>
      </c>
      <c r="L131" s="2" t="s">
        <v>11</v>
      </c>
      <c r="M131" s="2" t="s">
        <v>12</v>
      </c>
      <c r="N131" s="2" t="s">
        <v>13</v>
      </c>
      <c r="O131" s="2" t="s">
        <v>14</v>
      </c>
      <c r="P131" s="2" t="s">
        <v>15</v>
      </c>
    </row>
    <row r="132" spans="1:16" x14ac:dyDescent="0.25">
      <c r="A132" t="s">
        <v>16</v>
      </c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 spans="1:16" x14ac:dyDescent="0.25">
      <c r="A133" t="s">
        <v>17</v>
      </c>
      <c r="C133" s="3">
        <v>0</v>
      </c>
      <c r="D133" s="3">
        <f>C138</f>
        <v>0</v>
      </c>
      <c r="E133" s="3">
        <f t="shared" ref="E133:N133" si="34">D138</f>
        <v>0</v>
      </c>
      <c r="F133" s="3">
        <f t="shared" si="34"/>
        <v>670100.59314000001</v>
      </c>
      <c r="G133" s="3">
        <f t="shared" si="34"/>
        <v>612006.58501558274</v>
      </c>
      <c r="H133" s="3">
        <f t="shared" si="34"/>
        <v>553754.6389189281</v>
      </c>
      <c r="I133" s="3">
        <f t="shared" si="34"/>
        <v>511044.54944660759</v>
      </c>
      <c r="J133" s="3">
        <f t="shared" si="34"/>
        <v>485929.53404642484</v>
      </c>
      <c r="K133" s="3">
        <f t="shared" si="34"/>
        <v>462069.63919968682</v>
      </c>
      <c r="L133" s="3">
        <f t="shared" si="34"/>
        <v>436709.25603955821</v>
      </c>
      <c r="M133" s="3">
        <f t="shared" si="34"/>
        <v>402887.67689243308</v>
      </c>
      <c r="N133" s="3">
        <f t="shared" si="34"/>
        <v>336951.49611633847</v>
      </c>
      <c r="O133" s="3"/>
      <c r="P133" s="3"/>
    </row>
    <row r="134" spans="1:16" x14ac:dyDescent="0.25">
      <c r="A134" t="s">
        <v>18</v>
      </c>
      <c r="C134" s="9"/>
      <c r="D134" s="9"/>
      <c r="E134" s="9">
        <v>296583</v>
      </c>
      <c r="F134" s="9">
        <v>-36851.756809541199</v>
      </c>
      <c r="G134" s="9">
        <v>-34645.432898669183</v>
      </c>
      <c r="H134" s="9">
        <v>-27283.337145713933</v>
      </c>
      <c r="I134" s="9">
        <v>-11713.059969417525</v>
      </c>
      <c r="J134" s="9">
        <v>-11123.484314875544</v>
      </c>
      <c r="K134" s="9">
        <v>-11006.28645829495</v>
      </c>
      <c r="L134" s="9">
        <v>-15078.228974331492</v>
      </c>
      <c r="M134" s="9">
        <v>-25176.289167774848</v>
      </c>
      <c r="N134" s="9">
        <v>-28786.642804409505</v>
      </c>
      <c r="O134" s="9">
        <f>SUM(E134:N134)</f>
        <v>94918.481456971829</v>
      </c>
    </row>
    <row r="135" spans="1:16" x14ac:dyDescent="0.25">
      <c r="A135" t="s">
        <v>19</v>
      </c>
      <c r="C135" s="9"/>
      <c r="D135" s="9"/>
      <c r="E135" s="9">
        <v>373517.59314000001</v>
      </c>
      <c r="F135" s="9">
        <v>-21242.251314876074</v>
      </c>
      <c r="G135" s="9">
        <v>-23606.513197985529</v>
      </c>
      <c r="H135" s="9">
        <v>-15426.752326606516</v>
      </c>
      <c r="I135" s="9">
        <v>-13401.955430765225</v>
      </c>
      <c r="J135" s="9">
        <v>-12736.41053186247</v>
      </c>
      <c r="K135" s="9">
        <v>-14354.096701833671</v>
      </c>
      <c r="L135" s="9">
        <v>-18743.350172793635</v>
      </c>
      <c r="M135" s="9">
        <v>-40759.891608319784</v>
      </c>
      <c r="N135" s="9">
        <v>-47933.766479486418</v>
      </c>
      <c r="O135" s="9">
        <f>SUM(E135:N135)</f>
        <v>165312.60537547065</v>
      </c>
    </row>
    <row r="136" spans="1:16" x14ac:dyDescent="0.25">
      <c r="A136" t="s">
        <v>20</v>
      </c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>
        <v>348520</v>
      </c>
      <c r="O136" s="9">
        <f>SUM(E136:N136)</f>
        <v>348520</v>
      </c>
    </row>
    <row r="137" spans="1:16" x14ac:dyDescent="0.2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</row>
    <row r="138" spans="1:16" x14ac:dyDescent="0.25">
      <c r="A138" t="s">
        <v>14</v>
      </c>
      <c r="C138" s="3">
        <f>SUM(C132:C137)</f>
        <v>0</v>
      </c>
      <c r="D138" s="3">
        <f t="shared" ref="D138:O138" si="35">SUM(D132:D137)</f>
        <v>0</v>
      </c>
      <c r="E138" s="3">
        <f t="shared" si="35"/>
        <v>670100.59314000001</v>
      </c>
      <c r="F138" s="3">
        <f t="shared" si="35"/>
        <v>612006.58501558274</v>
      </c>
      <c r="G138" s="3">
        <f t="shared" si="35"/>
        <v>553754.6389189281</v>
      </c>
      <c r="H138" s="3">
        <f t="shared" si="35"/>
        <v>511044.54944660759</v>
      </c>
      <c r="I138" s="3">
        <f t="shared" si="35"/>
        <v>485929.53404642484</v>
      </c>
      <c r="J138" s="3">
        <f t="shared" si="35"/>
        <v>462069.63919968682</v>
      </c>
      <c r="K138" s="3">
        <f t="shared" si="35"/>
        <v>436709.25603955821</v>
      </c>
      <c r="L138" s="3">
        <f t="shared" si="35"/>
        <v>402887.67689243308</v>
      </c>
      <c r="M138" s="3">
        <f t="shared" si="35"/>
        <v>336951.49611633847</v>
      </c>
      <c r="N138" s="3">
        <f t="shared" si="35"/>
        <v>608751.08683244255</v>
      </c>
      <c r="O138" s="3">
        <f t="shared" si="35"/>
        <v>608751.08683244255</v>
      </c>
      <c r="P138" s="3">
        <f>N138</f>
        <v>608751.08683244255</v>
      </c>
    </row>
    <row r="139" spans="1:16" x14ac:dyDescent="0.25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spans="1:16" x14ac:dyDescent="0.25">
      <c r="A140" s="1" t="s">
        <v>23</v>
      </c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 spans="1:16" x14ac:dyDescent="0.25">
      <c r="A141" t="s">
        <v>17</v>
      </c>
      <c r="C141" s="3">
        <v>0</v>
      </c>
      <c r="D141" s="3">
        <f>C146</f>
        <v>0</v>
      </c>
      <c r="E141" s="3">
        <f t="shared" ref="E141:N141" si="36">D146</f>
        <v>0</v>
      </c>
      <c r="F141" s="3">
        <f t="shared" si="36"/>
        <v>12137.406859999988</v>
      </c>
      <c r="G141" s="3">
        <f t="shared" si="36"/>
        <v>11315.474984417258</v>
      </c>
      <c r="H141" s="3">
        <f t="shared" si="36"/>
        <v>10443.621081071966</v>
      </c>
      <c r="I141" s="3">
        <f t="shared" si="36"/>
        <v>9843.2805533924147</v>
      </c>
      <c r="J141" s="3">
        <f t="shared" si="36"/>
        <v>9400.7259535751655</v>
      </c>
      <c r="K141" s="3">
        <f t="shared" si="36"/>
        <v>8980.2008003131759</v>
      </c>
      <c r="L141" s="3">
        <f t="shared" si="36"/>
        <v>8516.3439604417999</v>
      </c>
      <c r="M141" s="3">
        <f t="shared" si="36"/>
        <v>7905.9931075669256</v>
      </c>
      <c r="N141" s="3">
        <f t="shared" si="36"/>
        <v>6628.8638836615637</v>
      </c>
      <c r="O141" s="3"/>
    </row>
    <row r="142" spans="1:16" x14ac:dyDescent="0.25">
      <c r="A142" t="s">
        <v>18</v>
      </c>
      <c r="C142" s="3"/>
      <c r="D142" s="3"/>
      <c r="E142" s="3">
        <v>1954</v>
      </c>
      <c r="F142" s="3">
        <v>-242.7931904588041</v>
      </c>
      <c r="G142" s="3">
        <v>-228.25710133082333</v>
      </c>
      <c r="H142" s="3">
        <v>-179.75285428606838</v>
      </c>
      <c r="I142" s="3">
        <v>-77.170030582473856</v>
      </c>
      <c r="J142" s="3">
        <v>-73.285685124456933</v>
      </c>
      <c r="K142" s="3">
        <v>-72.513541705048269</v>
      </c>
      <c r="L142" s="3">
        <v>-99.341025668510113</v>
      </c>
      <c r="M142" s="3">
        <v>-165.8708322251513</v>
      </c>
      <c r="N142" s="3">
        <v>-189.65719559049631</v>
      </c>
      <c r="O142" s="3">
        <f>SUM(E142:N142)</f>
        <v>625.35854302816733</v>
      </c>
      <c r="P142" s="3"/>
    </row>
    <row r="143" spans="1:16" x14ac:dyDescent="0.25">
      <c r="A143" t="s">
        <v>19</v>
      </c>
      <c r="C143" s="3"/>
      <c r="D143" s="3"/>
      <c r="E143" s="3">
        <v>10183.406859999988</v>
      </c>
      <c r="F143" s="3">
        <v>-579.13868512392503</v>
      </c>
      <c r="G143" s="3">
        <v>-643.59680201447043</v>
      </c>
      <c r="H143" s="3">
        <v>-420.5876733934814</v>
      </c>
      <c r="I143" s="3">
        <v>-365.38456923477457</v>
      </c>
      <c r="J143" s="3">
        <v>-347.23946813753122</v>
      </c>
      <c r="K143" s="3">
        <v>-391.343298166328</v>
      </c>
      <c r="L143" s="3">
        <v>-511.00982720636478</v>
      </c>
      <c r="M143" s="3">
        <v>-1111.2583916802105</v>
      </c>
      <c r="N143" s="3">
        <v>-1306.8435205135877</v>
      </c>
      <c r="O143" s="3">
        <f>SUM(E143:N143)</f>
        <v>4507.0046245293133</v>
      </c>
      <c r="P143" s="3"/>
    </row>
    <row r="144" spans="1:16" x14ac:dyDescent="0.25">
      <c r="A144" t="s">
        <v>20</v>
      </c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>
        <v>4008</v>
      </c>
      <c r="O144" s="3">
        <f>SUM(E144:N144)</f>
        <v>4008</v>
      </c>
      <c r="P144" s="3"/>
    </row>
    <row r="145" spans="1:16" x14ac:dyDescent="0.2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</row>
    <row r="146" spans="1:16" x14ac:dyDescent="0.25">
      <c r="A146" t="s">
        <v>14</v>
      </c>
      <c r="C146" s="3">
        <f>SUM(C140:C145)</f>
        <v>0</v>
      </c>
      <c r="D146" s="3">
        <f t="shared" ref="D146:O146" si="37">SUM(D140:D145)</f>
        <v>0</v>
      </c>
      <c r="E146" s="3">
        <f t="shared" si="37"/>
        <v>12137.406859999988</v>
      </c>
      <c r="F146" s="3">
        <f t="shared" si="37"/>
        <v>11315.474984417258</v>
      </c>
      <c r="G146" s="3">
        <f t="shared" si="37"/>
        <v>10443.621081071966</v>
      </c>
      <c r="H146" s="3">
        <f t="shared" si="37"/>
        <v>9843.2805533924147</v>
      </c>
      <c r="I146" s="3">
        <f t="shared" si="37"/>
        <v>9400.7259535751655</v>
      </c>
      <c r="J146" s="3">
        <f t="shared" si="37"/>
        <v>8980.2008003131759</v>
      </c>
      <c r="K146" s="3">
        <f t="shared" si="37"/>
        <v>8516.3439604417999</v>
      </c>
      <c r="L146" s="3">
        <f t="shared" si="37"/>
        <v>7905.9931075669256</v>
      </c>
      <c r="M146" s="3">
        <f t="shared" si="37"/>
        <v>6628.8638836615637</v>
      </c>
      <c r="N146" s="3">
        <f t="shared" si="37"/>
        <v>9140.3631675574798</v>
      </c>
      <c r="O146" s="3">
        <f t="shared" si="37"/>
        <v>9140.3631675574798</v>
      </c>
      <c r="P146" s="3">
        <f>N146</f>
        <v>9140.3631675574798</v>
      </c>
    </row>
    <row r="147" spans="1:16" x14ac:dyDescent="0.25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</row>
    <row r="148" spans="1:16" x14ac:dyDescent="0.25">
      <c r="A148" s="6" t="s">
        <v>24</v>
      </c>
      <c r="C148" s="3">
        <v>0</v>
      </c>
      <c r="D148" s="3">
        <f t="shared" ref="D148:E148" si="38">C150</f>
        <v>0</v>
      </c>
      <c r="E148" s="3">
        <f t="shared" si="38"/>
        <v>0</v>
      </c>
      <c r="F148" s="3">
        <f>E150</f>
        <v>0</v>
      </c>
      <c r="G148" s="3">
        <f t="shared" ref="G148:N148" si="39">F150</f>
        <v>318.3</v>
      </c>
      <c r="H148" s="3">
        <f t="shared" si="39"/>
        <v>609</v>
      </c>
      <c r="I148" s="3">
        <f t="shared" si="39"/>
        <v>872.03</v>
      </c>
      <c r="J148" s="3">
        <f t="shared" si="39"/>
        <v>1114.78</v>
      </c>
      <c r="K148" s="3">
        <f t="shared" si="39"/>
        <v>1345.6</v>
      </c>
      <c r="L148" s="3">
        <f t="shared" si="39"/>
        <v>1565.08</v>
      </c>
      <c r="M148" s="3">
        <f t="shared" si="39"/>
        <v>1772.52</v>
      </c>
      <c r="N148" s="3">
        <f t="shared" si="39"/>
        <v>1963.8899999999999</v>
      </c>
      <c r="O148" s="3"/>
      <c r="P148" s="3">
        <f>N150</f>
        <v>2123.94</v>
      </c>
    </row>
    <row r="149" spans="1:16" x14ac:dyDescent="0.25">
      <c r="A149" s="6" t="s">
        <v>25</v>
      </c>
      <c r="C149" s="5"/>
      <c r="D149" s="5">
        <f>ROUND(D133*D152/12,2)</f>
        <v>0</v>
      </c>
      <c r="E149" s="5">
        <f t="shared" ref="E149:N149" si="40">ROUND(E133*E152/12,2)</f>
        <v>0</v>
      </c>
      <c r="F149" s="5">
        <f t="shared" si="40"/>
        <v>318.3</v>
      </c>
      <c r="G149" s="5">
        <f t="shared" si="40"/>
        <v>290.7</v>
      </c>
      <c r="H149" s="5">
        <f t="shared" si="40"/>
        <v>263.02999999999997</v>
      </c>
      <c r="I149" s="5">
        <f t="shared" si="40"/>
        <v>242.75</v>
      </c>
      <c r="J149" s="5">
        <f t="shared" si="40"/>
        <v>230.82</v>
      </c>
      <c r="K149" s="5">
        <f t="shared" si="40"/>
        <v>219.48</v>
      </c>
      <c r="L149" s="5">
        <f t="shared" si="40"/>
        <v>207.44</v>
      </c>
      <c r="M149" s="5">
        <f t="shared" si="40"/>
        <v>191.37</v>
      </c>
      <c r="N149" s="5">
        <f t="shared" si="40"/>
        <v>160.05000000000001</v>
      </c>
      <c r="O149" s="5"/>
      <c r="P149" s="5">
        <f>N138*P152</f>
        <v>11657.583312841276</v>
      </c>
    </row>
    <row r="150" spans="1:16" x14ac:dyDescent="0.25">
      <c r="A150" s="6" t="s">
        <v>26</v>
      </c>
      <c r="C150" s="3">
        <f>SUM(C148:C149)</f>
        <v>0</v>
      </c>
      <c r="D150" s="3">
        <f t="shared" ref="D150:N150" si="41">SUM(D148:D149)</f>
        <v>0</v>
      </c>
      <c r="E150" s="3">
        <f t="shared" si="41"/>
        <v>0</v>
      </c>
      <c r="F150" s="3">
        <f t="shared" si="41"/>
        <v>318.3</v>
      </c>
      <c r="G150" s="3">
        <f t="shared" si="41"/>
        <v>609</v>
      </c>
      <c r="H150" s="3">
        <f t="shared" si="41"/>
        <v>872.03</v>
      </c>
      <c r="I150" s="3">
        <f t="shared" si="41"/>
        <v>1114.78</v>
      </c>
      <c r="J150" s="3">
        <f t="shared" si="41"/>
        <v>1345.6</v>
      </c>
      <c r="K150" s="3">
        <f t="shared" si="41"/>
        <v>1565.08</v>
      </c>
      <c r="L150" s="3">
        <f t="shared" si="41"/>
        <v>1772.52</v>
      </c>
      <c r="M150" s="3">
        <f t="shared" si="41"/>
        <v>1963.8899999999999</v>
      </c>
      <c r="N150" s="3">
        <f t="shared" si="41"/>
        <v>2123.94</v>
      </c>
      <c r="O150" s="3"/>
      <c r="P150" s="3">
        <f>SUM(P148:P149)</f>
        <v>13781.523312841276</v>
      </c>
    </row>
    <row r="151" spans="1:16" x14ac:dyDescent="0.25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 spans="1:16" x14ac:dyDescent="0.25">
      <c r="C152" s="7">
        <v>5.7000000000000002E-3</v>
      </c>
      <c r="D152" s="7">
        <v>5.7000000000000002E-3</v>
      </c>
      <c r="E152" s="7">
        <v>5.7000000000000002E-3</v>
      </c>
      <c r="F152" s="7">
        <v>5.7000000000000002E-3</v>
      </c>
      <c r="G152" s="7">
        <v>5.7000000000000002E-3</v>
      </c>
      <c r="H152" s="7">
        <v>5.7000000000000002E-3</v>
      </c>
      <c r="I152" s="7">
        <v>5.7000000000000002E-3</v>
      </c>
      <c r="J152" s="7">
        <v>5.7000000000000002E-3</v>
      </c>
      <c r="K152" s="7">
        <v>5.7000000000000002E-3</v>
      </c>
      <c r="L152" s="7">
        <v>5.7000000000000002E-3</v>
      </c>
      <c r="M152" s="7">
        <v>5.7000000000000002E-3</v>
      </c>
      <c r="N152" s="7">
        <v>5.7000000000000002E-3</v>
      </c>
      <c r="O152" s="10"/>
      <c r="P152" s="8">
        <f>AVERAGE(1.02%,2.2%,0.57%,3.87%)</f>
        <v>1.915E-2</v>
      </c>
    </row>
  </sheetData>
  <pageMargins left="0.7" right="0.7" top="0.75" bottom="0.75" header="0.3" footer="0.3"/>
  <pageSetup scale="49" fitToHeight="3" orientation="landscape" r:id="rId1"/>
  <rowBreaks count="2" manualBreakCount="2">
    <brk id="70" max="16383" man="1"/>
    <brk id="129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AD137378F81F4FB318B1B24AB80438" ma:contentTypeVersion="6" ma:contentTypeDescription="Create a new document." ma:contentTypeScope="" ma:versionID="d8e20b4c62f72f4c4b32a7d1c6493677">
  <xsd:schema xmlns:xsd="http://www.w3.org/2001/XMLSchema" xmlns:xs="http://www.w3.org/2001/XMLSchema" xmlns:p="http://schemas.microsoft.com/office/2006/metadata/properties" xmlns:ns2="2bc3004b-9ad1-483e-becf-bfd5ad8c6084" xmlns:ns3="5439dcb1-57cb-40ed-87e6-3a760137f3f8" xmlns:ns4="814aaabf-6b27-4e48-84b7-c1ad3678f127" targetNamespace="http://schemas.microsoft.com/office/2006/metadata/properties" ma:root="true" ma:fieldsID="a95b231eb9315a3b3797827ecf7ab6f8" ns2:_="" ns3:_="" ns4:_="">
    <xsd:import namespace="2bc3004b-9ad1-483e-becf-bfd5ad8c6084"/>
    <xsd:import namespace="5439dcb1-57cb-40ed-87e6-3a760137f3f8"/>
    <xsd:import namespace="814aaabf-6b27-4e48-84b7-c1ad3678f12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nms" minOccurs="0"/>
                <xsd:element ref="ns4:SharedWithUsers" minOccurs="0"/>
                <xsd:element ref="ns4:SharedWithDetails" minOccurs="0"/>
                <xsd:element ref="ns3:Supporting_x0020_Projec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c3004b-9ad1-483e-becf-bfd5ad8c6084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39dcb1-57cb-40ed-87e6-3a760137f3f8" elementFormDefault="qualified">
    <xsd:import namespace="http://schemas.microsoft.com/office/2006/documentManagement/types"/>
    <xsd:import namespace="http://schemas.microsoft.com/office/infopath/2007/PartnerControls"/>
    <xsd:element name="snms" ma:index="11" nillable="true" ma:displayName="Description" ma:internalName="snms">
      <xsd:simpleType>
        <xsd:restriction base="dms:Text"/>
      </xsd:simpleType>
    </xsd:element>
    <xsd:element name="Supporting_x0020_Project" ma:index="14" nillable="true" ma:displayName="Supporting Project" ma:internalName="Supporting_x0020_Projec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4aaabf-6b27-4e48-84b7-c1ad3678f12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nms xmlns="5439dcb1-57cb-40ed-87e6-3a760137f3f8" xsi:nil="true"/>
    <Supporting_x0020_Project xmlns="5439dcb1-57cb-40ed-87e6-3a760137f3f8" xsi:nil="true"/>
    <_dlc_DocId xmlns="2bc3004b-9ad1-483e-becf-bfd5ad8c6084">6YNFE3WTN53P-2032442789-2195</_dlc_DocId>
    <_dlc_DocIdUrl xmlns="2bc3004b-9ad1-483e-becf-bfd5ad8c6084">
      <Url>https://epcorweb/en-ca/departments/natgas/sites/ON/ONReg/_layouts/15/DocIdRedir.aspx?ID=6YNFE3WTN53P-2032442789-2195</Url>
      <Description>6YNFE3WTN53P-2032442789-2195</Description>
    </_dlc_DocIdUrl>
  </documentManagement>
</p:properties>
</file>

<file path=customXml/itemProps1.xml><?xml version="1.0" encoding="utf-8"?>
<ds:datastoreItem xmlns:ds="http://schemas.openxmlformats.org/officeDocument/2006/customXml" ds:itemID="{F9C9AC26-0DB9-4EA1-BD7A-8A31A12582CC}"/>
</file>

<file path=customXml/itemProps2.xml><?xml version="1.0" encoding="utf-8"?>
<ds:datastoreItem xmlns:ds="http://schemas.openxmlformats.org/officeDocument/2006/customXml" ds:itemID="{34705518-CE5B-4ED3-9E7D-B75E7B98A638}"/>
</file>

<file path=customXml/itemProps3.xml><?xml version="1.0" encoding="utf-8"?>
<ds:datastoreItem xmlns:ds="http://schemas.openxmlformats.org/officeDocument/2006/customXml" ds:itemID="{A4E6047E-4214-4471-83BC-80B43F29128C}"/>
</file>

<file path=customXml/itemProps4.xml><?xml version="1.0" encoding="utf-8"?>
<ds:datastoreItem xmlns:ds="http://schemas.openxmlformats.org/officeDocument/2006/customXml" ds:itemID="{6FD05790-4C6A-463D-A48B-4D9266B843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ADVADA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Adomako, Bright</dc:creator>
  <cp:lastModifiedBy>Hesselink, Tim</cp:lastModifiedBy>
  <cp:lastPrinted>2026-09-15T19:52:45Z</cp:lastPrinted>
  <dcterms:created xsi:type="dcterms:W3CDTF">2026-09-11T20:03:45Z</dcterms:created>
  <dcterms:modified xsi:type="dcterms:W3CDTF">2026-09-15T19:53:55Z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0x0101002BAD137378F81F4FB318B1B24AB80438</vt:lpwstr>
  </property>
  <property fmtid="{D5CDD505-2E9C-101B-9397-08002B2CF9AE}" pid="3" name="_dlc_DocIdItemGuid">
    <vt:lpwstr>e935c8fb-ad72-4dde-a470-dc3c08523477</vt:lpwstr>
  </property>
</Properties>
</file>